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中职信0414\关联交易程序基础数据处理\"/>
    </mc:Choice>
  </mc:AlternateContent>
  <xr:revisionPtr revIDLastSave="0" documentId="13_ncr:1_{F63CA43C-010C-4DCA-BC08-7D9BF0CFD853}" xr6:coauthVersionLast="47" xr6:coauthVersionMax="47" xr10:uidLastSave="{00000000-0000-0000-0000-000000000000}"/>
  <bookViews>
    <workbookView xWindow="-110" yWindow="-110" windowWidth="29020" windowHeight="17500" firstSheet="7" activeTab="7" xr2:uid="{00000000-000D-0000-FFFF-FFFF00000000}"/>
  </bookViews>
  <sheets>
    <sheet name="汇总表（未删减）" sheetId="17" state="hidden" r:id="rId1"/>
    <sheet name="汇总表V1（已删减）" sheetId="18" state="hidden" r:id="rId2"/>
    <sheet name="汇总表V2（已删减） " sheetId="21" state="hidden" r:id="rId3"/>
    <sheet name="抵消V1" sheetId="19" state="hidden" r:id="rId4"/>
    <sheet name="Sheet1" sheetId="23" state="hidden" r:id="rId5"/>
    <sheet name="Sheet1 (2)" sheetId="24" state="hidden" r:id="rId6"/>
    <sheet name="Sheet2" sheetId="25" state="hidden" r:id="rId7"/>
    <sheet name="抵消分录" sheetId="29" r:id="rId8"/>
    <sheet name="抵消V2" sheetId="20" state="hidden" r:id="rId9"/>
    <sheet name="抵消V2-仅供筛选" sheetId="22" state="hidden" r:id="rId10"/>
    <sheet name="工作表-列表" sheetId="1" state="hidden" r:id="rId11"/>
    <sheet name="02-关联交易等事项统计表-集团总部-4内部关联现金流" sheetId="3" state="hidden" r:id="rId12"/>
    <sheet name="02-关联交易等事项统计表-轻出公司-4内部关联现金流" sheetId="4" state="hidden" r:id="rId13"/>
    <sheet name="02-关联交易等事项统计表-三角公司-4内部关联现金流" sheetId="5" state="hidden" r:id="rId14"/>
    <sheet name="02-关联交易等事项统计表-双鱼-4内部关联现金流" sheetId="6" state="hidden" r:id="rId15"/>
    <sheet name="02-关联交易等事项统计表-现代-4内部关联现金流" sheetId="7" state="hidden" r:id="rId16"/>
    <sheet name="02-关联交易等事项统计表-新仕诚公司-4内部关联现金流" sheetId="8" state="hidden" r:id="rId17"/>
    <sheet name="02-关联交易等事项统计表-资产公司-4内部关联现金流" sheetId="9" state="hidden" r:id="rId18"/>
    <sheet name="奥宝板块关联交易等事项统计表2021年-4内部关联现金流" sheetId="10" state="hidden" r:id="rId19"/>
    <sheet name="4内部关联现金流" sheetId="11" state="hidden" r:id="rId20"/>
    <sheet name="4内部关联现金流-1" sheetId="12" state="hidden" r:id="rId21"/>
    <sheet name="02-关联交易等事项统计表-百花公司-4内部关联现金流" sheetId="13" state="hidden" r:id="rId22"/>
    <sheet name="02-关联交易等事项统计表-大新文创-4内部关联现金流" sheetId="14" state="hidden" r:id="rId23"/>
    <sheet name="02-关联交易等事项统计表-纺织公司-4内部关联现金流" sheetId="15" state="hidden" r:id="rId24"/>
    <sheet name="02-关联交易等事项统计表-虎头公司-4内部关联现金流" sheetId="16" state="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_xlnm._FilterDatabase" localSheetId="21" hidden="1">'02-关联交易等事项统计表-百花公司-4内部关联现金流'!$H$1:$H$42</definedName>
    <definedName name="_xlnm._FilterDatabase" localSheetId="22" hidden="1">'02-关联交易等事项统计表-大新文创-4内部关联现金流'!$H$1:$H$24</definedName>
    <definedName name="_xlnm._FilterDatabase" localSheetId="23" hidden="1">'02-关联交易等事项统计表-纺织公司-4内部关联现金流'!$A$47:$U$541</definedName>
    <definedName name="_xlnm._FilterDatabase" localSheetId="24" hidden="1">'02-关联交易等事项统计表-虎头公司-4内部关联现金流'!$A$48:$R$452</definedName>
    <definedName name="_xlnm._FilterDatabase" localSheetId="11" hidden="1">'02-关联交易等事项统计表-集团总部-4内部关联现金流'!$H$1:$H$24</definedName>
    <definedName name="_xlnm._FilterDatabase" localSheetId="13" hidden="1">'02-关联交易等事项统计表-三角公司-4内部关联现金流'!$H$1:$H$42</definedName>
    <definedName name="_xlnm._FilterDatabase" localSheetId="14" hidden="1">'02-关联交易等事项统计表-双鱼-4内部关联现金流'!$H$1:$H$24</definedName>
    <definedName name="_xlnm._FilterDatabase" localSheetId="15" hidden="1">'02-关联交易等事项统计表-现代-4内部关联现金流'!$H$1:$H$24</definedName>
    <definedName name="_xlnm._FilterDatabase" localSheetId="16" hidden="1">'02-关联交易等事项统计表-新仕诚公司-4内部关联现金流'!$H$1:$H$42</definedName>
    <definedName name="_xlnm._FilterDatabase" localSheetId="17" hidden="1">'02-关联交易等事项统计表-资产公司-4内部关联现金流'!$H$1:$H$24</definedName>
    <definedName name="_xlnm._FilterDatabase" localSheetId="19" hidden="1">'4内部关联现金流'!$A$48:$R$492</definedName>
    <definedName name="_xlnm._FilterDatabase" localSheetId="20" hidden="1">'4内部关联现金流-1'!$H$1:$H$24</definedName>
    <definedName name="_xlnm._FilterDatabase" localSheetId="18" hidden="1">'奥宝板块关联交易等事项统计表2021年-4内部关联现金流'!$H$1:$H$24</definedName>
    <definedName name="_xlnm._FilterDatabase" localSheetId="3" hidden="1">抵消V1!$A$2:$AA$363</definedName>
    <definedName name="_xlnm._FilterDatabase" localSheetId="8" hidden="1">抵消V2!$A$2:$U$337</definedName>
    <definedName name="_xlnm._FilterDatabase" localSheetId="9" hidden="1">'抵消V2-仅供筛选'!$A$2:$AA$346</definedName>
    <definedName name="_xlnm._FilterDatabase" localSheetId="7" hidden="1">抵消分录!$B$2:$E$124</definedName>
    <definedName name="_xlnm._FilterDatabase" localSheetId="0" hidden="1">'汇总表（未删减）'!$A$2:$AA$1447</definedName>
    <definedName name="_xlnm._FilterDatabase" localSheetId="1" hidden="1">'汇总表V1（已删减）'!$A$2:$AA$882</definedName>
    <definedName name="_xlnm._FilterDatabase" localSheetId="2" hidden="1">'汇总表V2（已删减） '!$A$2:$AA$882</definedName>
  </definedNames>
  <calcPr calcId="191029"/>
  <pivotCaches>
    <pivotCache cacheId="1" r:id="rId6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20" l="1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6" i="20"/>
  <c r="N37" i="20"/>
  <c r="N38" i="20"/>
  <c r="N39" i="20"/>
  <c r="N40" i="20"/>
  <c r="N42" i="20"/>
  <c r="N43" i="20"/>
  <c r="N44" i="20"/>
  <c r="N45" i="20"/>
  <c r="N46" i="20"/>
  <c r="N47" i="20"/>
  <c r="N48" i="20"/>
  <c r="N49" i="20"/>
  <c r="N50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8" i="20"/>
  <c r="N130" i="20"/>
  <c r="N131" i="20"/>
  <c r="N132" i="20"/>
  <c r="N133" i="20"/>
  <c r="N134" i="20"/>
  <c r="N135" i="20"/>
  <c r="N136" i="20"/>
  <c r="N137" i="20"/>
  <c r="N138" i="20"/>
  <c r="N139" i="20"/>
  <c r="N129" i="20"/>
  <c r="N140" i="20"/>
  <c r="N141" i="20"/>
  <c r="N142" i="20"/>
  <c r="N143" i="20"/>
  <c r="N144" i="20"/>
  <c r="N145" i="20"/>
  <c r="N146" i="20"/>
  <c r="N147" i="20"/>
  <c r="N148" i="20"/>
  <c r="N149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30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1" i="20"/>
  <c r="N232" i="20"/>
  <c r="N233" i="20"/>
  <c r="N234" i="20"/>
  <c r="N235" i="20"/>
  <c r="N236" i="20"/>
  <c r="N237" i="20"/>
  <c r="N238" i="20"/>
  <c r="N239" i="20"/>
  <c r="N240" i="20"/>
  <c r="N242" i="20"/>
  <c r="N243" i="20"/>
  <c r="N244" i="20"/>
  <c r="N245" i="20"/>
  <c r="N246" i="20"/>
  <c r="N247" i="20"/>
  <c r="N248" i="20"/>
  <c r="N249" i="20"/>
  <c r="N250" i="20"/>
  <c r="N251" i="20"/>
  <c r="N252" i="20"/>
  <c r="N254" i="20"/>
  <c r="N255" i="20"/>
  <c r="N256" i="20"/>
  <c r="N257" i="20"/>
  <c r="N258" i="20"/>
  <c r="N259" i="20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127" i="20"/>
  <c r="N305" i="20"/>
  <c r="N306" i="20"/>
  <c r="N307" i="20"/>
  <c r="N308" i="20"/>
  <c r="N309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37" i="20"/>
  <c r="N328" i="20"/>
  <c r="N329" i="20"/>
  <c r="N330" i="20"/>
  <c r="N331" i="20"/>
  <c r="N332" i="20"/>
  <c r="N333" i="20"/>
  <c r="N334" i="20"/>
  <c r="N335" i="20"/>
  <c r="N336" i="20"/>
  <c r="N327" i="20"/>
  <c r="N3" i="20"/>
  <c r="C346" i="22" l="1"/>
  <c r="N345" i="22"/>
  <c r="P345" i="22" s="1"/>
  <c r="C345" i="22"/>
  <c r="A345" i="22"/>
  <c r="N344" i="22"/>
  <c r="P344" i="22" s="1"/>
  <c r="C344" i="22"/>
  <c r="A344" i="22"/>
  <c r="N343" i="22"/>
  <c r="P343" i="22" s="1"/>
  <c r="C343" i="22"/>
  <c r="A343" i="22"/>
  <c r="N342" i="22"/>
  <c r="P342" i="22" s="1"/>
  <c r="C342" i="22"/>
  <c r="A342" i="22"/>
  <c r="N341" i="22"/>
  <c r="P341" i="22" s="1"/>
  <c r="C341" i="22"/>
  <c r="A341" i="22"/>
  <c r="N340" i="22"/>
  <c r="P340" i="22" s="1"/>
  <c r="C340" i="22"/>
  <c r="A340" i="22"/>
  <c r="N339" i="22"/>
  <c r="P339" i="22" s="1"/>
  <c r="C339" i="22"/>
  <c r="A339" i="22"/>
  <c r="N338" i="22"/>
  <c r="P338" i="22" s="1"/>
  <c r="C338" i="22"/>
  <c r="A338" i="22"/>
  <c r="N337" i="22"/>
  <c r="P337" i="22" s="1"/>
  <c r="C337" i="22"/>
  <c r="A337" i="22"/>
  <c r="Z336" i="22"/>
  <c r="N336" i="22"/>
  <c r="P336" i="22" s="1"/>
  <c r="AA336" i="22" s="1"/>
  <c r="C336" i="22"/>
  <c r="A336" i="22"/>
  <c r="N335" i="22"/>
  <c r="P335" i="22" s="1"/>
  <c r="C335" i="22"/>
  <c r="A335" i="22"/>
  <c r="N334" i="22"/>
  <c r="P334" i="22" s="1"/>
  <c r="C334" i="22"/>
  <c r="A334" i="22"/>
  <c r="N333" i="22"/>
  <c r="P333" i="22" s="1"/>
  <c r="C333" i="22"/>
  <c r="A333" i="22"/>
  <c r="N332" i="22"/>
  <c r="P332" i="22" s="1"/>
  <c r="C332" i="22"/>
  <c r="A332" i="22"/>
  <c r="N331" i="22"/>
  <c r="P331" i="22" s="1"/>
  <c r="C331" i="22"/>
  <c r="A331" i="22"/>
  <c r="N330" i="22"/>
  <c r="P330" i="22" s="1"/>
  <c r="C330" i="22"/>
  <c r="A330" i="22"/>
  <c r="N329" i="22"/>
  <c r="P329" i="22" s="1"/>
  <c r="C329" i="22"/>
  <c r="A329" i="22"/>
  <c r="N328" i="22"/>
  <c r="P328" i="22" s="1"/>
  <c r="C328" i="22"/>
  <c r="A328" i="22"/>
  <c r="N327" i="22"/>
  <c r="P327" i="22" s="1"/>
  <c r="C327" i="22"/>
  <c r="A327" i="22"/>
  <c r="N326" i="22"/>
  <c r="P326" i="22" s="1"/>
  <c r="C326" i="22"/>
  <c r="A326" i="22"/>
  <c r="N325" i="22"/>
  <c r="P325" i="22" s="1"/>
  <c r="A325" i="22"/>
  <c r="N324" i="22"/>
  <c r="P324" i="22" s="1"/>
  <c r="C324" i="22"/>
  <c r="A324" i="22"/>
  <c r="N323" i="22"/>
  <c r="P323" i="22" s="1"/>
  <c r="C323" i="22"/>
  <c r="A323" i="22"/>
  <c r="N322" i="22"/>
  <c r="P322" i="22" s="1"/>
  <c r="C322" i="22"/>
  <c r="A322" i="22"/>
  <c r="N321" i="22"/>
  <c r="P321" i="22" s="1"/>
  <c r="C321" i="22"/>
  <c r="A321" i="22"/>
  <c r="N320" i="22"/>
  <c r="P320" i="22" s="1"/>
  <c r="C320" i="22"/>
  <c r="A320" i="22"/>
  <c r="N319" i="22"/>
  <c r="P319" i="22" s="1"/>
  <c r="C319" i="22"/>
  <c r="A319" i="22"/>
  <c r="N318" i="22"/>
  <c r="P318" i="22" s="1"/>
  <c r="C318" i="22"/>
  <c r="A318" i="22"/>
  <c r="N317" i="22"/>
  <c r="P317" i="22" s="1"/>
  <c r="C317" i="22"/>
  <c r="A317" i="22"/>
  <c r="N316" i="22"/>
  <c r="P316" i="22" s="1"/>
  <c r="C316" i="22"/>
  <c r="A316" i="22"/>
  <c r="N315" i="22"/>
  <c r="P315" i="22" s="1"/>
  <c r="C315" i="22"/>
  <c r="A315" i="22"/>
  <c r="N314" i="22"/>
  <c r="P314" i="22" s="1"/>
  <c r="C314" i="22"/>
  <c r="A314" i="22"/>
  <c r="N313" i="22"/>
  <c r="P313" i="22" s="1"/>
  <c r="C313" i="22"/>
  <c r="A313" i="22"/>
  <c r="N312" i="22"/>
  <c r="P312" i="22" s="1"/>
  <c r="C312" i="22"/>
  <c r="A312" i="22"/>
  <c r="N311" i="22"/>
  <c r="P311" i="22" s="1"/>
  <c r="C311" i="22"/>
  <c r="A311" i="22"/>
  <c r="N310" i="22"/>
  <c r="P310" i="22" s="1"/>
  <c r="C310" i="22"/>
  <c r="A310" i="22"/>
  <c r="N309" i="22"/>
  <c r="P309" i="22" s="1"/>
  <c r="C309" i="22"/>
  <c r="A309" i="22"/>
  <c r="N308" i="22"/>
  <c r="P308" i="22" s="1"/>
  <c r="C308" i="22"/>
  <c r="A308" i="22"/>
  <c r="N307" i="22"/>
  <c r="P307" i="22" s="1"/>
  <c r="C307" i="22"/>
  <c r="A307" i="22"/>
  <c r="N306" i="22"/>
  <c r="P306" i="22" s="1"/>
  <c r="C306" i="22"/>
  <c r="A306" i="22"/>
  <c r="N305" i="22"/>
  <c r="P305" i="22" s="1"/>
  <c r="C305" i="22"/>
  <c r="A305" i="22"/>
  <c r="N304" i="22"/>
  <c r="P304" i="22" s="1"/>
  <c r="A304" i="22"/>
  <c r="N303" i="22"/>
  <c r="P303" i="22" s="1"/>
  <c r="C303" i="22"/>
  <c r="A303" i="22"/>
  <c r="N302" i="22"/>
  <c r="P302" i="22" s="1"/>
  <c r="C302" i="22"/>
  <c r="A302" i="22"/>
  <c r="N301" i="22"/>
  <c r="P301" i="22" s="1"/>
  <c r="A301" i="22"/>
  <c r="N300" i="22"/>
  <c r="P300" i="22" s="1"/>
  <c r="C300" i="22"/>
  <c r="A300" i="22"/>
  <c r="N299" i="22"/>
  <c r="P299" i="22" s="1"/>
  <c r="C299" i="22"/>
  <c r="A299" i="22"/>
  <c r="N298" i="22"/>
  <c r="P298" i="22" s="1"/>
  <c r="C298" i="22"/>
  <c r="A298" i="22"/>
  <c r="P297" i="22"/>
  <c r="N297" i="22"/>
  <c r="C297" i="22"/>
  <c r="A297" i="22"/>
  <c r="N296" i="22"/>
  <c r="P296" i="22" s="1"/>
  <c r="C296" i="22"/>
  <c r="A296" i="22"/>
  <c r="N295" i="22"/>
  <c r="P295" i="22" s="1"/>
  <c r="C295" i="22"/>
  <c r="A295" i="22"/>
  <c r="N294" i="22"/>
  <c r="P294" i="22" s="1"/>
  <c r="C294" i="22"/>
  <c r="A294" i="22"/>
  <c r="N293" i="22"/>
  <c r="P293" i="22" s="1"/>
  <c r="C293" i="22"/>
  <c r="A293" i="22"/>
  <c r="N292" i="22"/>
  <c r="P292" i="22" s="1"/>
  <c r="C292" i="22"/>
  <c r="A292" i="22"/>
  <c r="N291" i="22"/>
  <c r="P291" i="22" s="1"/>
  <c r="C291" i="22"/>
  <c r="A291" i="22"/>
  <c r="N290" i="22"/>
  <c r="P290" i="22" s="1"/>
  <c r="C290" i="22"/>
  <c r="A290" i="22"/>
  <c r="N289" i="22"/>
  <c r="P289" i="22" s="1"/>
  <c r="C289" i="22"/>
  <c r="A289" i="22"/>
  <c r="N288" i="22"/>
  <c r="P288" i="22" s="1"/>
  <c r="C288" i="22"/>
  <c r="A288" i="22"/>
  <c r="N287" i="22"/>
  <c r="P287" i="22" s="1"/>
  <c r="C287" i="22"/>
  <c r="A287" i="22"/>
  <c r="N286" i="22"/>
  <c r="P286" i="22" s="1"/>
  <c r="C286" i="22"/>
  <c r="A286" i="22"/>
  <c r="N285" i="22"/>
  <c r="P285" i="22" s="1"/>
  <c r="C285" i="22"/>
  <c r="A285" i="22"/>
  <c r="N284" i="22"/>
  <c r="P284" i="22" s="1"/>
  <c r="C284" i="22"/>
  <c r="A284" i="22"/>
  <c r="N283" i="22"/>
  <c r="P283" i="22" s="1"/>
  <c r="C283" i="22"/>
  <c r="A283" i="22"/>
  <c r="N282" i="22"/>
  <c r="P282" i="22" s="1"/>
  <c r="A282" i="22"/>
  <c r="N281" i="22"/>
  <c r="P281" i="22" s="1"/>
  <c r="C281" i="22"/>
  <c r="A281" i="22"/>
  <c r="N280" i="22"/>
  <c r="P280" i="22" s="1"/>
  <c r="C280" i="22"/>
  <c r="A280" i="22"/>
  <c r="N279" i="22"/>
  <c r="P279" i="22" s="1"/>
  <c r="C279" i="22"/>
  <c r="A279" i="22"/>
  <c r="N278" i="22"/>
  <c r="P278" i="22" s="1"/>
  <c r="C278" i="22"/>
  <c r="A278" i="22"/>
  <c r="N277" i="22"/>
  <c r="P277" i="22" s="1"/>
  <c r="C277" i="22"/>
  <c r="A277" i="22"/>
  <c r="N276" i="22"/>
  <c r="P276" i="22" s="1"/>
  <c r="C276" i="22"/>
  <c r="A276" i="22"/>
  <c r="N275" i="22"/>
  <c r="P275" i="22" s="1"/>
  <c r="A275" i="22"/>
  <c r="N274" i="22"/>
  <c r="P274" i="22" s="1"/>
  <c r="C274" i="22"/>
  <c r="A274" i="22"/>
  <c r="N273" i="22"/>
  <c r="P273" i="22" s="1"/>
  <c r="C273" i="22"/>
  <c r="A273" i="22"/>
  <c r="N272" i="22"/>
  <c r="P272" i="22" s="1"/>
  <c r="A272" i="22"/>
  <c r="N271" i="22"/>
  <c r="P271" i="22" s="1"/>
  <c r="C271" i="22"/>
  <c r="A271" i="22"/>
  <c r="N270" i="22"/>
  <c r="P270" i="22" s="1"/>
  <c r="C270" i="22"/>
  <c r="A270" i="22"/>
  <c r="N269" i="22"/>
  <c r="P269" i="22" s="1"/>
  <c r="C269" i="22"/>
  <c r="A269" i="22"/>
  <c r="N268" i="22"/>
  <c r="P268" i="22" s="1"/>
  <c r="C268" i="22"/>
  <c r="A268" i="22"/>
  <c r="N267" i="22"/>
  <c r="P267" i="22" s="1"/>
  <c r="C267" i="22"/>
  <c r="A267" i="22"/>
  <c r="N266" i="22"/>
  <c r="P266" i="22" s="1"/>
  <c r="C266" i="22"/>
  <c r="A266" i="22"/>
  <c r="N265" i="22"/>
  <c r="P265" i="22" s="1"/>
  <c r="C265" i="22"/>
  <c r="A265" i="22"/>
  <c r="N264" i="22"/>
  <c r="P264" i="22" s="1"/>
  <c r="C264" i="22"/>
  <c r="A264" i="22"/>
  <c r="N263" i="22"/>
  <c r="P263" i="22" s="1"/>
  <c r="C263" i="22"/>
  <c r="A263" i="22"/>
  <c r="N262" i="22"/>
  <c r="P262" i="22" s="1"/>
  <c r="C262" i="22"/>
  <c r="A262" i="22"/>
  <c r="N261" i="22"/>
  <c r="P261" i="22" s="1"/>
  <c r="C261" i="22"/>
  <c r="A261" i="22"/>
  <c r="N260" i="22"/>
  <c r="P260" i="22" s="1"/>
  <c r="C260" i="22"/>
  <c r="A260" i="22"/>
  <c r="J259" i="22"/>
  <c r="N259" i="22" s="1"/>
  <c r="P259" i="22" s="1"/>
  <c r="C259" i="22"/>
  <c r="A259" i="22"/>
  <c r="N258" i="22"/>
  <c r="P258" i="22" s="1"/>
  <c r="A258" i="22"/>
  <c r="N257" i="22"/>
  <c r="P257" i="22" s="1"/>
  <c r="C257" i="22"/>
  <c r="A257" i="22"/>
  <c r="N256" i="22"/>
  <c r="P256" i="22" s="1"/>
  <c r="C256" i="22"/>
  <c r="A256" i="22"/>
  <c r="N255" i="22"/>
  <c r="P255" i="22" s="1"/>
  <c r="C255" i="22"/>
  <c r="A255" i="22"/>
  <c r="N254" i="22"/>
  <c r="P254" i="22" s="1"/>
  <c r="C254" i="22"/>
  <c r="A254" i="22"/>
  <c r="N253" i="22"/>
  <c r="P253" i="22" s="1"/>
  <c r="C253" i="22"/>
  <c r="A253" i="22"/>
  <c r="N252" i="22"/>
  <c r="P252" i="22" s="1"/>
  <c r="C252" i="22"/>
  <c r="A252" i="22"/>
  <c r="N251" i="22"/>
  <c r="P251" i="22" s="1"/>
  <c r="C251" i="22"/>
  <c r="A251" i="22"/>
  <c r="N250" i="22"/>
  <c r="P250" i="22" s="1"/>
  <c r="C250" i="22"/>
  <c r="A250" i="22"/>
  <c r="N249" i="22"/>
  <c r="P249" i="22" s="1"/>
  <c r="C249" i="22"/>
  <c r="A249" i="22"/>
  <c r="N248" i="22"/>
  <c r="P248" i="22" s="1"/>
  <c r="C248" i="22"/>
  <c r="A248" i="22"/>
  <c r="J247" i="22"/>
  <c r="N247" i="22" s="1"/>
  <c r="P247" i="22" s="1"/>
  <c r="C247" i="22"/>
  <c r="A247" i="22"/>
  <c r="N246" i="22"/>
  <c r="P246" i="22" s="1"/>
  <c r="A246" i="22"/>
  <c r="N245" i="22"/>
  <c r="P245" i="22" s="1"/>
  <c r="C245" i="22"/>
  <c r="A245" i="22"/>
  <c r="N244" i="22"/>
  <c r="P244" i="22" s="1"/>
  <c r="C244" i="22"/>
  <c r="A244" i="22"/>
  <c r="N243" i="22"/>
  <c r="P243" i="22" s="1"/>
  <c r="C243" i="22"/>
  <c r="A243" i="22"/>
  <c r="N242" i="22"/>
  <c r="P242" i="22" s="1"/>
  <c r="C242" i="22"/>
  <c r="A242" i="22"/>
  <c r="N241" i="22"/>
  <c r="P241" i="22" s="1"/>
  <c r="A241" i="22"/>
  <c r="N240" i="22"/>
  <c r="P240" i="22" s="1"/>
  <c r="C240" i="22"/>
  <c r="A240" i="22"/>
  <c r="N239" i="22"/>
  <c r="P239" i="22" s="1"/>
  <c r="C239" i="22"/>
  <c r="A239" i="22"/>
  <c r="N238" i="22"/>
  <c r="P238" i="22" s="1"/>
  <c r="C238" i="22"/>
  <c r="A238" i="22"/>
  <c r="N237" i="22"/>
  <c r="P237" i="22" s="1"/>
  <c r="C237" i="22"/>
  <c r="A237" i="22"/>
  <c r="N236" i="22"/>
  <c r="P236" i="22" s="1"/>
  <c r="C236" i="22"/>
  <c r="A236" i="22"/>
  <c r="N235" i="22"/>
  <c r="P235" i="22" s="1"/>
  <c r="C235" i="22"/>
  <c r="A235" i="22"/>
  <c r="N234" i="22"/>
  <c r="P234" i="22" s="1"/>
  <c r="C234" i="22"/>
  <c r="A234" i="22"/>
  <c r="N233" i="22"/>
  <c r="P233" i="22" s="1"/>
  <c r="C233" i="22"/>
  <c r="A233" i="22"/>
  <c r="N232" i="22"/>
  <c r="P232" i="22" s="1"/>
  <c r="A232" i="22"/>
  <c r="N231" i="22"/>
  <c r="P231" i="22" s="1"/>
  <c r="C231" i="22"/>
  <c r="A231" i="22"/>
  <c r="N230" i="22"/>
  <c r="P230" i="22" s="1"/>
  <c r="C230" i="22"/>
  <c r="A230" i="22"/>
  <c r="N229" i="22"/>
  <c r="P229" i="22" s="1"/>
  <c r="C229" i="22"/>
  <c r="A229" i="22"/>
  <c r="N228" i="22"/>
  <c r="P228" i="22" s="1"/>
  <c r="C228" i="22"/>
  <c r="A228" i="22"/>
  <c r="N227" i="22"/>
  <c r="P227" i="22" s="1"/>
  <c r="C227" i="22"/>
  <c r="A227" i="22"/>
  <c r="N226" i="22"/>
  <c r="P226" i="22" s="1"/>
  <c r="C226" i="22"/>
  <c r="A226" i="22"/>
  <c r="N225" i="22"/>
  <c r="P225" i="22" s="1"/>
  <c r="C225" i="22"/>
  <c r="A225" i="22"/>
  <c r="N224" i="22"/>
  <c r="P224" i="22" s="1"/>
  <c r="A224" i="22"/>
  <c r="N223" i="22"/>
  <c r="P223" i="22" s="1"/>
  <c r="C223" i="22"/>
  <c r="A223" i="22"/>
  <c r="N222" i="22"/>
  <c r="P222" i="22" s="1"/>
  <c r="C222" i="22"/>
  <c r="A222" i="22"/>
  <c r="N221" i="22"/>
  <c r="P221" i="22" s="1"/>
  <c r="C221" i="22"/>
  <c r="A221" i="22"/>
  <c r="N220" i="22"/>
  <c r="P220" i="22" s="1"/>
  <c r="C220" i="22"/>
  <c r="A220" i="22"/>
  <c r="N219" i="22"/>
  <c r="P219" i="22" s="1"/>
  <c r="C219" i="22"/>
  <c r="A219" i="22"/>
  <c r="N218" i="22"/>
  <c r="P218" i="22" s="1"/>
  <c r="C218" i="22"/>
  <c r="A218" i="22"/>
  <c r="N217" i="22"/>
  <c r="P217" i="22" s="1"/>
  <c r="C217" i="22"/>
  <c r="A217" i="22"/>
  <c r="Z216" i="22"/>
  <c r="N216" i="22"/>
  <c r="P216" i="22" s="1"/>
  <c r="AA216" i="22" s="1"/>
  <c r="C216" i="22"/>
  <c r="A216" i="22"/>
  <c r="N215" i="22"/>
  <c r="P215" i="22" s="1"/>
  <c r="C215" i="22"/>
  <c r="A215" i="22"/>
  <c r="N214" i="22"/>
  <c r="P214" i="22" s="1"/>
  <c r="C214" i="22"/>
  <c r="A214" i="22"/>
  <c r="N213" i="22"/>
  <c r="P213" i="22" s="1"/>
  <c r="C213" i="22"/>
  <c r="A213" i="22"/>
  <c r="N212" i="22"/>
  <c r="P212" i="22" s="1"/>
  <c r="A212" i="22"/>
  <c r="N211" i="22"/>
  <c r="P211" i="22" s="1"/>
  <c r="C211" i="22"/>
  <c r="A211" i="22"/>
  <c r="N210" i="22"/>
  <c r="P210" i="22" s="1"/>
  <c r="C210" i="22"/>
  <c r="A210" i="22"/>
  <c r="N209" i="22"/>
  <c r="P209" i="22" s="1"/>
  <c r="C209" i="22"/>
  <c r="A209" i="22"/>
  <c r="N208" i="22"/>
  <c r="P208" i="22" s="1"/>
  <c r="C208" i="22"/>
  <c r="A208" i="22"/>
  <c r="N207" i="22"/>
  <c r="P207" i="22" s="1"/>
  <c r="C207" i="22"/>
  <c r="A207" i="22"/>
  <c r="N206" i="22"/>
  <c r="P206" i="22" s="1"/>
  <c r="C206" i="22"/>
  <c r="A206" i="22"/>
  <c r="N205" i="22"/>
  <c r="P205" i="22" s="1"/>
  <c r="C205" i="22"/>
  <c r="A205" i="22"/>
  <c r="Z204" i="22"/>
  <c r="N204" i="22"/>
  <c r="P204" i="22" s="1"/>
  <c r="AA204" i="22" s="1"/>
  <c r="C204" i="22"/>
  <c r="A204" i="22"/>
  <c r="N203" i="22"/>
  <c r="P203" i="22" s="1"/>
  <c r="C203" i="22"/>
  <c r="A203" i="22"/>
  <c r="N202" i="22"/>
  <c r="P202" i="22" s="1"/>
  <c r="C202" i="22"/>
  <c r="A202" i="22"/>
  <c r="N201" i="22"/>
  <c r="P201" i="22" s="1"/>
  <c r="C201" i="22"/>
  <c r="A201" i="22"/>
  <c r="N200" i="22"/>
  <c r="P200" i="22" s="1"/>
  <c r="A200" i="22"/>
  <c r="N199" i="22"/>
  <c r="P199" i="22" s="1"/>
  <c r="C199" i="22"/>
  <c r="A199" i="22"/>
  <c r="N198" i="22"/>
  <c r="P198" i="22" s="1"/>
  <c r="C198" i="22"/>
  <c r="A198" i="22"/>
  <c r="N197" i="22"/>
  <c r="P197" i="22" s="1"/>
  <c r="C197" i="22"/>
  <c r="A197" i="22"/>
  <c r="N196" i="22"/>
  <c r="P196" i="22" s="1"/>
  <c r="A196" i="22"/>
  <c r="N195" i="22"/>
  <c r="P195" i="22" s="1"/>
  <c r="C195" i="22"/>
  <c r="A195" i="22"/>
  <c r="J194" i="22"/>
  <c r="N194" i="22" s="1"/>
  <c r="P194" i="22" s="1"/>
  <c r="C194" i="22"/>
  <c r="A194" i="22"/>
  <c r="N193" i="22"/>
  <c r="P193" i="22" s="1"/>
  <c r="C193" i="22"/>
  <c r="A193" i="22"/>
  <c r="N192" i="22"/>
  <c r="P192" i="22" s="1"/>
  <c r="C192" i="22"/>
  <c r="A192" i="22"/>
  <c r="N191" i="22"/>
  <c r="P191" i="22" s="1"/>
  <c r="C191" i="22"/>
  <c r="A191" i="22"/>
  <c r="N190" i="22"/>
  <c r="P190" i="22" s="1"/>
  <c r="C190" i="22"/>
  <c r="A190" i="22"/>
  <c r="N189" i="22"/>
  <c r="P189" i="22" s="1"/>
  <c r="A189" i="22"/>
  <c r="N188" i="22"/>
  <c r="P188" i="22" s="1"/>
  <c r="C188" i="22"/>
  <c r="A188" i="22"/>
  <c r="N187" i="22"/>
  <c r="P187" i="22" s="1"/>
  <c r="C187" i="22"/>
  <c r="A187" i="22"/>
  <c r="N186" i="22"/>
  <c r="P186" i="22" s="1"/>
  <c r="C186" i="22"/>
  <c r="A186" i="22"/>
  <c r="N185" i="22"/>
  <c r="P185" i="22" s="1"/>
  <c r="C185" i="22"/>
  <c r="A185" i="22"/>
  <c r="N184" i="22"/>
  <c r="P184" i="22" s="1"/>
  <c r="C184" i="22"/>
  <c r="A184" i="22"/>
  <c r="N183" i="22"/>
  <c r="P183" i="22" s="1"/>
  <c r="C183" i="22"/>
  <c r="A183" i="22"/>
  <c r="N182" i="22"/>
  <c r="P182" i="22" s="1"/>
  <c r="C182" i="22"/>
  <c r="A182" i="22"/>
  <c r="N181" i="22"/>
  <c r="P181" i="22" s="1"/>
  <c r="C181" i="22"/>
  <c r="A181" i="22"/>
  <c r="N180" i="22"/>
  <c r="P180" i="22" s="1"/>
  <c r="C180" i="22"/>
  <c r="A180" i="22"/>
  <c r="N179" i="22"/>
  <c r="P179" i="22" s="1"/>
  <c r="C179" i="22"/>
  <c r="A179" i="22"/>
  <c r="N178" i="22"/>
  <c r="P178" i="22" s="1"/>
  <c r="C178" i="22"/>
  <c r="A178" i="22"/>
  <c r="J177" i="22"/>
  <c r="N177" i="22" s="1"/>
  <c r="P177" i="22" s="1"/>
  <c r="C177" i="22"/>
  <c r="A177" i="22"/>
  <c r="N176" i="22"/>
  <c r="P176" i="22" s="1"/>
  <c r="C176" i="22"/>
  <c r="A176" i="22"/>
  <c r="N175" i="22"/>
  <c r="P175" i="22" s="1"/>
  <c r="A175" i="22"/>
  <c r="N174" i="22"/>
  <c r="P174" i="22" s="1"/>
  <c r="C174" i="22"/>
  <c r="A174" i="22"/>
  <c r="N173" i="22"/>
  <c r="P173" i="22" s="1"/>
  <c r="A173" i="22"/>
  <c r="N172" i="22"/>
  <c r="P172" i="22" s="1"/>
  <c r="C172" i="22"/>
  <c r="A172" i="22"/>
  <c r="N171" i="22"/>
  <c r="P171" i="22" s="1"/>
  <c r="C171" i="22"/>
  <c r="A171" i="22"/>
  <c r="N170" i="22"/>
  <c r="P170" i="22" s="1"/>
  <c r="C170" i="22"/>
  <c r="A170" i="22"/>
  <c r="N169" i="22"/>
  <c r="P169" i="22" s="1"/>
  <c r="C169" i="22"/>
  <c r="A169" i="22"/>
  <c r="N168" i="22"/>
  <c r="P168" i="22" s="1"/>
  <c r="C168" i="22"/>
  <c r="A168" i="22"/>
  <c r="N167" i="22"/>
  <c r="P167" i="22" s="1"/>
  <c r="C167" i="22"/>
  <c r="A167" i="22"/>
  <c r="N166" i="22"/>
  <c r="P166" i="22" s="1"/>
  <c r="C166" i="22"/>
  <c r="A166" i="22"/>
  <c r="N165" i="22"/>
  <c r="P165" i="22" s="1"/>
  <c r="C165" i="22"/>
  <c r="A165" i="22"/>
  <c r="N164" i="22"/>
  <c r="P164" i="22" s="1"/>
  <c r="C164" i="22"/>
  <c r="A164" i="22"/>
  <c r="N163" i="22"/>
  <c r="P163" i="22" s="1"/>
  <c r="A163" i="22"/>
  <c r="N162" i="22"/>
  <c r="P162" i="22" s="1"/>
  <c r="C162" i="22"/>
  <c r="A162" i="22"/>
  <c r="N161" i="22"/>
  <c r="P161" i="22" s="1"/>
  <c r="C161" i="22"/>
  <c r="A161" i="22"/>
  <c r="N160" i="22"/>
  <c r="P160" i="22" s="1"/>
  <c r="C160" i="22"/>
  <c r="A160" i="22"/>
  <c r="N159" i="22"/>
  <c r="P159" i="22" s="1"/>
  <c r="C159" i="22"/>
  <c r="A159" i="22"/>
  <c r="N158" i="22"/>
  <c r="P158" i="22" s="1"/>
  <c r="C158" i="22"/>
  <c r="A158" i="22"/>
  <c r="N157" i="22"/>
  <c r="P157" i="22" s="1"/>
  <c r="C157" i="22"/>
  <c r="A157" i="22"/>
  <c r="P156" i="22"/>
  <c r="N156" i="22"/>
  <c r="C156" i="22"/>
  <c r="A156" i="22"/>
  <c r="N155" i="22"/>
  <c r="P155" i="22" s="1"/>
  <c r="C155" i="22"/>
  <c r="A155" i="22"/>
  <c r="N154" i="22"/>
  <c r="P154" i="22" s="1"/>
  <c r="C154" i="22"/>
  <c r="A154" i="22"/>
  <c r="N153" i="22"/>
  <c r="P153" i="22" s="1"/>
  <c r="C153" i="22"/>
  <c r="A153" i="22"/>
  <c r="N152" i="22"/>
  <c r="P152" i="22" s="1"/>
  <c r="C152" i="22"/>
  <c r="A152" i="22"/>
  <c r="J151" i="22"/>
  <c r="N151" i="22" s="1"/>
  <c r="P151" i="22" s="1"/>
  <c r="C151" i="22"/>
  <c r="A151" i="22"/>
  <c r="N150" i="22"/>
  <c r="P150" i="22" s="1"/>
  <c r="C150" i="22"/>
  <c r="A150" i="22"/>
  <c r="N149" i="22"/>
  <c r="P149" i="22" s="1"/>
  <c r="C149" i="22"/>
  <c r="A149" i="22"/>
  <c r="N148" i="22"/>
  <c r="P148" i="22" s="1"/>
  <c r="C148" i="22"/>
  <c r="A148" i="22"/>
  <c r="N147" i="22"/>
  <c r="P147" i="22" s="1"/>
  <c r="C147" i="22"/>
  <c r="A147" i="22"/>
  <c r="N146" i="22"/>
  <c r="P146" i="22" s="1"/>
  <c r="C146" i="22"/>
  <c r="A146" i="22"/>
  <c r="N145" i="22"/>
  <c r="P145" i="22" s="1"/>
  <c r="C145" i="22"/>
  <c r="A145" i="22"/>
  <c r="N144" i="22"/>
  <c r="P144" i="22" s="1"/>
  <c r="C144" i="22"/>
  <c r="A144" i="22"/>
  <c r="N143" i="22"/>
  <c r="P143" i="22" s="1"/>
  <c r="C143" i="22"/>
  <c r="A143" i="22"/>
  <c r="N142" i="22"/>
  <c r="P142" i="22" s="1"/>
  <c r="C142" i="22"/>
  <c r="A142" i="22"/>
  <c r="N141" i="22"/>
  <c r="P141" i="22" s="1"/>
  <c r="C141" i="22"/>
  <c r="A141" i="22"/>
  <c r="N140" i="22"/>
  <c r="P140" i="22" s="1"/>
  <c r="A140" i="22"/>
  <c r="N139" i="22"/>
  <c r="P139" i="22" s="1"/>
  <c r="C139" i="22"/>
  <c r="A139" i="22"/>
  <c r="N138" i="22"/>
  <c r="P138" i="22" s="1"/>
  <c r="C138" i="22"/>
  <c r="A138" i="22"/>
  <c r="N137" i="22"/>
  <c r="P137" i="22" s="1"/>
  <c r="C137" i="22"/>
  <c r="A137" i="22"/>
  <c r="N136" i="22"/>
  <c r="P136" i="22" s="1"/>
  <c r="C136" i="22"/>
  <c r="A136" i="22"/>
  <c r="N135" i="22"/>
  <c r="P135" i="22" s="1"/>
  <c r="C135" i="22"/>
  <c r="A135" i="22"/>
  <c r="N134" i="22"/>
  <c r="P134" i="22" s="1"/>
  <c r="C134" i="22"/>
  <c r="A134" i="22"/>
  <c r="N133" i="22"/>
  <c r="P133" i="22" s="1"/>
  <c r="C133" i="22"/>
  <c r="A133" i="22"/>
  <c r="N132" i="22"/>
  <c r="P132" i="22" s="1"/>
  <c r="C132" i="22"/>
  <c r="A132" i="22"/>
  <c r="N131" i="22"/>
  <c r="P131" i="22" s="1"/>
  <c r="C131" i="22"/>
  <c r="A131" i="22"/>
  <c r="N130" i="22"/>
  <c r="P130" i="22" s="1"/>
  <c r="A130" i="22"/>
  <c r="N129" i="22"/>
  <c r="P129" i="22" s="1"/>
  <c r="C129" i="22"/>
  <c r="A129" i="22"/>
  <c r="N128" i="22"/>
  <c r="P128" i="22" s="1"/>
  <c r="C128" i="22"/>
  <c r="A128" i="22"/>
  <c r="N127" i="22"/>
  <c r="P127" i="22" s="1"/>
  <c r="C127" i="22"/>
  <c r="A127" i="22"/>
  <c r="N126" i="22"/>
  <c r="P126" i="22" s="1"/>
  <c r="C126" i="22"/>
  <c r="A126" i="22"/>
  <c r="N125" i="22"/>
  <c r="P125" i="22" s="1"/>
  <c r="C125" i="22"/>
  <c r="A125" i="22"/>
  <c r="N124" i="22"/>
  <c r="P124" i="22" s="1"/>
  <c r="C124" i="22"/>
  <c r="A124" i="22"/>
  <c r="N123" i="22"/>
  <c r="P123" i="22" s="1"/>
  <c r="C123" i="22"/>
  <c r="A123" i="22"/>
  <c r="N122" i="22"/>
  <c r="P122" i="22" s="1"/>
  <c r="C122" i="22"/>
  <c r="A122" i="22"/>
  <c r="N121" i="22"/>
  <c r="P121" i="22" s="1"/>
  <c r="C121" i="22"/>
  <c r="A121" i="22"/>
  <c r="N120" i="22"/>
  <c r="P120" i="22" s="1"/>
  <c r="C120" i="22"/>
  <c r="A120" i="22"/>
  <c r="N119" i="22"/>
  <c r="P119" i="22" s="1"/>
  <c r="C119" i="22"/>
  <c r="A119" i="22"/>
  <c r="N118" i="22"/>
  <c r="P118" i="22" s="1"/>
  <c r="C118" i="22"/>
  <c r="A118" i="22"/>
  <c r="N117" i="22"/>
  <c r="P117" i="22" s="1"/>
  <c r="C117" i="22"/>
  <c r="A117" i="22"/>
  <c r="N116" i="22"/>
  <c r="P116" i="22" s="1"/>
  <c r="C116" i="22"/>
  <c r="A116" i="22"/>
  <c r="N115" i="22"/>
  <c r="P115" i="22" s="1"/>
  <c r="C115" i="22"/>
  <c r="A115" i="22"/>
  <c r="N114" i="22"/>
  <c r="P114" i="22" s="1"/>
  <c r="C114" i="22"/>
  <c r="A114" i="22"/>
  <c r="N113" i="22"/>
  <c r="P113" i="22" s="1"/>
  <c r="C113" i="22"/>
  <c r="A113" i="22"/>
  <c r="N112" i="22"/>
  <c r="P112" i="22" s="1"/>
  <c r="C112" i="22"/>
  <c r="A112" i="22"/>
  <c r="N111" i="22"/>
  <c r="P111" i="22" s="1"/>
  <c r="C111" i="22"/>
  <c r="A111" i="22"/>
  <c r="N110" i="22"/>
  <c r="P110" i="22" s="1"/>
  <c r="C110" i="22"/>
  <c r="A110" i="22"/>
  <c r="N109" i="22"/>
  <c r="P109" i="22" s="1"/>
  <c r="C109" i="22"/>
  <c r="A109" i="22"/>
  <c r="N108" i="22"/>
  <c r="P108" i="22" s="1"/>
  <c r="C108" i="22"/>
  <c r="A108" i="22"/>
  <c r="N107" i="22"/>
  <c r="P107" i="22" s="1"/>
  <c r="C107" i="22"/>
  <c r="A107" i="22"/>
  <c r="N106" i="22"/>
  <c r="P106" i="22" s="1"/>
  <c r="C106" i="22"/>
  <c r="A106" i="22"/>
  <c r="N105" i="22"/>
  <c r="P105" i="22" s="1"/>
  <c r="A105" i="22"/>
  <c r="N104" i="22"/>
  <c r="P104" i="22" s="1"/>
  <c r="C104" i="22"/>
  <c r="A104" i="22"/>
  <c r="N103" i="22"/>
  <c r="P103" i="22" s="1"/>
  <c r="C103" i="22"/>
  <c r="A103" i="22"/>
  <c r="N102" i="22"/>
  <c r="P102" i="22" s="1"/>
  <c r="C102" i="22"/>
  <c r="A102" i="22"/>
  <c r="N101" i="22"/>
  <c r="P101" i="22" s="1"/>
  <c r="C101" i="22"/>
  <c r="A101" i="22"/>
  <c r="N100" i="22"/>
  <c r="P100" i="22" s="1"/>
  <c r="C100" i="22"/>
  <c r="A100" i="22"/>
  <c r="N99" i="22"/>
  <c r="P99" i="22" s="1"/>
  <c r="C99" i="22"/>
  <c r="A99" i="22"/>
  <c r="N98" i="22"/>
  <c r="P98" i="22" s="1"/>
  <c r="A98" i="22"/>
  <c r="N97" i="22"/>
  <c r="P97" i="22" s="1"/>
  <c r="C97" i="22"/>
  <c r="A97" i="22"/>
  <c r="N96" i="22"/>
  <c r="P96" i="22" s="1"/>
  <c r="C96" i="22"/>
  <c r="A96" i="22"/>
  <c r="N95" i="22"/>
  <c r="P95" i="22" s="1"/>
  <c r="C95" i="22"/>
  <c r="A95" i="22"/>
  <c r="N94" i="22"/>
  <c r="P94" i="22" s="1"/>
  <c r="C94" i="22"/>
  <c r="A94" i="22"/>
  <c r="N93" i="22"/>
  <c r="P93" i="22" s="1"/>
  <c r="C93" i="22"/>
  <c r="A93" i="22"/>
  <c r="N92" i="22"/>
  <c r="P92" i="22" s="1"/>
  <c r="C92" i="22"/>
  <c r="A92" i="22"/>
  <c r="N91" i="22"/>
  <c r="P91" i="22" s="1"/>
  <c r="C91" i="22"/>
  <c r="A91" i="22"/>
  <c r="N90" i="22"/>
  <c r="P90" i="22" s="1"/>
  <c r="C90" i="22"/>
  <c r="A90" i="22"/>
  <c r="N89" i="22"/>
  <c r="P89" i="22" s="1"/>
  <c r="C89" i="22"/>
  <c r="A89" i="22"/>
  <c r="N88" i="22"/>
  <c r="P88" i="22" s="1"/>
  <c r="C88" i="22"/>
  <c r="A88" i="22"/>
  <c r="N87" i="22"/>
  <c r="P87" i="22" s="1"/>
  <c r="C87" i="22"/>
  <c r="A87" i="22"/>
  <c r="N86" i="22"/>
  <c r="P86" i="22" s="1"/>
  <c r="C86" i="22"/>
  <c r="A86" i="22"/>
  <c r="N85" i="22"/>
  <c r="P85" i="22" s="1"/>
  <c r="C85" i="22"/>
  <c r="A85" i="22"/>
  <c r="N84" i="22"/>
  <c r="P84" i="22" s="1"/>
  <c r="A84" i="22"/>
  <c r="N83" i="22"/>
  <c r="P83" i="22" s="1"/>
  <c r="C83" i="22"/>
  <c r="A83" i="22"/>
  <c r="N82" i="22"/>
  <c r="P82" i="22" s="1"/>
  <c r="C82" i="22"/>
  <c r="A82" i="22"/>
  <c r="N81" i="22"/>
  <c r="P81" i="22" s="1"/>
  <c r="C81" i="22"/>
  <c r="A81" i="22"/>
  <c r="N80" i="22"/>
  <c r="P80" i="22" s="1"/>
  <c r="C80" i="22"/>
  <c r="A80" i="22"/>
  <c r="N79" i="22"/>
  <c r="P79" i="22" s="1"/>
  <c r="A79" i="22"/>
  <c r="N78" i="22"/>
  <c r="P78" i="22" s="1"/>
  <c r="C78" i="22"/>
  <c r="A78" i="22"/>
  <c r="N77" i="22"/>
  <c r="P77" i="22" s="1"/>
  <c r="C77" i="22"/>
  <c r="A77" i="22"/>
  <c r="N76" i="22"/>
  <c r="P76" i="22" s="1"/>
  <c r="C76" i="22"/>
  <c r="A76" i="22"/>
  <c r="N75" i="22"/>
  <c r="P75" i="22" s="1"/>
  <c r="C75" i="22"/>
  <c r="A75" i="22"/>
  <c r="N74" i="22"/>
  <c r="P74" i="22" s="1"/>
  <c r="C74" i="22"/>
  <c r="A74" i="22"/>
  <c r="N73" i="22"/>
  <c r="P73" i="22" s="1"/>
  <c r="C73" i="22"/>
  <c r="A73" i="22"/>
  <c r="N72" i="22"/>
  <c r="P72" i="22" s="1"/>
  <c r="C72" i="22"/>
  <c r="A72" i="22"/>
  <c r="N71" i="22"/>
  <c r="P71" i="22" s="1"/>
  <c r="C71" i="22"/>
  <c r="A71" i="22"/>
  <c r="N70" i="22"/>
  <c r="P70" i="22" s="1"/>
  <c r="C70" i="22"/>
  <c r="A70" i="22"/>
  <c r="N69" i="22"/>
  <c r="P69" i="22" s="1"/>
  <c r="C69" i="22"/>
  <c r="A69" i="22"/>
  <c r="N68" i="22"/>
  <c r="P68" i="22" s="1"/>
  <c r="C68" i="22"/>
  <c r="A68" i="22"/>
  <c r="N67" i="22"/>
  <c r="P67" i="22" s="1"/>
  <c r="C67" i="22"/>
  <c r="A67" i="22"/>
  <c r="N66" i="22"/>
  <c r="P66" i="22" s="1"/>
  <c r="C66" i="22"/>
  <c r="A66" i="22"/>
  <c r="N65" i="22"/>
  <c r="P65" i="22" s="1"/>
  <c r="C65" i="22"/>
  <c r="A65" i="22"/>
  <c r="N64" i="22"/>
  <c r="P64" i="22" s="1"/>
  <c r="C64" i="22"/>
  <c r="A64" i="22"/>
  <c r="N63" i="22"/>
  <c r="P63" i="22" s="1"/>
  <c r="C63" i="22"/>
  <c r="A63" i="22"/>
  <c r="N62" i="22"/>
  <c r="P62" i="22" s="1"/>
  <c r="C62" i="22"/>
  <c r="A62" i="22"/>
  <c r="N61" i="22"/>
  <c r="P61" i="22" s="1"/>
  <c r="C61" i="22"/>
  <c r="A61" i="22"/>
  <c r="N60" i="22"/>
  <c r="P60" i="22" s="1"/>
  <c r="C60" i="22"/>
  <c r="A60" i="22"/>
  <c r="N59" i="22"/>
  <c r="P59" i="22" s="1"/>
  <c r="A59" i="22"/>
  <c r="N58" i="22"/>
  <c r="P58" i="22" s="1"/>
  <c r="C58" i="22"/>
  <c r="A58" i="22"/>
  <c r="N57" i="22"/>
  <c r="P57" i="22" s="1"/>
  <c r="C57" i="22"/>
  <c r="A57" i="22"/>
  <c r="N56" i="22"/>
  <c r="P56" i="22" s="1"/>
  <c r="C56" i="22"/>
  <c r="A56" i="22"/>
  <c r="N55" i="22"/>
  <c r="P55" i="22" s="1"/>
  <c r="C55" i="22"/>
  <c r="A55" i="22"/>
  <c r="N54" i="22"/>
  <c r="P54" i="22" s="1"/>
  <c r="C54" i="22"/>
  <c r="A54" i="22"/>
  <c r="N53" i="22"/>
  <c r="P53" i="22" s="1"/>
  <c r="C53" i="22"/>
  <c r="A53" i="22"/>
  <c r="J52" i="22"/>
  <c r="N52" i="22" s="1"/>
  <c r="P52" i="22" s="1"/>
  <c r="C52" i="22"/>
  <c r="A52" i="22"/>
  <c r="N51" i="22"/>
  <c r="P51" i="22" s="1"/>
  <c r="J51" i="22"/>
  <c r="C51" i="22"/>
  <c r="A51" i="22"/>
  <c r="N50" i="22"/>
  <c r="P50" i="22" s="1"/>
  <c r="C50" i="22"/>
  <c r="A50" i="22"/>
  <c r="N49" i="22"/>
  <c r="P49" i="22" s="1"/>
  <c r="C49" i="22"/>
  <c r="A49" i="22"/>
  <c r="N48" i="22"/>
  <c r="P48" i="22" s="1"/>
  <c r="C48" i="22"/>
  <c r="A48" i="22"/>
  <c r="N47" i="22"/>
  <c r="P47" i="22" s="1"/>
  <c r="C47" i="22"/>
  <c r="A47" i="22"/>
  <c r="N46" i="22"/>
  <c r="P46" i="22" s="1"/>
  <c r="C46" i="22"/>
  <c r="A46" i="22"/>
  <c r="N45" i="22"/>
  <c r="P45" i="22" s="1"/>
  <c r="C45" i="22"/>
  <c r="A45" i="22"/>
  <c r="N44" i="22"/>
  <c r="P44" i="22" s="1"/>
  <c r="C44" i="22"/>
  <c r="A44" i="22"/>
  <c r="N43" i="22"/>
  <c r="P43" i="22" s="1"/>
  <c r="C43" i="22"/>
  <c r="A43" i="22"/>
  <c r="N42" i="22"/>
  <c r="P42" i="22" s="1"/>
  <c r="C42" i="22"/>
  <c r="A42" i="22"/>
  <c r="J41" i="22"/>
  <c r="N41" i="22" s="1"/>
  <c r="P41" i="22" s="1"/>
  <c r="C41" i="22"/>
  <c r="A41" i="22"/>
  <c r="N40" i="22"/>
  <c r="P40" i="22" s="1"/>
  <c r="C40" i="22"/>
  <c r="A40" i="22"/>
  <c r="N39" i="22"/>
  <c r="P39" i="22" s="1"/>
  <c r="C39" i="22"/>
  <c r="A39" i="22"/>
  <c r="N38" i="22"/>
  <c r="P38" i="22" s="1"/>
  <c r="C38" i="22"/>
  <c r="A38" i="22"/>
  <c r="N37" i="22"/>
  <c r="P37" i="22" s="1"/>
  <c r="C37" i="22"/>
  <c r="A37" i="22"/>
  <c r="N36" i="22"/>
  <c r="P36" i="22" s="1"/>
  <c r="C36" i="22"/>
  <c r="A36" i="22"/>
  <c r="J35" i="22"/>
  <c r="N35" i="22" s="1"/>
  <c r="P35" i="22" s="1"/>
  <c r="C35" i="22"/>
  <c r="A35" i="22"/>
  <c r="N34" i="22"/>
  <c r="P34" i="22" s="1"/>
  <c r="C34" i="22"/>
  <c r="A34" i="22"/>
  <c r="N33" i="22"/>
  <c r="P33" i="22" s="1"/>
  <c r="C33" i="22"/>
  <c r="A33" i="22"/>
  <c r="N32" i="22"/>
  <c r="P32" i="22" s="1"/>
  <c r="C32" i="22"/>
  <c r="A32" i="22"/>
  <c r="N31" i="22"/>
  <c r="P31" i="22" s="1"/>
  <c r="C31" i="22"/>
  <c r="A31" i="22"/>
  <c r="N30" i="22"/>
  <c r="P30" i="22" s="1"/>
  <c r="C30" i="22"/>
  <c r="A30" i="22"/>
  <c r="N29" i="22"/>
  <c r="P29" i="22" s="1"/>
  <c r="C29" i="22"/>
  <c r="A29" i="22"/>
  <c r="N28" i="22"/>
  <c r="P28" i="22" s="1"/>
  <c r="C28" i="22"/>
  <c r="A28" i="22"/>
  <c r="N27" i="22"/>
  <c r="P27" i="22" s="1"/>
  <c r="C27" i="22"/>
  <c r="A27" i="22"/>
  <c r="N26" i="22"/>
  <c r="P26" i="22" s="1"/>
  <c r="C26" i="22"/>
  <c r="A26" i="22"/>
  <c r="N25" i="22"/>
  <c r="P25" i="22" s="1"/>
  <c r="C25" i="22"/>
  <c r="A25" i="22"/>
  <c r="N24" i="22"/>
  <c r="P24" i="22" s="1"/>
  <c r="C24" i="22"/>
  <c r="A24" i="22"/>
  <c r="N23" i="22"/>
  <c r="P23" i="22" s="1"/>
  <c r="C23" i="22"/>
  <c r="A23" i="22"/>
  <c r="N22" i="22"/>
  <c r="P22" i="22" s="1"/>
  <c r="C22" i="22"/>
  <c r="A22" i="22"/>
  <c r="N21" i="22"/>
  <c r="P21" i="22" s="1"/>
  <c r="C21" i="22"/>
  <c r="A21" i="22"/>
  <c r="N20" i="22"/>
  <c r="P20" i="22" s="1"/>
  <c r="C20" i="22"/>
  <c r="A20" i="22"/>
  <c r="N19" i="22"/>
  <c r="P19" i="22" s="1"/>
  <c r="C19" i="22"/>
  <c r="A19" i="22"/>
  <c r="N18" i="22"/>
  <c r="P18" i="22" s="1"/>
  <c r="C18" i="22"/>
  <c r="A18" i="22"/>
  <c r="N17" i="22"/>
  <c r="P17" i="22" s="1"/>
  <c r="C17" i="22"/>
  <c r="A17" i="22"/>
  <c r="N16" i="22"/>
  <c r="P16" i="22" s="1"/>
  <c r="C16" i="22"/>
  <c r="A16" i="22"/>
  <c r="N15" i="22"/>
  <c r="P15" i="22" s="1"/>
  <c r="C15" i="22"/>
  <c r="A15" i="22"/>
  <c r="N14" i="22"/>
  <c r="P14" i="22" s="1"/>
  <c r="C14" i="22"/>
  <c r="A14" i="22"/>
  <c r="N13" i="22"/>
  <c r="P13" i="22" s="1"/>
  <c r="C13" i="22"/>
  <c r="A13" i="22"/>
  <c r="N12" i="22"/>
  <c r="P12" i="22" s="1"/>
  <c r="C12" i="22"/>
  <c r="A12" i="22"/>
  <c r="N11" i="22"/>
  <c r="P11" i="22" s="1"/>
  <c r="C11" i="22"/>
  <c r="A11" i="22"/>
  <c r="N10" i="22"/>
  <c r="P10" i="22" s="1"/>
  <c r="C10" i="22"/>
  <c r="A10" i="22"/>
  <c r="N9" i="22"/>
  <c r="P9" i="22" s="1"/>
  <c r="A9" i="22"/>
  <c r="N8" i="22"/>
  <c r="P8" i="22" s="1"/>
  <c r="C8" i="22"/>
  <c r="A8" i="22"/>
  <c r="N7" i="22"/>
  <c r="P7" i="22" s="1"/>
  <c r="C7" i="22"/>
  <c r="A7" i="22"/>
  <c r="N6" i="22"/>
  <c r="P6" i="22" s="1"/>
  <c r="C6" i="22"/>
  <c r="A6" i="22"/>
  <c r="N5" i="22"/>
  <c r="P5" i="22" s="1"/>
  <c r="C5" i="22"/>
  <c r="A5" i="22"/>
  <c r="J4" i="22"/>
  <c r="N4" i="22" s="1"/>
  <c r="P4" i="22" s="1"/>
  <c r="C4" i="22"/>
  <c r="A4" i="22"/>
  <c r="N3" i="22"/>
  <c r="P3" i="22" s="1"/>
  <c r="C3" i="22"/>
  <c r="A3" i="22"/>
  <c r="A2" i="22"/>
  <c r="C327" i="20"/>
  <c r="C477" i="21" l="1"/>
  <c r="A477" i="21"/>
  <c r="C336" i="21"/>
  <c r="A336" i="21"/>
  <c r="C664" i="21"/>
  <c r="A664" i="21"/>
  <c r="C195" i="21"/>
  <c r="A195" i="21"/>
  <c r="C526" i="21"/>
  <c r="A526" i="21"/>
  <c r="C632" i="21"/>
  <c r="A632" i="21"/>
  <c r="C146" i="21"/>
  <c r="A146" i="21"/>
  <c r="C4" i="21"/>
  <c r="A4" i="21"/>
  <c r="C352" i="21"/>
  <c r="A352" i="21"/>
  <c r="C582" i="21"/>
  <c r="A582" i="21"/>
  <c r="C133" i="21"/>
  <c r="A133" i="21"/>
  <c r="C18" i="21"/>
  <c r="A18" i="21"/>
  <c r="C103" i="21"/>
  <c r="A103" i="21"/>
  <c r="C179" i="21"/>
  <c r="A179" i="21"/>
  <c r="C178" i="21"/>
  <c r="A178" i="21"/>
  <c r="C186" i="21"/>
  <c r="A186" i="21"/>
  <c r="C12" i="21"/>
  <c r="A12" i="21"/>
  <c r="C764" i="21"/>
  <c r="A764" i="21"/>
  <c r="C229" i="21"/>
  <c r="A229" i="21"/>
  <c r="C817" i="21"/>
  <c r="A817" i="21"/>
  <c r="C757" i="21"/>
  <c r="A757" i="21"/>
  <c r="C145" i="21"/>
  <c r="A145" i="21"/>
  <c r="C204" i="21"/>
  <c r="A204" i="21"/>
  <c r="C232" i="21"/>
  <c r="A232" i="21"/>
  <c r="C731" i="21"/>
  <c r="A731" i="21"/>
  <c r="C774" i="21"/>
  <c r="A774" i="21"/>
  <c r="C802" i="21"/>
  <c r="A802" i="21"/>
  <c r="C510" i="21"/>
  <c r="A510" i="21"/>
  <c r="C756" i="21"/>
  <c r="A756" i="21"/>
  <c r="C244" i="21"/>
  <c r="A244" i="21"/>
  <c r="C325" i="21"/>
  <c r="A325" i="21"/>
  <c r="C674" i="21"/>
  <c r="A674" i="21"/>
  <c r="C14" i="21"/>
  <c r="A14" i="21"/>
  <c r="C118" i="21"/>
  <c r="A118" i="21"/>
  <c r="C258" i="21"/>
  <c r="A258" i="21"/>
  <c r="C224" i="21"/>
  <c r="A224" i="21"/>
  <c r="C659" i="21"/>
  <c r="A659" i="21"/>
  <c r="C651" i="21"/>
  <c r="A651" i="21"/>
  <c r="C734" i="21"/>
  <c r="A734" i="21"/>
  <c r="C769" i="21"/>
  <c r="A769" i="21"/>
  <c r="C612" i="21"/>
  <c r="A612" i="21"/>
  <c r="C772" i="21"/>
  <c r="A772" i="21"/>
  <c r="C642" i="21"/>
  <c r="A642" i="21"/>
  <c r="C816" i="21"/>
  <c r="A816" i="21"/>
  <c r="C825" i="21"/>
  <c r="A825" i="21"/>
  <c r="C754" i="21"/>
  <c r="A754" i="21"/>
  <c r="C807" i="21"/>
  <c r="A807" i="21"/>
  <c r="C387" i="21"/>
  <c r="A387" i="21"/>
  <c r="C824" i="21"/>
  <c r="A824" i="21"/>
  <c r="C778" i="21"/>
  <c r="A778" i="21"/>
  <c r="P681" i="21"/>
  <c r="C681" i="21"/>
  <c r="A681" i="21"/>
  <c r="P657" i="21"/>
  <c r="C657" i="21"/>
  <c r="A657" i="21"/>
  <c r="P792" i="21"/>
  <c r="C792" i="21"/>
  <c r="A792" i="21"/>
  <c r="P279" i="21"/>
  <c r="C279" i="21"/>
  <c r="A279" i="21"/>
  <c r="P708" i="21"/>
  <c r="C708" i="21"/>
  <c r="A708" i="21"/>
  <c r="P721" i="21"/>
  <c r="C721" i="21"/>
  <c r="A721" i="21"/>
  <c r="C789" i="21"/>
  <c r="A789" i="21"/>
  <c r="C751" i="21"/>
  <c r="A751" i="21"/>
  <c r="C823" i="21"/>
  <c r="A823" i="21"/>
  <c r="C254" i="21"/>
  <c r="A254" i="21"/>
  <c r="C768" i="21"/>
  <c r="A768" i="21"/>
  <c r="C715" i="21"/>
  <c r="A715" i="21"/>
  <c r="C350" i="21"/>
  <c r="A350" i="21"/>
  <c r="C803" i="21"/>
  <c r="A803" i="21"/>
  <c r="C536" i="21"/>
  <c r="A536" i="21"/>
  <c r="C654" i="21"/>
  <c r="A654" i="21"/>
  <c r="C631" i="21"/>
  <c r="A631" i="21"/>
  <c r="C379" i="21"/>
  <c r="A379" i="21"/>
  <c r="C250" i="21"/>
  <c r="A250" i="21"/>
  <c r="C153" i="21"/>
  <c r="A153" i="21"/>
  <c r="C423" i="21"/>
  <c r="A423" i="21"/>
  <c r="C190" i="21"/>
  <c r="A190" i="21"/>
  <c r="C484" i="21"/>
  <c r="A484" i="21"/>
  <c r="C16" i="21"/>
  <c r="A16" i="21"/>
  <c r="P397" i="21"/>
  <c r="C397" i="21"/>
  <c r="A397" i="21"/>
  <c r="C78" i="21"/>
  <c r="A78" i="21"/>
  <c r="C159" i="21"/>
  <c r="A159" i="21"/>
  <c r="C61" i="21"/>
  <c r="A61" i="21"/>
  <c r="C182" i="21"/>
  <c r="A182" i="21"/>
  <c r="C328" i="21"/>
  <c r="A328" i="21"/>
  <c r="P507" i="21"/>
  <c r="C507" i="21"/>
  <c r="A507" i="21"/>
  <c r="C701" i="21"/>
  <c r="A701" i="21"/>
  <c r="C552" i="21"/>
  <c r="A552" i="21"/>
  <c r="C653" i="21"/>
  <c r="A653" i="21"/>
  <c r="C560" i="21"/>
  <c r="A560" i="21"/>
  <c r="P680" i="21"/>
  <c r="C680" i="21"/>
  <c r="A680" i="21"/>
  <c r="C745" i="21"/>
  <c r="A745" i="21"/>
  <c r="C785" i="21"/>
  <c r="A785" i="21"/>
  <c r="C743" i="21"/>
  <c r="A743" i="21"/>
  <c r="C821" i="21"/>
  <c r="A821" i="21"/>
  <c r="C810" i="21"/>
  <c r="A810" i="21"/>
  <c r="C882" i="21"/>
  <c r="A882" i="21"/>
  <c r="C476" i="21"/>
  <c r="A476" i="21"/>
  <c r="C587" i="21"/>
  <c r="A587" i="21"/>
  <c r="C623" i="21"/>
  <c r="A623" i="21"/>
  <c r="C617" i="21"/>
  <c r="A617" i="21"/>
  <c r="C665" i="21"/>
  <c r="A665" i="21"/>
  <c r="C585" i="21"/>
  <c r="A585" i="21"/>
  <c r="C583" i="21"/>
  <c r="A583" i="21"/>
  <c r="C648" i="21"/>
  <c r="A648" i="21"/>
  <c r="C695" i="21"/>
  <c r="A695" i="21"/>
  <c r="C403" i="21"/>
  <c r="A403" i="21"/>
  <c r="C673" i="21"/>
  <c r="A673" i="21"/>
  <c r="C492" i="21"/>
  <c r="A492" i="21"/>
  <c r="C646" i="21"/>
  <c r="A646" i="21"/>
  <c r="C770" i="21"/>
  <c r="A770" i="21"/>
  <c r="C463" i="21"/>
  <c r="A463" i="21"/>
  <c r="C594" i="21"/>
  <c r="A594" i="21"/>
  <c r="C761" i="21"/>
  <c r="A761" i="21"/>
  <c r="P748" i="21"/>
  <c r="C748" i="21"/>
  <c r="A748" i="21"/>
  <c r="P449" i="21"/>
  <c r="C449" i="21"/>
  <c r="A449" i="21"/>
  <c r="P386" i="21"/>
  <c r="C386" i="21"/>
  <c r="A386" i="21"/>
  <c r="P801" i="21"/>
  <c r="C801" i="21"/>
  <c r="A801" i="21"/>
  <c r="P725" i="21"/>
  <c r="C725" i="21"/>
  <c r="A725" i="21"/>
  <c r="C531" i="21"/>
  <c r="A531" i="21"/>
  <c r="C592" i="21"/>
  <c r="A592" i="21"/>
  <c r="C782" i="21"/>
  <c r="A782" i="21"/>
  <c r="C445" i="21"/>
  <c r="A445" i="21"/>
  <c r="C390" i="21"/>
  <c r="A390" i="21"/>
  <c r="C687" i="21"/>
  <c r="A687" i="21"/>
  <c r="C733" i="21"/>
  <c r="A733" i="21"/>
  <c r="C763" i="21"/>
  <c r="A763" i="21"/>
  <c r="C773" i="21"/>
  <c r="A773" i="21"/>
  <c r="P732" i="21"/>
  <c r="C732" i="21"/>
  <c r="A732" i="21"/>
  <c r="C306" i="21"/>
  <c r="A306" i="21"/>
  <c r="C236" i="21"/>
  <c r="A236" i="21"/>
  <c r="C296" i="21"/>
  <c r="A296" i="21"/>
  <c r="C523" i="21"/>
  <c r="A523" i="21"/>
  <c r="C168" i="21"/>
  <c r="A168" i="21"/>
  <c r="C542" i="21"/>
  <c r="A542" i="21"/>
  <c r="C776" i="21"/>
  <c r="A776" i="21"/>
  <c r="C533" i="21"/>
  <c r="A533" i="21"/>
  <c r="C767" i="21"/>
  <c r="A767" i="21"/>
  <c r="C744" i="21"/>
  <c r="A744" i="21"/>
  <c r="C738" i="21"/>
  <c r="A738" i="21"/>
  <c r="C110" i="21"/>
  <c r="A110" i="21"/>
  <c r="C65" i="21"/>
  <c r="A65" i="21"/>
  <c r="C88" i="21"/>
  <c r="A88" i="21"/>
  <c r="C137" i="21"/>
  <c r="A137" i="21"/>
  <c r="C881" i="21"/>
  <c r="A881" i="21"/>
  <c r="C880" i="21"/>
  <c r="A880" i="21"/>
  <c r="C879" i="21"/>
  <c r="A879" i="21"/>
  <c r="C878" i="21"/>
  <c r="A878" i="21"/>
  <c r="C877" i="21"/>
  <c r="A877" i="21"/>
  <c r="J849" i="21"/>
  <c r="C849" i="21"/>
  <c r="A849" i="21"/>
  <c r="J852" i="21"/>
  <c r="C852" i="21"/>
  <c r="A852" i="21"/>
  <c r="J848" i="21"/>
  <c r="C848" i="21"/>
  <c r="A848" i="21"/>
  <c r="C876" i="21"/>
  <c r="A876" i="21"/>
  <c r="C875" i="21"/>
  <c r="A875" i="21"/>
  <c r="J851" i="21"/>
  <c r="C851" i="21"/>
  <c r="A851" i="21"/>
  <c r="J847" i="21"/>
  <c r="C847" i="21"/>
  <c r="A847" i="21"/>
  <c r="J846" i="21"/>
  <c r="C846" i="21"/>
  <c r="A846" i="21"/>
  <c r="J845" i="21"/>
  <c r="C845" i="21"/>
  <c r="A845" i="21"/>
  <c r="J844" i="21"/>
  <c r="C844" i="21"/>
  <c r="A844" i="21"/>
  <c r="J843" i="21"/>
  <c r="C843" i="21"/>
  <c r="A843" i="21"/>
  <c r="J842" i="21"/>
  <c r="C842" i="21"/>
  <c r="A842" i="21"/>
  <c r="J841" i="21"/>
  <c r="C841" i="21"/>
  <c r="A841" i="21"/>
  <c r="J853" i="21"/>
  <c r="C853" i="21"/>
  <c r="A853" i="21"/>
  <c r="J840" i="21"/>
  <c r="C840" i="21"/>
  <c r="A840" i="21"/>
  <c r="J839" i="21"/>
  <c r="C839" i="21"/>
  <c r="A839" i="21"/>
  <c r="J838" i="21"/>
  <c r="C838" i="21"/>
  <c r="A838" i="21"/>
  <c r="J837" i="21"/>
  <c r="C837" i="21"/>
  <c r="A837" i="21"/>
  <c r="J836" i="21"/>
  <c r="C836" i="21"/>
  <c r="A836" i="21"/>
  <c r="P835" i="21"/>
  <c r="J835" i="21"/>
  <c r="C835" i="21"/>
  <c r="A835" i="21"/>
  <c r="P834" i="21"/>
  <c r="J834" i="21"/>
  <c r="C834" i="21"/>
  <c r="A834" i="21"/>
  <c r="P850" i="21"/>
  <c r="J850" i="21"/>
  <c r="C850" i="21"/>
  <c r="A850" i="21"/>
  <c r="P833" i="21"/>
  <c r="J833" i="21"/>
  <c r="C833" i="21"/>
  <c r="A833" i="21"/>
  <c r="P874" i="21"/>
  <c r="C874" i="21"/>
  <c r="A874" i="21"/>
  <c r="P832" i="21"/>
  <c r="J832" i="21"/>
  <c r="C832" i="21"/>
  <c r="A832" i="21"/>
  <c r="J831" i="21"/>
  <c r="C831" i="21"/>
  <c r="A831" i="21"/>
  <c r="J830" i="21"/>
  <c r="C830" i="21"/>
  <c r="A830" i="21"/>
  <c r="J829" i="21"/>
  <c r="C829" i="21"/>
  <c r="A829" i="21"/>
  <c r="C710" i="21"/>
  <c r="A710" i="21"/>
  <c r="C218" i="21"/>
  <c r="A218" i="21"/>
  <c r="C699" i="21"/>
  <c r="A699" i="21"/>
  <c r="P805" i="21"/>
  <c r="C805" i="21"/>
  <c r="A805" i="21"/>
  <c r="P815" i="21"/>
  <c r="C815" i="21"/>
  <c r="A815" i="21"/>
  <c r="P798" i="21"/>
  <c r="C798" i="21"/>
  <c r="A798" i="21"/>
  <c r="P820" i="21"/>
  <c r="C820" i="21"/>
  <c r="A820" i="21"/>
  <c r="C365" i="21"/>
  <c r="A365" i="21"/>
  <c r="C20" i="21"/>
  <c r="A20" i="21"/>
  <c r="C131" i="21"/>
  <c r="A131" i="21"/>
  <c r="C173" i="21"/>
  <c r="A173" i="21"/>
  <c r="J69" i="21"/>
  <c r="C69" i="21"/>
  <c r="A69" i="21"/>
  <c r="P240" i="21"/>
  <c r="C240" i="21"/>
  <c r="A240" i="21"/>
  <c r="P60" i="21"/>
  <c r="C60" i="21"/>
  <c r="A60" i="21"/>
  <c r="C206" i="21"/>
  <c r="A206" i="21"/>
  <c r="C787" i="21"/>
  <c r="A787" i="21"/>
  <c r="P813" i="21"/>
  <c r="C813" i="21"/>
  <c r="A813" i="21"/>
  <c r="P806" i="21"/>
  <c r="C806" i="21"/>
  <c r="A806" i="21"/>
  <c r="P781" i="21"/>
  <c r="C781" i="21"/>
  <c r="A781" i="21"/>
  <c r="P668" i="21"/>
  <c r="C668" i="21"/>
  <c r="A668" i="21"/>
  <c r="C308" i="21"/>
  <c r="A308" i="21"/>
  <c r="P434" i="21"/>
  <c r="C434" i="21"/>
  <c r="A434" i="21"/>
  <c r="P57" i="21"/>
  <c r="C57" i="21"/>
  <c r="A57" i="21"/>
  <c r="C121" i="21"/>
  <c r="A121" i="21"/>
  <c r="C640" i="21"/>
  <c r="A640" i="21"/>
  <c r="C347" i="21"/>
  <c r="A347" i="21"/>
  <c r="C405" i="21"/>
  <c r="A405" i="21"/>
  <c r="C675" i="21"/>
  <c r="A675" i="21"/>
  <c r="C238" i="21"/>
  <c r="A238" i="21"/>
  <c r="C567" i="21"/>
  <c r="A567" i="21"/>
  <c r="C707" i="21"/>
  <c r="A707" i="21"/>
  <c r="C608" i="21"/>
  <c r="A608" i="21"/>
  <c r="C369" i="21"/>
  <c r="A369" i="21"/>
  <c r="C541" i="21"/>
  <c r="A541" i="21"/>
  <c r="C628" i="21"/>
  <c r="A628" i="21"/>
  <c r="C323" i="21"/>
  <c r="A323" i="21"/>
  <c r="C96" i="21"/>
  <c r="A96" i="21"/>
  <c r="C391" i="21"/>
  <c r="A391" i="21"/>
  <c r="C144" i="21"/>
  <c r="A144" i="21"/>
  <c r="C162" i="21"/>
  <c r="A162" i="21"/>
  <c r="C694" i="21"/>
  <c r="A694" i="21"/>
  <c r="P291" i="21"/>
  <c r="C291" i="21"/>
  <c r="A291" i="21"/>
  <c r="P248" i="21"/>
  <c r="C248" i="21"/>
  <c r="A248" i="21"/>
  <c r="C193" i="21"/>
  <c r="A193" i="21"/>
  <c r="C269" i="21"/>
  <c r="A269" i="21"/>
  <c r="C102" i="21"/>
  <c r="A102" i="21"/>
  <c r="A610" i="21"/>
  <c r="A298" i="21"/>
  <c r="A828" i="21"/>
  <c r="A637" i="21"/>
  <c r="A596" i="21"/>
  <c r="A569" i="21"/>
  <c r="A376" i="21"/>
  <c r="A249" i="21"/>
  <c r="A470" i="21"/>
  <c r="A40" i="21"/>
  <c r="A532" i="21"/>
  <c r="A378" i="21"/>
  <c r="A614" i="21"/>
  <c r="A207" i="21"/>
  <c r="A389" i="21"/>
  <c r="A486" i="21"/>
  <c r="A338" i="21"/>
  <c r="A266" i="21"/>
  <c r="A115" i="21"/>
  <c r="A827" i="21"/>
  <c r="A91" i="21"/>
  <c r="A246" i="21"/>
  <c r="A13" i="21"/>
  <c r="A520" i="21"/>
  <c r="A677" i="21"/>
  <c r="A554" i="21"/>
  <c r="A122" i="21"/>
  <c r="A534" i="21"/>
  <c r="A277" i="21"/>
  <c r="A256" i="21"/>
  <c r="A342" i="21"/>
  <c r="A797" i="21"/>
  <c r="A804" i="21"/>
  <c r="A793" i="21"/>
  <c r="A814" i="21"/>
  <c r="A819" i="21"/>
  <c r="A818" i="21"/>
  <c r="A127" i="21"/>
  <c r="A136" i="21"/>
  <c r="A161" i="21"/>
  <c r="A447" i="21"/>
  <c r="A375" i="21"/>
  <c r="A573" i="21"/>
  <c r="A357" i="21"/>
  <c r="A539" i="21"/>
  <c r="A234" i="21"/>
  <c r="A295" i="21"/>
  <c r="A503" i="21"/>
  <c r="A446" i="21"/>
  <c r="A504" i="21"/>
  <c r="A489" i="21"/>
  <c r="A786" i="21"/>
  <c r="A415" i="21"/>
  <c r="A609" i="21"/>
  <c r="A517" i="21"/>
  <c r="A267" i="21"/>
  <c r="A667" i="21"/>
  <c r="A160" i="21"/>
  <c r="A311" i="21"/>
  <c r="A666" i="21"/>
  <c r="A412" i="21"/>
  <c r="A399" i="21"/>
  <c r="A194" i="21"/>
  <c r="A565" i="21"/>
  <c r="A461" i="21"/>
  <c r="A495" i="21"/>
  <c r="A547" i="21"/>
  <c r="A482" i="21"/>
  <c r="A418" i="21"/>
  <c r="A638" i="21"/>
  <c r="A385" i="21"/>
  <c r="A456" i="21"/>
  <c r="A683" i="21"/>
  <c r="A380" i="21"/>
  <c r="A564" i="21"/>
  <c r="A689" i="21"/>
  <c r="A282" i="21"/>
  <c r="A335" i="21"/>
  <c r="A324" i="21"/>
  <c r="A213" i="21"/>
  <c r="A150" i="21"/>
  <c r="C604" i="21"/>
  <c r="A604" i="21"/>
  <c r="C593" i="21"/>
  <c r="A593" i="21"/>
  <c r="C112" i="21"/>
  <c r="A112" i="21"/>
  <c r="C766" i="21"/>
  <c r="A766" i="21"/>
  <c r="C737" i="21"/>
  <c r="A737" i="21"/>
  <c r="C775" i="21"/>
  <c r="A775" i="21"/>
  <c r="C740" i="21"/>
  <c r="A740" i="21"/>
  <c r="C473" i="21"/>
  <c r="A473" i="21"/>
  <c r="C273" i="21"/>
  <c r="A273" i="21"/>
  <c r="C54" i="21"/>
  <c r="A54" i="21"/>
  <c r="C71" i="21"/>
  <c r="A71" i="21"/>
  <c r="C317" i="21"/>
  <c r="A317" i="21"/>
  <c r="C410" i="21"/>
  <c r="A410" i="21"/>
  <c r="P444" i="21"/>
  <c r="C444" i="21"/>
  <c r="A444" i="21"/>
  <c r="P77" i="21"/>
  <c r="C77" i="21"/>
  <c r="A77" i="21"/>
  <c r="P337" i="21"/>
  <c r="C337" i="21"/>
  <c r="A337" i="21"/>
  <c r="P647" i="21"/>
  <c r="C647" i="21"/>
  <c r="A647" i="21"/>
  <c r="P25" i="21"/>
  <c r="C25" i="21"/>
  <c r="A25" i="21"/>
  <c r="P149" i="21"/>
  <c r="C149" i="21"/>
  <c r="A149" i="21"/>
  <c r="C491" i="21"/>
  <c r="A491" i="21"/>
  <c r="C374" i="21"/>
  <c r="A374" i="21"/>
  <c r="C76" i="21"/>
  <c r="A76" i="21"/>
  <c r="C86" i="21"/>
  <c r="A86" i="21"/>
  <c r="C315" i="21"/>
  <c r="A315" i="21"/>
  <c r="C616" i="21"/>
  <c r="A616" i="21"/>
  <c r="C39" i="21"/>
  <c r="A39" i="21"/>
  <c r="C515" i="21"/>
  <c r="A515" i="21"/>
  <c r="C327" i="21"/>
  <c r="A327" i="21"/>
  <c r="C494" i="21"/>
  <c r="A494" i="21"/>
  <c r="C212" i="21"/>
  <c r="A212" i="21"/>
  <c r="C175" i="21"/>
  <c r="A175" i="21"/>
  <c r="C235" i="21"/>
  <c r="A235" i="21"/>
  <c r="C19" i="21"/>
  <c r="A19" i="21"/>
  <c r="C68" i="21"/>
  <c r="A68" i="21"/>
  <c r="C75" i="21"/>
  <c r="A75" i="21"/>
  <c r="J53" i="21"/>
  <c r="C53" i="21"/>
  <c r="A53" i="21"/>
  <c r="C478" i="21"/>
  <c r="A478" i="21"/>
  <c r="C459" i="21"/>
  <c r="A459" i="21"/>
  <c r="C605" i="21"/>
  <c r="A605" i="21"/>
  <c r="C706" i="21"/>
  <c r="A706" i="21"/>
  <c r="C548" i="21"/>
  <c r="A548" i="21"/>
  <c r="C663" i="21"/>
  <c r="A663" i="21"/>
  <c r="C726" i="21"/>
  <c r="A726" i="21"/>
  <c r="C601" i="21"/>
  <c r="A601" i="21"/>
  <c r="C511" i="21"/>
  <c r="A511" i="21"/>
  <c r="C509" i="21"/>
  <c r="A509" i="21"/>
  <c r="C644" i="21"/>
  <c r="A644" i="21"/>
  <c r="C472" i="21"/>
  <c r="A472" i="21"/>
  <c r="C577" i="21"/>
  <c r="A577" i="21"/>
  <c r="C629" i="21"/>
  <c r="A629" i="21"/>
  <c r="C402" i="21"/>
  <c r="A402" i="21"/>
  <c r="C590" i="21"/>
  <c r="A590" i="21"/>
  <c r="C635" i="21"/>
  <c r="A635" i="21"/>
  <c r="C441" i="21"/>
  <c r="A441" i="21"/>
  <c r="C426" i="21"/>
  <c r="A426" i="21"/>
  <c r="C409" i="21"/>
  <c r="A409" i="21"/>
  <c r="C85" i="21"/>
  <c r="A85" i="21"/>
  <c r="C453" i="21"/>
  <c r="A453" i="21"/>
  <c r="C332" i="21"/>
  <c r="A332" i="21"/>
  <c r="C600" i="21"/>
  <c r="A600" i="21"/>
  <c r="J521" i="21"/>
  <c r="C521" i="21"/>
  <c r="A521" i="21"/>
  <c r="C719" i="21"/>
  <c r="A719" i="21"/>
  <c r="C718" i="21"/>
  <c r="A718" i="21"/>
  <c r="J358" i="21"/>
  <c r="C358" i="21"/>
  <c r="A358" i="21"/>
  <c r="C717" i="21"/>
  <c r="A717" i="21"/>
  <c r="C650" i="21"/>
  <c r="A650" i="21"/>
  <c r="C712" i="21"/>
  <c r="A712" i="21"/>
  <c r="C679" i="21"/>
  <c r="A679" i="21"/>
  <c r="C705" i="21"/>
  <c r="A705" i="21"/>
  <c r="C693" i="21"/>
  <c r="A693" i="21"/>
  <c r="C709" i="21"/>
  <c r="A709" i="21"/>
  <c r="C714" i="21"/>
  <c r="A714" i="21"/>
  <c r="C692" i="21"/>
  <c r="A692" i="21"/>
  <c r="C704" i="21"/>
  <c r="A704" i="21"/>
  <c r="C716" i="21"/>
  <c r="A716" i="21"/>
  <c r="C698" i="21"/>
  <c r="A698" i="21"/>
  <c r="C678" i="21"/>
  <c r="A678" i="21"/>
  <c r="C92" i="21"/>
  <c r="A92" i="21"/>
  <c r="C322" i="21"/>
  <c r="A322" i="21"/>
  <c r="C292" i="21"/>
  <c r="A292" i="21"/>
  <c r="C377" i="21"/>
  <c r="A377" i="21"/>
  <c r="C314" i="21"/>
  <c r="A314" i="21"/>
  <c r="C579" i="21"/>
  <c r="A579" i="21"/>
  <c r="C348" i="21"/>
  <c r="A348" i="21"/>
  <c r="C634" i="21"/>
  <c r="A634" i="21"/>
  <c r="C736" i="21"/>
  <c r="A736" i="21"/>
  <c r="C809" i="21"/>
  <c r="A809" i="21"/>
  <c r="C800" i="21"/>
  <c r="A800" i="21"/>
  <c r="C393" i="21"/>
  <c r="A393" i="21"/>
  <c r="C558" i="21"/>
  <c r="A558" i="21"/>
  <c r="C812" i="21"/>
  <c r="A812" i="21"/>
  <c r="C527" i="21"/>
  <c r="A527" i="21"/>
  <c r="C114" i="21"/>
  <c r="A114" i="21"/>
  <c r="C755" i="21"/>
  <c r="A755" i="21"/>
  <c r="C544" i="21"/>
  <c r="A544" i="21"/>
  <c r="C589" i="21"/>
  <c r="A589" i="21"/>
  <c r="C728" i="21"/>
  <c r="A728" i="21"/>
  <c r="C826" i="21"/>
  <c r="A826" i="21"/>
  <c r="C791" i="21"/>
  <c r="A791" i="21"/>
  <c r="C278" i="21"/>
  <c r="A278" i="21"/>
  <c r="C746" i="21"/>
  <c r="A746" i="21"/>
  <c r="C618" i="21"/>
  <c r="A618" i="21"/>
  <c r="C655" i="21"/>
  <c r="A655" i="21"/>
  <c r="C262" i="21"/>
  <c r="A262" i="21"/>
  <c r="C382" i="21"/>
  <c r="A382" i="21"/>
  <c r="C201" i="21"/>
  <c r="A201" i="21"/>
  <c r="C428" i="21"/>
  <c r="A428" i="21"/>
  <c r="C676" i="21"/>
  <c r="A676" i="21"/>
  <c r="C490" i="21"/>
  <c r="A490" i="21"/>
  <c r="C305" i="21"/>
  <c r="A305" i="21"/>
  <c r="C214" i="21"/>
  <c r="A214" i="21"/>
  <c r="C7" i="21"/>
  <c r="A7" i="21"/>
  <c r="C10" i="21"/>
  <c r="A10" i="21"/>
  <c r="C741" i="21"/>
  <c r="A741" i="21"/>
  <c r="C496" i="21"/>
  <c r="A496" i="21"/>
  <c r="C540" i="21"/>
  <c r="A540" i="21"/>
  <c r="C349" i="21"/>
  <c r="A349" i="21"/>
  <c r="C553" i="21"/>
  <c r="A553" i="21"/>
  <c r="C796" i="21"/>
  <c r="A796" i="21"/>
  <c r="C505" i="21"/>
  <c r="A505" i="21"/>
  <c r="C762" i="21"/>
  <c r="A762" i="21"/>
  <c r="C364" i="21"/>
  <c r="A364" i="21"/>
  <c r="C126" i="21"/>
  <c r="A126" i="21"/>
  <c r="C641" i="21"/>
  <c r="A641" i="21"/>
  <c r="C822" i="21"/>
  <c r="A822" i="21"/>
  <c r="C294" i="21"/>
  <c r="A294" i="21"/>
  <c r="C563" i="21"/>
  <c r="A563" i="21"/>
  <c r="C546" i="21"/>
  <c r="A546" i="21"/>
  <c r="C643" i="21"/>
  <c r="A643" i="21"/>
  <c r="C799" i="21"/>
  <c r="A799" i="21"/>
  <c r="C373" i="21"/>
  <c r="A373" i="21"/>
  <c r="C727" i="21"/>
  <c r="A727" i="21"/>
  <c r="C780" i="21"/>
  <c r="A780" i="21"/>
  <c r="C219" i="21"/>
  <c r="A219" i="21"/>
  <c r="C498" i="21"/>
  <c r="A498" i="21"/>
  <c r="C611" i="21"/>
  <c r="A611" i="21"/>
  <c r="C660" i="21"/>
  <c r="A660" i="21"/>
  <c r="C811" i="21"/>
  <c r="A811" i="21"/>
  <c r="C658" i="21"/>
  <c r="A658" i="21"/>
  <c r="C686" i="21"/>
  <c r="A686" i="21"/>
  <c r="C561" i="21"/>
  <c r="A561" i="21"/>
  <c r="C454" i="21"/>
  <c r="A454" i="21"/>
  <c r="C735" i="21"/>
  <c r="A735" i="21"/>
  <c r="C438" i="21"/>
  <c r="A438" i="21"/>
  <c r="C326" i="21"/>
  <c r="A326" i="21"/>
  <c r="C537" i="21"/>
  <c r="A537" i="21"/>
  <c r="C468" i="21"/>
  <c r="A468" i="21"/>
  <c r="C32" i="21"/>
  <c r="A32" i="21"/>
  <c r="C151" i="21"/>
  <c r="A151" i="21"/>
  <c r="C621" i="21"/>
  <c r="A621" i="21"/>
  <c r="C142" i="21"/>
  <c r="A142" i="21"/>
  <c r="C130" i="21"/>
  <c r="A130" i="21"/>
  <c r="C216" i="21"/>
  <c r="A216" i="21"/>
  <c r="C557" i="21"/>
  <c r="A557" i="21"/>
  <c r="C227" i="21"/>
  <c r="A227" i="21"/>
  <c r="C559" i="21"/>
  <c r="A559" i="21"/>
  <c r="C245" i="21"/>
  <c r="A245" i="21"/>
  <c r="C263" i="21"/>
  <c r="A263" i="21"/>
  <c r="C261" i="21"/>
  <c r="A261" i="21"/>
  <c r="C87" i="21"/>
  <c r="A87" i="21"/>
  <c r="C72" i="21"/>
  <c r="A72" i="21"/>
  <c r="C170" i="21"/>
  <c r="A170" i="21"/>
  <c r="C368" i="21"/>
  <c r="A368" i="21"/>
  <c r="C59" i="21"/>
  <c r="A59" i="21"/>
  <c r="C192" i="21"/>
  <c r="A192" i="21"/>
  <c r="C66" i="21"/>
  <c r="A66" i="21"/>
  <c r="C89" i="21"/>
  <c r="A89" i="21"/>
  <c r="C257" i="21"/>
  <c r="A257" i="21"/>
  <c r="C304" i="21"/>
  <c r="A304" i="21"/>
  <c r="C259" i="21"/>
  <c r="A259" i="21"/>
  <c r="C58" i="21"/>
  <c r="A58" i="21"/>
  <c r="C128" i="21"/>
  <c r="A128" i="21"/>
  <c r="C174" i="21"/>
  <c r="A174" i="21"/>
  <c r="C331" i="21"/>
  <c r="A331" i="21"/>
  <c r="C63" i="21"/>
  <c r="A63" i="21"/>
  <c r="C255" i="21"/>
  <c r="A255" i="21"/>
  <c r="C123" i="21"/>
  <c r="A123" i="21"/>
  <c r="C105" i="21"/>
  <c r="A105" i="21"/>
  <c r="C90" i="21"/>
  <c r="A90" i="21"/>
  <c r="C124" i="21"/>
  <c r="A124" i="21"/>
  <c r="C272" i="21"/>
  <c r="A272" i="21"/>
  <c r="C42" i="21"/>
  <c r="A42" i="21"/>
  <c r="C134" i="21"/>
  <c r="A134" i="21"/>
  <c r="C104" i="21"/>
  <c r="A104" i="21"/>
  <c r="C293" i="21"/>
  <c r="A293" i="21"/>
  <c r="C427" i="21"/>
  <c r="A427" i="21"/>
  <c r="C113" i="21"/>
  <c r="A113" i="21"/>
  <c r="C24" i="21"/>
  <c r="A24" i="21"/>
  <c r="C431" i="21"/>
  <c r="A431" i="21"/>
  <c r="C82" i="21"/>
  <c r="A82" i="21"/>
  <c r="C79" i="21"/>
  <c r="A79" i="21"/>
  <c r="C355" i="21"/>
  <c r="A355" i="21"/>
  <c r="C129" i="21"/>
  <c r="A129" i="21"/>
  <c r="C221" i="21"/>
  <c r="A221" i="21"/>
  <c r="C518" i="21"/>
  <c r="A518" i="21"/>
  <c r="C307" i="21"/>
  <c r="A307" i="21"/>
  <c r="C475" i="21"/>
  <c r="A475" i="21"/>
  <c r="C420" i="21"/>
  <c r="A420" i="21"/>
  <c r="C281" i="21"/>
  <c r="A281" i="21"/>
  <c r="C233" i="21"/>
  <c r="A233" i="21"/>
  <c r="C572" i="21"/>
  <c r="A572" i="21"/>
  <c r="C271" i="21"/>
  <c r="A271" i="21"/>
  <c r="C414" i="21"/>
  <c r="A414" i="21"/>
  <c r="C73" i="21"/>
  <c r="A73" i="21"/>
  <c r="C299" i="21"/>
  <c r="A299" i="21"/>
  <c r="C341" i="21"/>
  <c r="A341" i="21"/>
  <c r="C584" i="21"/>
  <c r="A584" i="21"/>
  <c r="C458" i="21"/>
  <c r="A458" i="21"/>
  <c r="C312" i="21"/>
  <c r="A312" i="21"/>
  <c r="C330" i="21"/>
  <c r="A330" i="21"/>
  <c r="C165" i="21"/>
  <c r="A165" i="21"/>
  <c r="C225" i="21"/>
  <c r="A225" i="21"/>
  <c r="C99" i="21"/>
  <c r="A99" i="21"/>
  <c r="C120" i="21"/>
  <c r="A120" i="21"/>
  <c r="C522" i="21"/>
  <c r="A522" i="21"/>
  <c r="C433" i="21"/>
  <c r="A433" i="21"/>
  <c r="C135" i="21"/>
  <c r="A135" i="21"/>
  <c r="C372" i="21"/>
  <c r="A372" i="21"/>
  <c r="C551" i="21"/>
  <c r="A551" i="21"/>
  <c r="C467" i="21"/>
  <c r="A467" i="21"/>
  <c r="C535" i="21"/>
  <c r="A535" i="21"/>
  <c r="C208" i="21"/>
  <c r="A208" i="21"/>
  <c r="C242" i="21"/>
  <c r="A242" i="21"/>
  <c r="C158" i="21"/>
  <c r="A158" i="21"/>
  <c r="C432" i="21"/>
  <c r="A432" i="21"/>
  <c r="C392" i="21"/>
  <c r="A392" i="21"/>
  <c r="C239" i="21"/>
  <c r="A239" i="21"/>
  <c r="C217" i="21"/>
  <c r="A217" i="21"/>
  <c r="C247" i="21"/>
  <c r="A247" i="21"/>
  <c r="C404" i="21"/>
  <c r="A404" i="21"/>
  <c r="C388" i="21"/>
  <c r="A388" i="21"/>
  <c r="C209" i="21"/>
  <c r="A209" i="21"/>
  <c r="C297" i="21"/>
  <c r="A297" i="21"/>
  <c r="P321" i="21"/>
  <c r="C321" i="21"/>
  <c r="A321" i="21"/>
  <c r="P97" i="21"/>
  <c r="C97" i="21"/>
  <c r="A97" i="21"/>
  <c r="P171" i="21"/>
  <c r="C171" i="21"/>
  <c r="A171" i="21"/>
  <c r="P265" i="21"/>
  <c r="C265" i="21"/>
  <c r="A265" i="21"/>
  <c r="P243" i="21"/>
  <c r="C243" i="21"/>
  <c r="A243" i="21"/>
  <c r="P107" i="21"/>
  <c r="C107" i="21"/>
  <c r="A107" i="21"/>
  <c r="C156" i="21"/>
  <c r="A156" i="21"/>
  <c r="C222" i="21"/>
  <c r="A222" i="21"/>
  <c r="C148" i="21"/>
  <c r="A148" i="21"/>
  <c r="C70" i="21"/>
  <c r="A70" i="21"/>
  <c r="C34" i="21"/>
  <c r="A34" i="21"/>
  <c r="C606" i="21"/>
  <c r="A606" i="21"/>
  <c r="C289" i="21"/>
  <c r="A289" i="21"/>
  <c r="C52" i="21"/>
  <c r="A52" i="21"/>
  <c r="C56" i="21"/>
  <c r="A56" i="21"/>
  <c r="C300" i="21"/>
  <c r="A300" i="21"/>
  <c r="C362" i="21"/>
  <c r="A362" i="21"/>
  <c r="C448" i="21"/>
  <c r="A448" i="21"/>
  <c r="C413" i="21"/>
  <c r="A413" i="21"/>
  <c r="C575" i="21"/>
  <c r="A575" i="21"/>
  <c r="C550" i="21"/>
  <c r="A550" i="21"/>
  <c r="C784" i="21"/>
  <c r="A784" i="21"/>
  <c r="C169" i="21"/>
  <c r="A169" i="21"/>
  <c r="C231" i="21"/>
  <c r="A231" i="21"/>
  <c r="C223" i="21"/>
  <c r="A223" i="21"/>
  <c r="C652" i="21"/>
  <c r="A652" i="21"/>
  <c r="C334" i="21"/>
  <c r="A334" i="21"/>
  <c r="C188" i="21"/>
  <c r="A188" i="21"/>
  <c r="C98" i="21"/>
  <c r="A98" i="21"/>
  <c r="C700" i="21"/>
  <c r="A700" i="21"/>
  <c r="C630" i="21"/>
  <c r="A630" i="21"/>
  <c r="C310" i="21"/>
  <c r="A310" i="21"/>
  <c r="C422" i="21"/>
  <c r="A422" i="21"/>
  <c r="C189" i="21"/>
  <c r="A189" i="21"/>
  <c r="C237" i="21"/>
  <c r="A237" i="21"/>
  <c r="C268" i="21"/>
  <c r="A268" i="21"/>
  <c r="C290" i="21"/>
  <c r="A290" i="21"/>
  <c r="C333" i="21"/>
  <c r="A333" i="21"/>
  <c r="C424" i="21"/>
  <c r="A424" i="21"/>
  <c r="C451" i="21"/>
  <c r="A451" i="21"/>
  <c r="C361" i="21"/>
  <c r="A361" i="21"/>
  <c r="C183" i="21"/>
  <c r="A183" i="21"/>
  <c r="C739" i="21"/>
  <c r="A739" i="21"/>
  <c r="C480" i="21"/>
  <c r="A480" i="21"/>
  <c r="C230" i="21"/>
  <c r="A230" i="21"/>
  <c r="C524" i="21"/>
  <c r="A524" i="21"/>
  <c r="C320" i="21"/>
  <c r="A320" i="21"/>
  <c r="C562" i="21"/>
  <c r="A562" i="21"/>
  <c r="C319" i="21"/>
  <c r="A319" i="21"/>
  <c r="C226" i="21"/>
  <c r="A226" i="21"/>
  <c r="C394" i="21"/>
  <c r="A394" i="21"/>
  <c r="C481" i="21"/>
  <c r="A481" i="21"/>
  <c r="C203" i="21"/>
  <c r="A203" i="21"/>
  <c r="C143" i="21"/>
  <c r="A143" i="21"/>
  <c r="C163" i="21"/>
  <c r="A163" i="21"/>
  <c r="C464" i="21"/>
  <c r="A464" i="21"/>
  <c r="C285" i="21"/>
  <c r="A285" i="21"/>
  <c r="C688" i="21"/>
  <c r="A688" i="21"/>
  <c r="C622" i="21"/>
  <c r="A622" i="21"/>
  <c r="AA286" i="21"/>
  <c r="Z286" i="21"/>
  <c r="C286" i="21"/>
  <c r="A286" i="21"/>
  <c r="C302" i="21"/>
  <c r="A302" i="21"/>
  <c r="C141" i="21"/>
  <c r="A141" i="21"/>
  <c r="C215" i="21"/>
  <c r="A215" i="21"/>
  <c r="AA303" i="21"/>
  <c r="Z303" i="21"/>
  <c r="C303" i="21"/>
  <c r="A303" i="21"/>
  <c r="C499" i="21"/>
  <c r="A499" i="21"/>
  <c r="C367" i="21"/>
  <c r="A367" i="21"/>
  <c r="C270" i="21"/>
  <c r="A270" i="21"/>
  <c r="AA873" i="21"/>
  <c r="Z873" i="21"/>
  <c r="C873" i="21"/>
  <c r="A873" i="21"/>
  <c r="AA483" i="21"/>
  <c r="Z483" i="21"/>
  <c r="C483" i="21"/>
  <c r="A483" i="21"/>
  <c r="C185" i="21"/>
  <c r="A185" i="21"/>
  <c r="J220" i="21"/>
  <c r="C220" i="21"/>
  <c r="A220" i="21"/>
  <c r="C351" i="21"/>
  <c r="A351" i="21"/>
  <c r="C29" i="21"/>
  <c r="A29" i="21"/>
  <c r="C301" i="21"/>
  <c r="A301" i="21"/>
  <c r="C356" i="21"/>
  <c r="A356" i="21"/>
  <c r="C164" i="21"/>
  <c r="A164" i="21"/>
  <c r="C172" i="21"/>
  <c r="A172" i="21"/>
  <c r="J62" i="21"/>
  <c r="C62" i="21"/>
  <c r="A62" i="21"/>
  <c r="C417" i="21"/>
  <c r="A417" i="21"/>
  <c r="C430" i="21"/>
  <c r="A430" i="21"/>
  <c r="C649" i="21"/>
  <c r="A649" i="21"/>
  <c r="C457" i="21"/>
  <c r="A457" i="21"/>
  <c r="C241" i="21"/>
  <c r="A241" i="21"/>
  <c r="C545" i="21"/>
  <c r="A545" i="21"/>
  <c r="C345" i="21"/>
  <c r="A345" i="21"/>
  <c r="C407" i="21"/>
  <c r="A407" i="21"/>
  <c r="C429" i="21"/>
  <c r="A429" i="21"/>
  <c r="C346" i="21"/>
  <c r="A346" i="21"/>
  <c r="C512" i="21"/>
  <c r="A512" i="21"/>
  <c r="C603" i="21"/>
  <c r="A603" i="21"/>
  <c r="C571" i="21"/>
  <c r="A571" i="21"/>
  <c r="P211" i="21"/>
  <c r="C211" i="21"/>
  <c r="A211" i="21"/>
  <c r="P366" i="21"/>
  <c r="C366" i="21"/>
  <c r="A366" i="21"/>
  <c r="P176" i="21"/>
  <c r="C176" i="21"/>
  <c r="A176" i="21"/>
  <c r="P181" i="21"/>
  <c r="C181" i="21"/>
  <c r="A181" i="21"/>
  <c r="P22" i="21"/>
  <c r="C22" i="21"/>
  <c r="A22" i="21"/>
  <c r="P465" i="21"/>
  <c r="C465" i="21"/>
  <c r="A465" i="21"/>
  <c r="C485" i="21"/>
  <c r="A485" i="21"/>
  <c r="P425" i="21"/>
  <c r="C425" i="21"/>
  <c r="A425" i="21"/>
  <c r="C119" i="21"/>
  <c r="A119" i="21"/>
  <c r="C55" i="21"/>
  <c r="A55" i="21"/>
  <c r="C506" i="21"/>
  <c r="A506" i="21"/>
  <c r="C152" i="21"/>
  <c r="A152" i="21"/>
  <c r="C200" i="21"/>
  <c r="A200" i="21"/>
  <c r="C529" i="21"/>
  <c r="A529" i="21"/>
  <c r="C37" i="21"/>
  <c r="A37" i="21"/>
  <c r="C46" i="21"/>
  <c r="A46" i="21"/>
  <c r="P117" i="21"/>
  <c r="C117" i="21"/>
  <c r="A117" i="21"/>
  <c r="P329" i="21"/>
  <c r="C329" i="21"/>
  <c r="A329" i="21"/>
  <c r="P276" i="21"/>
  <c r="C276" i="21"/>
  <c r="A276" i="21"/>
  <c r="C340" i="21"/>
  <c r="A340" i="21"/>
  <c r="C180" i="21"/>
  <c r="A180" i="21"/>
  <c r="C94" i="21"/>
  <c r="A94" i="21"/>
  <c r="C64" i="21"/>
  <c r="A64" i="21"/>
  <c r="C139" i="21"/>
  <c r="A139" i="21"/>
  <c r="C599" i="21"/>
  <c r="A599" i="21"/>
  <c r="C455" i="21"/>
  <c r="A455" i="21"/>
  <c r="C720" i="21"/>
  <c r="A720" i="21"/>
  <c r="C452" i="21"/>
  <c r="A452" i="21"/>
  <c r="P620" i="21"/>
  <c r="C620" i="21"/>
  <c r="A620" i="21"/>
  <c r="P760" i="21"/>
  <c r="C760" i="21"/>
  <c r="A760" i="21"/>
  <c r="P750" i="21"/>
  <c r="C750" i="21"/>
  <c r="A750" i="21"/>
  <c r="P723" i="21"/>
  <c r="C723" i="21"/>
  <c r="A723" i="21"/>
  <c r="P696" i="21"/>
  <c r="C696" i="21"/>
  <c r="A696" i="21"/>
  <c r="P416" i="21"/>
  <c r="C416" i="21"/>
  <c r="A416" i="21"/>
  <c r="C711" i="21"/>
  <c r="A711" i="21"/>
  <c r="C538" i="21"/>
  <c r="A538" i="21"/>
  <c r="C147" i="21"/>
  <c r="A147" i="21"/>
  <c r="C501" i="21"/>
  <c r="A501" i="21"/>
  <c r="C100" i="21"/>
  <c r="A100" i="21"/>
  <c r="P155" i="21"/>
  <c r="C155" i="21"/>
  <c r="A155" i="21"/>
  <c r="C283" i="21"/>
  <c r="A283" i="21"/>
  <c r="C177" i="21"/>
  <c r="A177" i="21"/>
  <c r="C33" i="21"/>
  <c r="A33" i="21"/>
  <c r="C166" i="21"/>
  <c r="A166" i="21"/>
  <c r="C84" i="21"/>
  <c r="A84" i="21"/>
  <c r="P525" i="21"/>
  <c r="C525" i="21"/>
  <c r="A525" i="21"/>
  <c r="C132" i="21"/>
  <c r="A132" i="21"/>
  <c r="J344" i="21"/>
  <c r="C344" i="21"/>
  <c r="A344" i="21"/>
  <c r="J343" i="21"/>
  <c r="C343" i="21"/>
  <c r="A343" i="21"/>
  <c r="P167" i="21"/>
  <c r="C167" i="21"/>
  <c r="A167" i="21"/>
  <c r="P109" i="21"/>
  <c r="C109" i="21"/>
  <c r="A109" i="21"/>
  <c r="C27" i="21"/>
  <c r="A27" i="21"/>
  <c r="C51" i="21"/>
  <c r="A51" i="21"/>
  <c r="A528" i="21"/>
  <c r="C36" i="21"/>
  <c r="A36" i="21"/>
  <c r="C318" i="21"/>
  <c r="A318" i="21"/>
  <c r="C274" i="21"/>
  <c r="A274" i="21"/>
  <c r="C253" i="21"/>
  <c r="A253" i="21"/>
  <c r="C252" i="21"/>
  <c r="A252" i="21"/>
  <c r="P398" i="21"/>
  <c r="C398" i="21"/>
  <c r="A398" i="21"/>
  <c r="P106" i="21"/>
  <c r="C106" i="21"/>
  <c r="A106" i="21"/>
  <c r="P288" i="21"/>
  <c r="C288" i="21"/>
  <c r="A288" i="21"/>
  <c r="C67" i="21"/>
  <c r="A67" i="21"/>
  <c r="C196" i="21"/>
  <c r="A196" i="21"/>
  <c r="C210" i="21"/>
  <c r="A210" i="21"/>
  <c r="C360" i="21"/>
  <c r="A360" i="21"/>
  <c r="C6" i="21"/>
  <c r="A6" i="21"/>
  <c r="C487" i="21"/>
  <c r="A487" i="21"/>
  <c r="C462" i="21"/>
  <c r="A462" i="21"/>
  <c r="C574" i="21"/>
  <c r="A574" i="21"/>
  <c r="C661" i="21"/>
  <c r="A661" i="21"/>
  <c r="C595" i="21"/>
  <c r="A595" i="21"/>
  <c r="C749" i="21"/>
  <c r="A749" i="21"/>
  <c r="C759" i="21"/>
  <c r="A759" i="21"/>
  <c r="C566" i="21"/>
  <c r="A566" i="21"/>
  <c r="C469" i="21"/>
  <c r="A469" i="21"/>
  <c r="C519" i="21"/>
  <c r="A519" i="21"/>
  <c r="C502" i="21"/>
  <c r="A502" i="21"/>
  <c r="C406" i="21"/>
  <c r="A406" i="21"/>
  <c r="C722" i="21"/>
  <c r="A722" i="21"/>
  <c r="C440" i="21"/>
  <c r="A440" i="21"/>
  <c r="C543" i="21"/>
  <c r="A543" i="21"/>
  <c r="C493" i="21"/>
  <c r="A493" i="21"/>
  <c r="C508" i="21"/>
  <c r="A508" i="21"/>
  <c r="C602" i="21"/>
  <c r="A602" i="21"/>
  <c r="C309" i="21"/>
  <c r="A309" i="21"/>
  <c r="C549" i="21"/>
  <c r="A549" i="21"/>
  <c r="C513" i="21"/>
  <c r="A513" i="21"/>
  <c r="C140" i="21"/>
  <c r="A140" i="21"/>
  <c r="C437" i="21"/>
  <c r="A437" i="21"/>
  <c r="C31" i="21"/>
  <c r="A31" i="21"/>
  <c r="C48" i="21"/>
  <c r="A48" i="21"/>
  <c r="C633" i="21"/>
  <c r="A633" i="21"/>
  <c r="C619" i="21"/>
  <c r="A619" i="21"/>
  <c r="C636" i="21"/>
  <c r="A636" i="21"/>
  <c r="C684" i="21"/>
  <c r="A684" i="21"/>
  <c r="C514" i="21"/>
  <c r="A514" i="21"/>
  <c r="P591" i="21"/>
  <c r="C591" i="21"/>
  <c r="A591" i="21"/>
  <c r="P568" i="21"/>
  <c r="C568" i="21"/>
  <c r="A568" i="21"/>
  <c r="P435" i="21"/>
  <c r="C435" i="21"/>
  <c r="A435" i="21"/>
  <c r="P488" i="21"/>
  <c r="C488" i="21"/>
  <c r="A488" i="21"/>
  <c r="P205" i="21"/>
  <c r="C205" i="21"/>
  <c r="A205" i="21"/>
  <c r="P41" i="21"/>
  <c r="C41" i="21"/>
  <c r="A41" i="21"/>
  <c r="C672" i="21"/>
  <c r="A672" i="21"/>
  <c r="C187" i="21"/>
  <c r="A187" i="21"/>
  <c r="C17" i="21"/>
  <c r="A17" i="21"/>
  <c r="C419" i="21"/>
  <c r="A419" i="21"/>
  <c r="C154" i="21"/>
  <c r="A154" i="21"/>
  <c r="P47" i="21"/>
  <c r="C47" i="21"/>
  <c r="A47" i="21"/>
  <c r="P607" i="21"/>
  <c r="C607" i="21"/>
  <c r="A607" i="21"/>
  <c r="C702" i="21"/>
  <c r="A702" i="21"/>
  <c r="C125" i="21"/>
  <c r="A125" i="21"/>
  <c r="C95" i="21"/>
  <c r="A95" i="21"/>
  <c r="C45" i="21"/>
  <c r="A45" i="21"/>
  <c r="C466" i="21"/>
  <c r="A466" i="21"/>
  <c r="C408" i="21"/>
  <c r="A408" i="21"/>
  <c r="C645" i="21"/>
  <c r="A645" i="21"/>
  <c r="C436" i="21"/>
  <c r="A436" i="21"/>
  <c r="C313" i="21"/>
  <c r="A313" i="21"/>
  <c r="C471" i="21"/>
  <c r="A471" i="21"/>
  <c r="C656" i="21"/>
  <c r="A656" i="21"/>
  <c r="C662" i="21"/>
  <c r="A662" i="21"/>
  <c r="C703" i="21"/>
  <c r="A703" i="21"/>
  <c r="C724" i="21"/>
  <c r="A724" i="21"/>
  <c r="C555" i="21"/>
  <c r="A555" i="21"/>
  <c r="C578" i="21"/>
  <c r="A578" i="21"/>
  <c r="C202" i="21"/>
  <c r="A202" i="21"/>
  <c r="C747" i="21"/>
  <c r="A747" i="21"/>
  <c r="C580" i="21"/>
  <c r="A580" i="21"/>
  <c r="C795" i="21"/>
  <c r="A795" i="21"/>
  <c r="C777" i="21"/>
  <c r="A777" i="21"/>
  <c r="C771" i="21"/>
  <c r="A771" i="21"/>
  <c r="C690" i="21"/>
  <c r="A690" i="21"/>
  <c r="P783" i="21"/>
  <c r="C783" i="21"/>
  <c r="A783" i="21"/>
  <c r="P808" i="21"/>
  <c r="C808" i="21"/>
  <c r="A808" i="21"/>
  <c r="P758" i="21"/>
  <c r="C758" i="21"/>
  <c r="A758" i="21"/>
  <c r="P685" i="21"/>
  <c r="C685" i="21"/>
  <c r="A685" i="21"/>
  <c r="P779" i="21"/>
  <c r="C779" i="21"/>
  <c r="A779" i="21"/>
  <c r="P713" i="21"/>
  <c r="C713" i="21"/>
  <c r="A713" i="21"/>
  <c r="C790" i="21"/>
  <c r="A790" i="21"/>
  <c r="C765" i="21"/>
  <c r="A765" i="21"/>
  <c r="C570" i="21"/>
  <c r="A570" i="21"/>
  <c r="C669" i="21"/>
  <c r="A669" i="21"/>
  <c r="C450" i="21"/>
  <c r="A450" i="21"/>
  <c r="C474" i="21"/>
  <c r="A474" i="21"/>
  <c r="C742" i="21"/>
  <c r="A742" i="21"/>
  <c r="C691" i="21"/>
  <c r="A691" i="21"/>
  <c r="C556" i="21"/>
  <c r="A556" i="21"/>
  <c r="C371" i="21"/>
  <c r="A371" i="21"/>
  <c r="C370" i="21"/>
  <c r="A370" i="21"/>
  <c r="C581" i="21"/>
  <c r="A581" i="21"/>
  <c r="C479" i="21"/>
  <c r="A479" i="21"/>
  <c r="C138" i="21"/>
  <c r="A138" i="21"/>
  <c r="C671" i="21"/>
  <c r="A671" i="21"/>
  <c r="C697" i="21"/>
  <c r="A697" i="21"/>
  <c r="C576" i="21"/>
  <c r="A576" i="21"/>
  <c r="P396" i="21"/>
  <c r="C396" i="21"/>
  <c r="A396" i="21"/>
  <c r="P670" i="21"/>
  <c r="C670" i="21"/>
  <c r="A670" i="21"/>
  <c r="P359" i="21"/>
  <c r="C359" i="21"/>
  <c r="A359" i="21"/>
  <c r="P624" i="21"/>
  <c r="C624" i="21"/>
  <c r="A624" i="21"/>
  <c r="P198" i="21"/>
  <c r="C198" i="21"/>
  <c r="A198" i="21"/>
  <c r="C400" i="21"/>
  <c r="A400" i="21"/>
  <c r="C627" i="21"/>
  <c r="A627" i="21"/>
  <c r="C729" i="21"/>
  <c r="A729" i="21"/>
  <c r="C228" i="21"/>
  <c r="A228" i="21"/>
  <c r="C598" i="21"/>
  <c r="A598" i="21"/>
  <c r="C597" i="21"/>
  <c r="A597" i="21"/>
  <c r="C626" i="21"/>
  <c r="A626" i="21"/>
  <c r="C197" i="21"/>
  <c r="A197" i="21"/>
  <c r="C625" i="21"/>
  <c r="A625" i="21"/>
  <c r="C354" i="21"/>
  <c r="A354" i="21"/>
  <c r="C353" i="21"/>
  <c r="A353" i="21"/>
  <c r="C74" i="21"/>
  <c r="A74" i="21"/>
  <c r="C588" i="21"/>
  <c r="A588" i="21"/>
  <c r="C497" i="21"/>
  <c r="A497" i="21"/>
  <c r="C615" i="21"/>
  <c r="A615" i="21"/>
  <c r="C682" i="21"/>
  <c r="A682" i="21"/>
  <c r="C383" i="21"/>
  <c r="A383" i="21"/>
  <c r="C50" i="21"/>
  <c r="A50" i="21"/>
  <c r="C381" i="21"/>
  <c r="A381" i="21"/>
  <c r="C43" i="21"/>
  <c r="A43" i="21"/>
  <c r="C108" i="21"/>
  <c r="A108" i="21"/>
  <c r="C93" i="21"/>
  <c r="A93" i="21"/>
  <c r="C157" i="21"/>
  <c r="A157" i="21"/>
  <c r="C788" i="21"/>
  <c r="A788" i="21"/>
  <c r="C752" i="21"/>
  <c r="A752" i="21"/>
  <c r="C753" i="21"/>
  <c r="A753" i="21"/>
  <c r="C730" i="21"/>
  <c r="A730" i="21"/>
  <c r="C794" i="21"/>
  <c r="A794" i="21"/>
  <c r="C530" i="21"/>
  <c r="A530" i="21"/>
  <c r="C613" i="21"/>
  <c r="A613" i="21"/>
  <c r="C401" i="21"/>
  <c r="A401" i="21"/>
  <c r="C516" i="21"/>
  <c r="A516" i="21"/>
  <c r="C191" i="21"/>
  <c r="A191" i="21"/>
  <c r="C83" i="21"/>
  <c r="A83" i="21"/>
  <c r="C421" i="21"/>
  <c r="A421" i="21"/>
  <c r="C316" i="21"/>
  <c r="A316" i="21"/>
  <c r="C264" i="21"/>
  <c r="A264" i="21"/>
  <c r="C460" i="21"/>
  <c r="A460" i="21"/>
  <c r="C442" i="21"/>
  <c r="A442" i="21"/>
  <c r="C287" i="21"/>
  <c r="A287" i="21"/>
  <c r="C363" i="21"/>
  <c r="A363" i="21"/>
  <c r="C260" i="21"/>
  <c r="A260" i="21"/>
  <c r="C280" i="21"/>
  <c r="A280" i="21"/>
  <c r="C384" i="21"/>
  <c r="A384" i="21"/>
  <c r="C586" i="21"/>
  <c r="A586" i="21"/>
  <c r="C854" i="21"/>
  <c r="A854" i="21"/>
  <c r="C411" i="21"/>
  <c r="A411" i="21"/>
  <c r="C443" i="21"/>
  <c r="A443" i="21"/>
  <c r="C26" i="21"/>
  <c r="A26" i="21"/>
  <c r="C15" i="21"/>
  <c r="A15" i="21"/>
  <c r="C339" i="21"/>
  <c r="A339" i="21"/>
  <c r="C35" i="21"/>
  <c r="A35" i="21"/>
  <c r="J870" i="21"/>
  <c r="C870" i="21"/>
  <c r="A870" i="21"/>
  <c r="J81" i="21"/>
  <c r="C81" i="21"/>
  <c r="A81" i="21"/>
  <c r="C284" i="21"/>
  <c r="A284" i="21"/>
  <c r="C439" i="21"/>
  <c r="A439" i="21"/>
  <c r="C395" i="21"/>
  <c r="A395" i="21"/>
  <c r="C3" i="21"/>
  <c r="A3" i="21"/>
  <c r="C21" i="21"/>
  <c r="A21" i="21"/>
  <c r="C8" i="21"/>
  <c r="A8" i="21"/>
  <c r="C872" i="21"/>
  <c r="A872" i="21"/>
  <c r="C11" i="21"/>
  <c r="A11" i="21"/>
  <c r="C856" i="21"/>
  <c r="A856" i="21"/>
  <c r="C855" i="21"/>
  <c r="A855" i="21"/>
  <c r="C863" i="21"/>
  <c r="A863" i="21"/>
  <c r="C867" i="21"/>
  <c r="A867" i="21"/>
  <c r="C862" i="21"/>
  <c r="A862" i="21"/>
  <c r="C864" i="21"/>
  <c r="A864" i="21"/>
  <c r="C869" i="21"/>
  <c r="A869" i="21"/>
  <c r="C859" i="21"/>
  <c r="A859" i="21"/>
  <c r="C861" i="21"/>
  <c r="A861" i="21"/>
  <c r="C860" i="21"/>
  <c r="A860" i="21"/>
  <c r="C857" i="21"/>
  <c r="A857" i="21"/>
  <c r="C868" i="21"/>
  <c r="A868" i="21"/>
  <c r="C858" i="21"/>
  <c r="A858" i="21"/>
  <c r="C866" i="21"/>
  <c r="A866" i="21"/>
  <c r="C865" i="21"/>
  <c r="A865" i="21"/>
  <c r="C871" i="21"/>
  <c r="A871" i="21"/>
  <c r="C111" i="21"/>
  <c r="A111" i="21"/>
  <c r="C28" i="21"/>
  <c r="A28" i="21"/>
  <c r="J80" i="21"/>
  <c r="C80" i="21"/>
  <c r="A80" i="21"/>
  <c r="C199" i="21"/>
  <c r="A199" i="21"/>
  <c r="C184" i="21"/>
  <c r="A184" i="21"/>
  <c r="C44" i="21"/>
  <c r="A44" i="21"/>
  <c r="C30" i="21"/>
  <c r="A30" i="21"/>
  <c r="J5" i="21"/>
  <c r="C5" i="21"/>
  <c r="A5" i="21"/>
  <c r="C116" i="21"/>
  <c r="A116" i="21"/>
  <c r="C49" i="21"/>
  <c r="A49" i="21"/>
  <c r="C9" i="21"/>
  <c r="A9" i="21"/>
  <c r="C38" i="21"/>
  <c r="A38" i="21"/>
  <c r="C23" i="21"/>
  <c r="A23" i="21"/>
  <c r="J251" i="21"/>
  <c r="C251" i="21"/>
  <c r="A251" i="21"/>
  <c r="J275" i="21"/>
  <c r="C275" i="21"/>
  <c r="A275" i="21"/>
  <c r="J500" i="21"/>
  <c r="C500" i="21"/>
  <c r="A500" i="21"/>
  <c r="J639" i="21"/>
  <c r="C639" i="21"/>
  <c r="A639" i="21"/>
  <c r="J101" i="21"/>
  <c r="C101" i="21"/>
  <c r="A101" i="21"/>
  <c r="A2" i="21"/>
  <c r="P336" i="20"/>
  <c r="C336" i="20"/>
  <c r="A336" i="20"/>
  <c r="P335" i="20"/>
  <c r="C335" i="20"/>
  <c r="A335" i="20"/>
  <c r="P334" i="20"/>
  <c r="C334" i="20"/>
  <c r="A334" i="20"/>
  <c r="P333" i="20"/>
  <c r="C333" i="20"/>
  <c r="A333" i="20"/>
  <c r="P332" i="20"/>
  <c r="C332" i="20"/>
  <c r="A332" i="20"/>
  <c r="P331" i="20"/>
  <c r="C331" i="20"/>
  <c r="A331" i="20"/>
  <c r="P330" i="20"/>
  <c r="C330" i="20"/>
  <c r="A330" i="20"/>
  <c r="P329" i="20"/>
  <c r="C329" i="20"/>
  <c r="A329" i="20"/>
  <c r="P328" i="20"/>
  <c r="C328" i="20"/>
  <c r="A328" i="20"/>
  <c r="AA327" i="20"/>
  <c r="P337" i="20"/>
  <c r="AB327" i="20" s="1"/>
  <c r="C337" i="20"/>
  <c r="A337" i="20"/>
  <c r="P326" i="20"/>
  <c r="C326" i="20"/>
  <c r="A326" i="20"/>
  <c r="P325" i="20"/>
  <c r="C325" i="20"/>
  <c r="A325" i="20"/>
  <c r="P324" i="20"/>
  <c r="C324" i="20"/>
  <c r="A324" i="20"/>
  <c r="P323" i="20"/>
  <c r="C323" i="20"/>
  <c r="A323" i="20"/>
  <c r="P322" i="20"/>
  <c r="C322" i="20"/>
  <c r="A322" i="20"/>
  <c r="P321" i="20"/>
  <c r="C321" i="20"/>
  <c r="A321" i="20"/>
  <c r="P320" i="20"/>
  <c r="C320" i="20"/>
  <c r="A320" i="20"/>
  <c r="P319" i="20"/>
  <c r="C319" i="20"/>
  <c r="A319" i="20"/>
  <c r="P318" i="20"/>
  <c r="C318" i="20"/>
  <c r="A318" i="20"/>
  <c r="P317" i="20"/>
  <c r="C317" i="20"/>
  <c r="A317" i="20"/>
  <c r="P316" i="20"/>
  <c r="A316" i="20"/>
  <c r="P315" i="20"/>
  <c r="C315" i="20"/>
  <c r="A315" i="20"/>
  <c r="P314" i="20"/>
  <c r="C314" i="20"/>
  <c r="A314" i="20"/>
  <c r="P313" i="20"/>
  <c r="C313" i="20"/>
  <c r="A313" i="20"/>
  <c r="P312" i="20"/>
  <c r="C312" i="20"/>
  <c r="A312" i="20"/>
  <c r="P311" i="20"/>
  <c r="C311" i="20"/>
  <c r="A311" i="20"/>
  <c r="P310" i="20"/>
  <c r="C310" i="20"/>
  <c r="A310" i="20"/>
  <c r="P309" i="20"/>
  <c r="C309" i="20"/>
  <c r="A309" i="20"/>
  <c r="P308" i="20"/>
  <c r="C308" i="20"/>
  <c r="A308" i="20"/>
  <c r="P307" i="20"/>
  <c r="C307" i="20"/>
  <c r="A307" i="20"/>
  <c r="P306" i="20"/>
  <c r="C306" i="20"/>
  <c r="A306" i="20"/>
  <c r="P305" i="20"/>
  <c r="C305" i="20"/>
  <c r="A305" i="20"/>
  <c r="P127" i="20"/>
  <c r="C127" i="20"/>
  <c r="A127" i="20"/>
  <c r="P304" i="20"/>
  <c r="C304" i="20"/>
  <c r="A304" i="20"/>
  <c r="P303" i="20"/>
  <c r="C303" i="20"/>
  <c r="A303" i="20"/>
  <c r="P302" i="20"/>
  <c r="C302" i="20"/>
  <c r="A302" i="20"/>
  <c r="P301" i="20"/>
  <c r="C301" i="20"/>
  <c r="A301" i="20"/>
  <c r="P300" i="20"/>
  <c r="C300" i="20"/>
  <c r="A300" i="20"/>
  <c r="P299" i="20"/>
  <c r="C299" i="20"/>
  <c r="A299" i="20"/>
  <c r="P298" i="20"/>
  <c r="C298" i="20"/>
  <c r="A298" i="20"/>
  <c r="P297" i="20"/>
  <c r="C297" i="20"/>
  <c r="A297" i="20"/>
  <c r="P296" i="20"/>
  <c r="A296" i="20"/>
  <c r="P295" i="20"/>
  <c r="C295" i="20"/>
  <c r="A295" i="20"/>
  <c r="P294" i="20"/>
  <c r="C294" i="20"/>
  <c r="A294" i="20"/>
  <c r="P293" i="20"/>
  <c r="A293" i="20"/>
  <c r="P292" i="20"/>
  <c r="C292" i="20"/>
  <c r="A292" i="20"/>
  <c r="P291" i="20"/>
  <c r="C291" i="20"/>
  <c r="A291" i="20"/>
  <c r="P290" i="20"/>
  <c r="C290" i="20"/>
  <c r="A290" i="20"/>
  <c r="P289" i="20"/>
  <c r="C289" i="20"/>
  <c r="A289" i="20"/>
  <c r="P288" i="20"/>
  <c r="C288" i="20"/>
  <c r="A288" i="20"/>
  <c r="P287" i="20"/>
  <c r="C287" i="20"/>
  <c r="A287" i="20"/>
  <c r="P286" i="20"/>
  <c r="C286" i="20"/>
  <c r="A286" i="20"/>
  <c r="P285" i="20"/>
  <c r="C285" i="20"/>
  <c r="A285" i="20"/>
  <c r="P284" i="20"/>
  <c r="C284" i="20"/>
  <c r="A284" i="20"/>
  <c r="P283" i="20"/>
  <c r="C283" i="20"/>
  <c r="A283" i="20"/>
  <c r="P282" i="20"/>
  <c r="C282" i="20"/>
  <c r="A282" i="20"/>
  <c r="P281" i="20"/>
  <c r="C281" i="20"/>
  <c r="A281" i="20"/>
  <c r="P280" i="20"/>
  <c r="C280" i="20"/>
  <c r="A280" i="20"/>
  <c r="P279" i="20"/>
  <c r="C279" i="20"/>
  <c r="A279" i="20"/>
  <c r="P278" i="20"/>
  <c r="C278" i="20"/>
  <c r="A278" i="20"/>
  <c r="P277" i="20"/>
  <c r="C277" i="20"/>
  <c r="A277" i="20"/>
  <c r="P276" i="20"/>
  <c r="C276" i="20"/>
  <c r="A276" i="20"/>
  <c r="P275" i="20"/>
  <c r="A275" i="20"/>
  <c r="P274" i="20"/>
  <c r="C274" i="20"/>
  <c r="A274" i="20"/>
  <c r="P273" i="20"/>
  <c r="C273" i="20"/>
  <c r="A273" i="20"/>
  <c r="P272" i="20"/>
  <c r="C272" i="20"/>
  <c r="A272" i="20"/>
  <c r="P271" i="20"/>
  <c r="C271" i="20"/>
  <c r="A271" i="20"/>
  <c r="P270" i="20"/>
  <c r="C270" i="20"/>
  <c r="A270" i="20"/>
  <c r="P269" i="20"/>
  <c r="C269" i="20"/>
  <c r="A269" i="20"/>
  <c r="P268" i="20"/>
  <c r="A268" i="20"/>
  <c r="P267" i="20"/>
  <c r="C267" i="20"/>
  <c r="A267" i="20"/>
  <c r="P266" i="20"/>
  <c r="C266" i="20"/>
  <c r="A266" i="20"/>
  <c r="P265" i="20"/>
  <c r="A265" i="20"/>
  <c r="P264" i="20"/>
  <c r="C264" i="20"/>
  <c r="A264" i="20"/>
  <c r="P263" i="20"/>
  <c r="C263" i="20"/>
  <c r="A263" i="20"/>
  <c r="P262" i="20"/>
  <c r="C262" i="20"/>
  <c r="A262" i="20"/>
  <c r="P261" i="20"/>
  <c r="C261" i="20"/>
  <c r="A261" i="20"/>
  <c r="P260" i="20"/>
  <c r="C260" i="20"/>
  <c r="A260" i="20"/>
  <c r="P259" i="20"/>
  <c r="C259" i="20"/>
  <c r="A259" i="20"/>
  <c r="P258" i="20"/>
  <c r="C258" i="20"/>
  <c r="A258" i="20"/>
  <c r="P257" i="20"/>
  <c r="C257" i="20"/>
  <c r="A257" i="20"/>
  <c r="P256" i="20"/>
  <c r="C256" i="20"/>
  <c r="A256" i="20"/>
  <c r="P255" i="20"/>
  <c r="C255" i="20"/>
  <c r="A255" i="20"/>
  <c r="P254" i="20"/>
  <c r="C254" i="20"/>
  <c r="A254" i="20"/>
  <c r="J253" i="20"/>
  <c r="C253" i="20"/>
  <c r="A253" i="20"/>
  <c r="P252" i="20"/>
  <c r="A252" i="20"/>
  <c r="P251" i="20"/>
  <c r="C251" i="20"/>
  <c r="A251" i="20"/>
  <c r="P250" i="20"/>
  <c r="C250" i="20"/>
  <c r="A250" i="20"/>
  <c r="P249" i="20"/>
  <c r="C249" i="20"/>
  <c r="A249" i="20"/>
  <c r="P248" i="20"/>
  <c r="C248" i="20"/>
  <c r="A248" i="20"/>
  <c r="P247" i="20"/>
  <c r="C247" i="20"/>
  <c r="A247" i="20"/>
  <c r="P246" i="20"/>
  <c r="C246" i="20"/>
  <c r="A246" i="20"/>
  <c r="P245" i="20"/>
  <c r="C245" i="20"/>
  <c r="A245" i="20"/>
  <c r="P244" i="20"/>
  <c r="C244" i="20"/>
  <c r="A244" i="20"/>
  <c r="P243" i="20"/>
  <c r="C243" i="20"/>
  <c r="A243" i="20"/>
  <c r="P242" i="20"/>
  <c r="C242" i="20"/>
  <c r="A242" i="20"/>
  <c r="J241" i="20"/>
  <c r="C241" i="20"/>
  <c r="A241" i="20"/>
  <c r="P240" i="20"/>
  <c r="A240" i="20"/>
  <c r="P239" i="20"/>
  <c r="C239" i="20"/>
  <c r="A239" i="20"/>
  <c r="P238" i="20"/>
  <c r="C238" i="20"/>
  <c r="A238" i="20"/>
  <c r="P237" i="20"/>
  <c r="C237" i="20"/>
  <c r="A237" i="20"/>
  <c r="P236" i="20"/>
  <c r="A236" i="20"/>
  <c r="P235" i="20"/>
  <c r="C235" i="20"/>
  <c r="A235" i="20"/>
  <c r="P234" i="20"/>
  <c r="C234" i="20"/>
  <c r="A234" i="20"/>
  <c r="P233" i="20"/>
  <c r="C233" i="20"/>
  <c r="A233" i="20"/>
  <c r="P232" i="20"/>
  <c r="C232" i="20"/>
  <c r="A232" i="20"/>
  <c r="P231" i="20"/>
  <c r="C231" i="20"/>
  <c r="A231" i="20"/>
  <c r="P229" i="20"/>
  <c r="C229" i="20"/>
  <c r="A229" i="20"/>
  <c r="P228" i="20"/>
  <c r="C228" i="20"/>
  <c r="A228" i="20"/>
  <c r="P227" i="20"/>
  <c r="A227" i="20"/>
  <c r="P226" i="20"/>
  <c r="C226" i="20"/>
  <c r="A226" i="20"/>
  <c r="P225" i="20"/>
  <c r="C225" i="20"/>
  <c r="A225" i="20"/>
  <c r="P224" i="20"/>
  <c r="C224" i="20"/>
  <c r="A224" i="20"/>
  <c r="P223" i="20"/>
  <c r="C223" i="20"/>
  <c r="A223" i="20"/>
  <c r="P222" i="20"/>
  <c r="C222" i="20"/>
  <c r="A222" i="20"/>
  <c r="P221" i="20"/>
  <c r="C221" i="20"/>
  <c r="A221" i="20"/>
  <c r="P220" i="20"/>
  <c r="C220" i="20"/>
  <c r="A220" i="20"/>
  <c r="P219" i="20"/>
  <c r="A219" i="20"/>
  <c r="P218" i="20"/>
  <c r="C218" i="20"/>
  <c r="A218" i="20"/>
  <c r="P217" i="20"/>
  <c r="C217" i="20"/>
  <c r="A217" i="20"/>
  <c r="P216" i="20"/>
  <c r="C216" i="20"/>
  <c r="A216" i="20"/>
  <c r="P215" i="20"/>
  <c r="C215" i="20"/>
  <c r="A215" i="20"/>
  <c r="P230" i="20"/>
  <c r="C230" i="20"/>
  <c r="A230" i="20"/>
  <c r="P214" i="20"/>
  <c r="C214" i="20"/>
  <c r="A214" i="20"/>
  <c r="P213" i="20"/>
  <c r="C213" i="20"/>
  <c r="A213" i="20"/>
  <c r="AA18" i="20"/>
  <c r="P212" i="20"/>
  <c r="C212" i="20"/>
  <c r="A212" i="20"/>
  <c r="P211" i="20"/>
  <c r="C211" i="20"/>
  <c r="A211" i="20"/>
  <c r="P210" i="20"/>
  <c r="C210" i="20"/>
  <c r="A210" i="20"/>
  <c r="P209" i="20"/>
  <c r="C209" i="20"/>
  <c r="A209" i="20"/>
  <c r="P208" i="20"/>
  <c r="A208" i="20"/>
  <c r="P207" i="20"/>
  <c r="C207" i="20"/>
  <c r="A207" i="20"/>
  <c r="P206" i="20"/>
  <c r="C206" i="20"/>
  <c r="A206" i="20"/>
  <c r="P205" i="20"/>
  <c r="C205" i="20"/>
  <c r="A205" i="20"/>
  <c r="P204" i="20"/>
  <c r="C204" i="20"/>
  <c r="A204" i="20"/>
  <c r="P203" i="20"/>
  <c r="C203" i="20"/>
  <c r="A203" i="20"/>
  <c r="P202" i="20"/>
  <c r="C202" i="20"/>
  <c r="A202" i="20"/>
  <c r="P201" i="20"/>
  <c r="C201" i="20"/>
  <c r="A201" i="20"/>
  <c r="AA14" i="20"/>
  <c r="P200" i="20"/>
  <c r="C200" i="20"/>
  <c r="A200" i="20"/>
  <c r="P199" i="20"/>
  <c r="C199" i="20"/>
  <c r="A199" i="20"/>
  <c r="P198" i="20"/>
  <c r="C198" i="20"/>
  <c r="A198" i="20"/>
  <c r="P197" i="20"/>
  <c r="C197" i="20"/>
  <c r="A197" i="20"/>
  <c r="P196" i="20"/>
  <c r="A196" i="20"/>
  <c r="P195" i="20"/>
  <c r="C195" i="20"/>
  <c r="A195" i="20"/>
  <c r="P194" i="20"/>
  <c r="C194" i="20"/>
  <c r="A194" i="20"/>
  <c r="P193" i="20"/>
  <c r="C193" i="20"/>
  <c r="A193" i="20"/>
  <c r="P192" i="20"/>
  <c r="A192" i="20"/>
  <c r="P191" i="20"/>
  <c r="C191" i="20"/>
  <c r="A191" i="20"/>
  <c r="J190" i="20"/>
  <c r="C190" i="20"/>
  <c r="A190" i="20"/>
  <c r="P189" i="20"/>
  <c r="C189" i="20"/>
  <c r="A189" i="20"/>
  <c r="P188" i="20"/>
  <c r="C188" i="20"/>
  <c r="A188" i="20"/>
  <c r="P187" i="20"/>
  <c r="C187" i="20"/>
  <c r="A187" i="20"/>
  <c r="P186" i="20"/>
  <c r="C186" i="20"/>
  <c r="A186" i="20"/>
  <c r="P185" i="20"/>
  <c r="A185" i="20"/>
  <c r="P184" i="20"/>
  <c r="C184" i="20"/>
  <c r="A184" i="20"/>
  <c r="P183" i="20"/>
  <c r="C183" i="20"/>
  <c r="A183" i="20"/>
  <c r="P182" i="20"/>
  <c r="C182" i="20"/>
  <c r="A182" i="20"/>
  <c r="P181" i="20"/>
  <c r="C181" i="20"/>
  <c r="A181" i="20"/>
  <c r="P180" i="20"/>
  <c r="C180" i="20"/>
  <c r="A180" i="20"/>
  <c r="P179" i="20"/>
  <c r="C179" i="20"/>
  <c r="A179" i="20"/>
  <c r="P178" i="20"/>
  <c r="C178" i="20"/>
  <c r="A178" i="20"/>
  <c r="P177" i="20"/>
  <c r="C177" i="20"/>
  <c r="A177" i="20"/>
  <c r="J176" i="20"/>
  <c r="C176" i="20"/>
  <c r="A176" i="20"/>
  <c r="P175" i="20"/>
  <c r="C175" i="20"/>
  <c r="A175" i="20"/>
  <c r="P174" i="20"/>
  <c r="A174" i="20"/>
  <c r="P173" i="20"/>
  <c r="C173" i="20"/>
  <c r="A173" i="20"/>
  <c r="P172" i="20"/>
  <c r="A172" i="20"/>
  <c r="P171" i="20"/>
  <c r="C171" i="20"/>
  <c r="A171" i="20"/>
  <c r="P170" i="20"/>
  <c r="C170" i="20"/>
  <c r="A170" i="20"/>
  <c r="P169" i="20"/>
  <c r="C169" i="20"/>
  <c r="A169" i="20"/>
  <c r="P168" i="20"/>
  <c r="C168" i="20"/>
  <c r="A168" i="20"/>
  <c r="P167" i="20"/>
  <c r="C167" i="20"/>
  <c r="A167" i="20"/>
  <c r="P166" i="20"/>
  <c r="C166" i="20"/>
  <c r="A166" i="20"/>
  <c r="P165" i="20"/>
  <c r="C165" i="20"/>
  <c r="A165" i="20"/>
  <c r="P164" i="20"/>
  <c r="C164" i="20"/>
  <c r="A164" i="20"/>
  <c r="P163" i="20"/>
  <c r="C163" i="20"/>
  <c r="A163" i="20"/>
  <c r="P162" i="20"/>
  <c r="A162" i="20"/>
  <c r="P161" i="20"/>
  <c r="C161" i="20"/>
  <c r="A161" i="20"/>
  <c r="P160" i="20"/>
  <c r="C160" i="20"/>
  <c r="A160" i="20"/>
  <c r="P159" i="20"/>
  <c r="C159" i="20"/>
  <c r="A159" i="20"/>
  <c r="P158" i="20"/>
  <c r="C158" i="20"/>
  <c r="A158" i="20"/>
  <c r="P157" i="20"/>
  <c r="C157" i="20"/>
  <c r="A157" i="20"/>
  <c r="P156" i="20"/>
  <c r="C156" i="20"/>
  <c r="A156" i="20"/>
  <c r="P155" i="20"/>
  <c r="C155" i="20"/>
  <c r="A155" i="20"/>
  <c r="P154" i="20"/>
  <c r="C154" i="20"/>
  <c r="A154" i="20"/>
  <c r="P153" i="20"/>
  <c r="C153" i="20"/>
  <c r="A153" i="20"/>
  <c r="P152" i="20"/>
  <c r="C152" i="20"/>
  <c r="A152" i="20"/>
  <c r="P151" i="20"/>
  <c r="C151" i="20"/>
  <c r="A151" i="20"/>
  <c r="J150" i="20"/>
  <c r="C150" i="20"/>
  <c r="A150" i="20"/>
  <c r="P149" i="20"/>
  <c r="C149" i="20"/>
  <c r="A149" i="20"/>
  <c r="P148" i="20"/>
  <c r="C148" i="20"/>
  <c r="A148" i="20"/>
  <c r="P147" i="20"/>
  <c r="C147" i="20"/>
  <c r="A147" i="20"/>
  <c r="P146" i="20"/>
  <c r="C146" i="20"/>
  <c r="A146" i="20"/>
  <c r="P145" i="20"/>
  <c r="C145" i="20"/>
  <c r="A145" i="20"/>
  <c r="P144" i="20"/>
  <c r="C144" i="20"/>
  <c r="A144" i="20"/>
  <c r="P143" i="20"/>
  <c r="C143" i="20"/>
  <c r="A143" i="20"/>
  <c r="P142" i="20"/>
  <c r="C142" i="20"/>
  <c r="A142" i="20"/>
  <c r="P141" i="20"/>
  <c r="C141" i="20"/>
  <c r="A141" i="20"/>
  <c r="P140" i="20"/>
  <c r="C140" i="20"/>
  <c r="A140" i="20"/>
  <c r="P129" i="20"/>
  <c r="A129" i="20"/>
  <c r="P139" i="20"/>
  <c r="C139" i="20"/>
  <c r="A139" i="20"/>
  <c r="P138" i="20"/>
  <c r="C138" i="20"/>
  <c r="A138" i="20"/>
  <c r="P137" i="20"/>
  <c r="C137" i="20"/>
  <c r="A137" i="20"/>
  <c r="P136" i="20"/>
  <c r="C136" i="20"/>
  <c r="A136" i="20"/>
  <c r="P135" i="20"/>
  <c r="C135" i="20"/>
  <c r="A135" i="20"/>
  <c r="P134" i="20"/>
  <c r="C134" i="20"/>
  <c r="A134" i="20"/>
  <c r="P133" i="20"/>
  <c r="C133" i="20"/>
  <c r="A133" i="20"/>
  <c r="P132" i="20"/>
  <c r="C132" i="20"/>
  <c r="A132" i="20"/>
  <c r="P131" i="20"/>
  <c r="C131" i="20"/>
  <c r="A131" i="20"/>
  <c r="P130" i="20"/>
  <c r="A130" i="20"/>
  <c r="P128" i="20"/>
  <c r="C128" i="20"/>
  <c r="A128" i="20"/>
  <c r="P126" i="20"/>
  <c r="C126" i="20"/>
  <c r="A126" i="20"/>
  <c r="P125" i="20"/>
  <c r="C125" i="20"/>
  <c r="A125" i="20"/>
  <c r="P124" i="20"/>
  <c r="C124" i="20"/>
  <c r="A124" i="20"/>
  <c r="P123" i="20"/>
  <c r="C123" i="20"/>
  <c r="A123" i="20"/>
  <c r="P122" i="20"/>
  <c r="C122" i="20"/>
  <c r="A122" i="20"/>
  <c r="P121" i="20"/>
  <c r="C121" i="20"/>
  <c r="A121" i="20"/>
  <c r="P120" i="20"/>
  <c r="C120" i="20"/>
  <c r="A120" i="20"/>
  <c r="P119" i="20"/>
  <c r="C119" i="20"/>
  <c r="A119" i="20"/>
  <c r="P118" i="20"/>
  <c r="C118" i="20"/>
  <c r="A118" i="20"/>
  <c r="P117" i="20"/>
  <c r="C117" i="20"/>
  <c r="A117" i="20"/>
  <c r="P116" i="20"/>
  <c r="C116" i="20"/>
  <c r="A116" i="20"/>
  <c r="P115" i="20"/>
  <c r="C115" i="20"/>
  <c r="A115" i="20"/>
  <c r="P114" i="20"/>
  <c r="C114" i="20"/>
  <c r="A114" i="20"/>
  <c r="P113" i="20"/>
  <c r="C113" i="20"/>
  <c r="A113" i="20"/>
  <c r="P112" i="20"/>
  <c r="C112" i="20"/>
  <c r="A112" i="20"/>
  <c r="P111" i="20"/>
  <c r="C111" i="20"/>
  <c r="A111" i="20"/>
  <c r="P110" i="20"/>
  <c r="C110" i="20"/>
  <c r="A110" i="20"/>
  <c r="P109" i="20"/>
  <c r="C109" i="20"/>
  <c r="A109" i="20"/>
  <c r="P108" i="20"/>
  <c r="C108" i="20"/>
  <c r="A108" i="20"/>
  <c r="P107" i="20"/>
  <c r="C107" i="20"/>
  <c r="A107" i="20"/>
  <c r="P106" i="20"/>
  <c r="C106" i="20"/>
  <c r="A106" i="20"/>
  <c r="P105" i="20"/>
  <c r="A105" i="20"/>
  <c r="P104" i="20"/>
  <c r="C104" i="20"/>
  <c r="A104" i="20"/>
  <c r="P103" i="20"/>
  <c r="C103" i="20"/>
  <c r="A103" i="20"/>
  <c r="P102" i="20"/>
  <c r="C102" i="20"/>
  <c r="A102" i="20"/>
  <c r="P101" i="20"/>
  <c r="C101" i="20"/>
  <c r="A101" i="20"/>
  <c r="P100" i="20"/>
  <c r="C100" i="20"/>
  <c r="A100" i="20"/>
  <c r="P99" i="20"/>
  <c r="C99" i="20"/>
  <c r="A99" i="20"/>
  <c r="P98" i="20"/>
  <c r="A98" i="20"/>
  <c r="P97" i="20"/>
  <c r="C97" i="20"/>
  <c r="A97" i="20"/>
  <c r="P96" i="20"/>
  <c r="C96" i="20"/>
  <c r="A96" i="20"/>
  <c r="P95" i="20"/>
  <c r="C95" i="20"/>
  <c r="A95" i="20"/>
  <c r="P94" i="20"/>
  <c r="C94" i="20"/>
  <c r="A94" i="20"/>
  <c r="P93" i="20"/>
  <c r="C93" i="20"/>
  <c r="A93" i="20"/>
  <c r="P92" i="20"/>
  <c r="C92" i="20"/>
  <c r="A92" i="20"/>
  <c r="P91" i="20"/>
  <c r="C91" i="20"/>
  <c r="A91" i="20"/>
  <c r="P90" i="20"/>
  <c r="C90" i="20"/>
  <c r="A90" i="20"/>
  <c r="P89" i="20"/>
  <c r="C89" i="20"/>
  <c r="A89" i="20"/>
  <c r="P88" i="20"/>
  <c r="C88" i="20"/>
  <c r="A88" i="20"/>
  <c r="P87" i="20"/>
  <c r="C87" i="20"/>
  <c r="A87" i="20"/>
  <c r="P86" i="20"/>
  <c r="C86" i="20"/>
  <c r="A86" i="20"/>
  <c r="P85" i="20"/>
  <c r="C85" i="20"/>
  <c r="A85" i="20"/>
  <c r="P84" i="20"/>
  <c r="A84" i="20"/>
  <c r="P83" i="20"/>
  <c r="C83" i="20"/>
  <c r="A83" i="20"/>
  <c r="P82" i="20"/>
  <c r="C82" i="20"/>
  <c r="A82" i="20"/>
  <c r="P81" i="20"/>
  <c r="C81" i="20"/>
  <c r="A81" i="20"/>
  <c r="P80" i="20"/>
  <c r="C80" i="20"/>
  <c r="A80" i="20"/>
  <c r="P79" i="20"/>
  <c r="A79" i="20"/>
  <c r="P78" i="20"/>
  <c r="C78" i="20"/>
  <c r="A78" i="20"/>
  <c r="P77" i="20"/>
  <c r="C77" i="20"/>
  <c r="A77" i="20"/>
  <c r="P76" i="20"/>
  <c r="C76" i="20"/>
  <c r="A76" i="20"/>
  <c r="P75" i="20"/>
  <c r="C75" i="20"/>
  <c r="A75" i="20"/>
  <c r="P74" i="20"/>
  <c r="C74" i="20"/>
  <c r="A74" i="20"/>
  <c r="P73" i="20"/>
  <c r="C73" i="20"/>
  <c r="A73" i="20"/>
  <c r="P72" i="20"/>
  <c r="C72" i="20"/>
  <c r="A72" i="20"/>
  <c r="P71" i="20"/>
  <c r="C71" i="20"/>
  <c r="A71" i="20"/>
  <c r="P70" i="20"/>
  <c r="C70" i="20"/>
  <c r="A70" i="20"/>
  <c r="P69" i="20"/>
  <c r="C69" i="20"/>
  <c r="A69" i="20"/>
  <c r="P68" i="20"/>
  <c r="C68" i="20"/>
  <c r="A68" i="20"/>
  <c r="P67" i="20"/>
  <c r="C67" i="20"/>
  <c r="A67" i="20"/>
  <c r="P66" i="20"/>
  <c r="C66" i="20"/>
  <c r="A66" i="20"/>
  <c r="P65" i="20"/>
  <c r="C65" i="20"/>
  <c r="A65" i="20"/>
  <c r="P64" i="20"/>
  <c r="C64" i="20"/>
  <c r="A64" i="20"/>
  <c r="P63" i="20"/>
  <c r="C63" i="20"/>
  <c r="A63" i="20"/>
  <c r="P62" i="20"/>
  <c r="C62" i="20"/>
  <c r="A62" i="20"/>
  <c r="P61" i="20"/>
  <c r="C61" i="20"/>
  <c r="A61" i="20"/>
  <c r="P60" i="20"/>
  <c r="C60" i="20"/>
  <c r="A60" i="20"/>
  <c r="P59" i="20"/>
  <c r="A59" i="20"/>
  <c r="P58" i="20"/>
  <c r="C58" i="20"/>
  <c r="A58" i="20"/>
  <c r="P57" i="20"/>
  <c r="C57" i="20"/>
  <c r="A57" i="20"/>
  <c r="P56" i="20"/>
  <c r="C56" i="20"/>
  <c r="A56" i="20"/>
  <c r="P55" i="20"/>
  <c r="C55" i="20"/>
  <c r="A55" i="20"/>
  <c r="P54" i="20"/>
  <c r="C54" i="20"/>
  <c r="A54" i="20"/>
  <c r="P53" i="20"/>
  <c r="C53" i="20"/>
  <c r="A53" i="20"/>
  <c r="J52" i="20"/>
  <c r="C52" i="20"/>
  <c r="A52" i="20"/>
  <c r="J51" i="20"/>
  <c r="C51" i="20"/>
  <c r="A51" i="20"/>
  <c r="P50" i="20"/>
  <c r="C50" i="20"/>
  <c r="A50" i="20"/>
  <c r="P49" i="20"/>
  <c r="C49" i="20"/>
  <c r="A49" i="20"/>
  <c r="P48" i="20"/>
  <c r="C48" i="20"/>
  <c r="A48" i="20"/>
  <c r="P47" i="20"/>
  <c r="C47" i="20"/>
  <c r="A47" i="20"/>
  <c r="P46" i="20"/>
  <c r="C46" i="20"/>
  <c r="A46" i="20"/>
  <c r="P45" i="20"/>
  <c r="C45" i="20"/>
  <c r="A45" i="20"/>
  <c r="P44" i="20"/>
  <c r="C44" i="20"/>
  <c r="A44" i="20"/>
  <c r="P43" i="20"/>
  <c r="C43" i="20"/>
  <c r="A43" i="20"/>
  <c r="P42" i="20"/>
  <c r="C42" i="20"/>
  <c r="A42" i="20"/>
  <c r="J41" i="20"/>
  <c r="C41" i="20"/>
  <c r="A41" i="20"/>
  <c r="P40" i="20"/>
  <c r="C40" i="20"/>
  <c r="A40" i="20"/>
  <c r="P39" i="20"/>
  <c r="C39" i="20"/>
  <c r="A39" i="20"/>
  <c r="P38" i="20"/>
  <c r="C38" i="20"/>
  <c r="A38" i="20"/>
  <c r="P37" i="20"/>
  <c r="C37" i="20"/>
  <c r="A37" i="20"/>
  <c r="P36" i="20"/>
  <c r="C36" i="20"/>
  <c r="A36" i="20"/>
  <c r="J35" i="20"/>
  <c r="C35" i="20"/>
  <c r="A35" i="20"/>
  <c r="P34" i="20"/>
  <c r="C34" i="20"/>
  <c r="A34" i="20"/>
  <c r="P33" i="20"/>
  <c r="C33" i="20"/>
  <c r="A33" i="20"/>
  <c r="P32" i="20"/>
  <c r="C32" i="20"/>
  <c r="A32" i="20"/>
  <c r="P31" i="20"/>
  <c r="C31" i="20"/>
  <c r="A31" i="20"/>
  <c r="P30" i="20"/>
  <c r="C30" i="20"/>
  <c r="A30" i="20"/>
  <c r="P29" i="20"/>
  <c r="C29" i="20"/>
  <c r="A29" i="20"/>
  <c r="P28" i="20"/>
  <c r="C28" i="20"/>
  <c r="A28" i="20"/>
  <c r="P27" i="20"/>
  <c r="C27" i="20"/>
  <c r="A27" i="20"/>
  <c r="P26" i="20"/>
  <c r="C26" i="20"/>
  <c r="A26" i="20"/>
  <c r="P25" i="20"/>
  <c r="C25" i="20"/>
  <c r="A25" i="20"/>
  <c r="P24" i="20"/>
  <c r="C24" i="20"/>
  <c r="A24" i="20"/>
  <c r="P23" i="20"/>
  <c r="C23" i="20"/>
  <c r="A23" i="20"/>
  <c r="P22" i="20"/>
  <c r="C22" i="20"/>
  <c r="A22" i="20"/>
  <c r="P21" i="20"/>
  <c r="C21" i="20"/>
  <c r="A21" i="20"/>
  <c r="P20" i="20"/>
  <c r="C20" i="20"/>
  <c r="A20" i="20"/>
  <c r="P19" i="20"/>
  <c r="C19" i="20"/>
  <c r="A19" i="20"/>
  <c r="P18" i="20"/>
  <c r="C18" i="20"/>
  <c r="A18" i="20"/>
  <c r="P17" i="20"/>
  <c r="C17" i="20"/>
  <c r="A17" i="20"/>
  <c r="P16" i="20"/>
  <c r="C16" i="20"/>
  <c r="A16" i="20"/>
  <c r="P15" i="20"/>
  <c r="C15" i="20"/>
  <c r="A15" i="20"/>
  <c r="P14" i="20"/>
  <c r="C14" i="20"/>
  <c r="A14" i="20"/>
  <c r="P13" i="20"/>
  <c r="C13" i="20"/>
  <c r="A13" i="20"/>
  <c r="P12" i="20"/>
  <c r="C12" i="20"/>
  <c r="A12" i="20"/>
  <c r="P11" i="20"/>
  <c r="C11" i="20"/>
  <c r="A11" i="20"/>
  <c r="P10" i="20"/>
  <c r="C10" i="20"/>
  <c r="A10" i="20"/>
  <c r="P9" i="20"/>
  <c r="A9" i="20"/>
  <c r="P8" i="20"/>
  <c r="C8" i="20"/>
  <c r="A8" i="20"/>
  <c r="P7" i="20"/>
  <c r="C7" i="20"/>
  <c r="A7" i="20"/>
  <c r="P6" i="20"/>
  <c r="C6" i="20"/>
  <c r="A6" i="20"/>
  <c r="P5" i="20"/>
  <c r="C5" i="20"/>
  <c r="A5" i="20"/>
  <c r="J4" i="20"/>
  <c r="C4" i="20"/>
  <c r="A4" i="20"/>
  <c r="P3" i="20"/>
  <c r="C3" i="20"/>
  <c r="A3" i="20"/>
  <c r="A2" i="20"/>
  <c r="N5" i="19"/>
  <c r="P5" i="19" s="1"/>
  <c r="N6" i="19"/>
  <c r="P6" i="19" s="1"/>
  <c r="N7" i="19"/>
  <c r="P7" i="19" s="1"/>
  <c r="N8" i="19"/>
  <c r="P8" i="19" s="1"/>
  <c r="N9" i="19"/>
  <c r="P9" i="19" s="1"/>
  <c r="N10" i="19"/>
  <c r="P10" i="19" s="1"/>
  <c r="N11" i="19"/>
  <c r="P11" i="19" s="1"/>
  <c r="N12" i="19"/>
  <c r="P12" i="19" s="1"/>
  <c r="N13" i="19"/>
  <c r="P13" i="19" s="1"/>
  <c r="N14" i="19"/>
  <c r="P14" i="19" s="1"/>
  <c r="N15" i="19"/>
  <c r="P15" i="19" s="1"/>
  <c r="N16" i="19"/>
  <c r="P16" i="19" s="1"/>
  <c r="N17" i="19"/>
  <c r="P17" i="19" s="1"/>
  <c r="N18" i="19"/>
  <c r="P18" i="19" s="1"/>
  <c r="N19" i="19"/>
  <c r="P19" i="19" s="1"/>
  <c r="N20" i="19"/>
  <c r="P20" i="19" s="1"/>
  <c r="N21" i="19"/>
  <c r="P21" i="19" s="1"/>
  <c r="N22" i="19"/>
  <c r="P22" i="19" s="1"/>
  <c r="N23" i="19"/>
  <c r="P23" i="19" s="1"/>
  <c r="N24" i="19"/>
  <c r="P24" i="19" s="1"/>
  <c r="N25" i="19"/>
  <c r="P25" i="19" s="1"/>
  <c r="N26" i="19"/>
  <c r="P26" i="19" s="1"/>
  <c r="N27" i="19"/>
  <c r="P27" i="19" s="1"/>
  <c r="N28" i="19"/>
  <c r="P28" i="19" s="1"/>
  <c r="N29" i="19"/>
  <c r="P29" i="19" s="1"/>
  <c r="N30" i="19"/>
  <c r="P30" i="19" s="1"/>
  <c r="N31" i="19"/>
  <c r="P31" i="19" s="1"/>
  <c r="N32" i="19"/>
  <c r="P32" i="19" s="1"/>
  <c r="N33" i="19"/>
  <c r="P33" i="19" s="1"/>
  <c r="N34" i="19"/>
  <c r="P34" i="19" s="1"/>
  <c r="N35" i="19"/>
  <c r="P35" i="19" s="1"/>
  <c r="N37" i="19"/>
  <c r="P37" i="19" s="1"/>
  <c r="N38" i="19"/>
  <c r="P38" i="19" s="1"/>
  <c r="N39" i="19"/>
  <c r="P39" i="19" s="1"/>
  <c r="N40" i="19"/>
  <c r="P40" i="19" s="1"/>
  <c r="N41" i="19"/>
  <c r="P41" i="19" s="1"/>
  <c r="N43" i="19"/>
  <c r="P43" i="19" s="1"/>
  <c r="N44" i="19"/>
  <c r="P44" i="19" s="1"/>
  <c r="N45" i="19"/>
  <c r="P45" i="19" s="1"/>
  <c r="N46" i="19"/>
  <c r="P46" i="19" s="1"/>
  <c r="N47" i="19"/>
  <c r="P47" i="19" s="1"/>
  <c r="N48" i="19"/>
  <c r="P48" i="19" s="1"/>
  <c r="N49" i="19"/>
  <c r="P49" i="19" s="1"/>
  <c r="N50" i="19"/>
  <c r="P50" i="19" s="1"/>
  <c r="N51" i="19"/>
  <c r="P51" i="19" s="1"/>
  <c r="N54" i="19"/>
  <c r="P54" i="19" s="1"/>
  <c r="N55" i="19"/>
  <c r="P55" i="19" s="1"/>
  <c r="N56" i="19"/>
  <c r="P56" i="19" s="1"/>
  <c r="N57" i="19"/>
  <c r="P57" i="19" s="1"/>
  <c r="N58" i="19"/>
  <c r="P58" i="19" s="1"/>
  <c r="N59" i="19"/>
  <c r="P59" i="19" s="1"/>
  <c r="N60" i="19"/>
  <c r="P60" i="19" s="1"/>
  <c r="N61" i="19"/>
  <c r="P61" i="19" s="1"/>
  <c r="N62" i="19"/>
  <c r="P62" i="19" s="1"/>
  <c r="N63" i="19"/>
  <c r="P63" i="19" s="1"/>
  <c r="N64" i="19"/>
  <c r="P64" i="19" s="1"/>
  <c r="N65" i="19"/>
  <c r="P65" i="19" s="1"/>
  <c r="N66" i="19"/>
  <c r="P66" i="19" s="1"/>
  <c r="N67" i="19"/>
  <c r="P67" i="19" s="1"/>
  <c r="N68" i="19"/>
  <c r="P68" i="19" s="1"/>
  <c r="N69" i="19"/>
  <c r="P69" i="19" s="1"/>
  <c r="N70" i="19"/>
  <c r="P70" i="19" s="1"/>
  <c r="N71" i="19"/>
  <c r="P71" i="19" s="1"/>
  <c r="N72" i="19"/>
  <c r="P72" i="19" s="1"/>
  <c r="N73" i="19"/>
  <c r="P73" i="19" s="1"/>
  <c r="N74" i="19"/>
  <c r="P74" i="19" s="1"/>
  <c r="N75" i="19"/>
  <c r="P75" i="19" s="1"/>
  <c r="N76" i="19"/>
  <c r="P76" i="19" s="1"/>
  <c r="N77" i="19"/>
  <c r="P77" i="19" s="1"/>
  <c r="N78" i="19"/>
  <c r="P78" i="19" s="1"/>
  <c r="N79" i="19"/>
  <c r="P79" i="19" s="1"/>
  <c r="N80" i="19"/>
  <c r="P80" i="19" s="1"/>
  <c r="N81" i="19"/>
  <c r="P81" i="19" s="1"/>
  <c r="N82" i="19"/>
  <c r="P82" i="19" s="1"/>
  <c r="N83" i="19"/>
  <c r="P83" i="19" s="1"/>
  <c r="N84" i="19"/>
  <c r="P84" i="19" s="1"/>
  <c r="N85" i="19"/>
  <c r="P85" i="19" s="1"/>
  <c r="N86" i="19"/>
  <c r="P86" i="19" s="1"/>
  <c r="N87" i="19"/>
  <c r="P87" i="19" s="1"/>
  <c r="N88" i="19"/>
  <c r="P88" i="19" s="1"/>
  <c r="N89" i="19"/>
  <c r="P89" i="19" s="1"/>
  <c r="N90" i="19"/>
  <c r="P90" i="19" s="1"/>
  <c r="N91" i="19"/>
  <c r="P91" i="19" s="1"/>
  <c r="N92" i="19"/>
  <c r="P92" i="19" s="1"/>
  <c r="N93" i="19"/>
  <c r="P93" i="19" s="1"/>
  <c r="N94" i="19"/>
  <c r="P94" i="19" s="1"/>
  <c r="N95" i="19"/>
  <c r="P95" i="19" s="1"/>
  <c r="N96" i="19"/>
  <c r="P96" i="19" s="1"/>
  <c r="N97" i="19"/>
  <c r="P97" i="19" s="1"/>
  <c r="N98" i="19"/>
  <c r="P98" i="19" s="1"/>
  <c r="N99" i="19"/>
  <c r="P99" i="19" s="1"/>
  <c r="N100" i="19"/>
  <c r="P100" i="19" s="1"/>
  <c r="N101" i="19"/>
  <c r="P101" i="19" s="1"/>
  <c r="N102" i="19"/>
  <c r="P102" i="19" s="1"/>
  <c r="N103" i="19"/>
  <c r="P103" i="19" s="1"/>
  <c r="N104" i="19"/>
  <c r="P104" i="19" s="1"/>
  <c r="N105" i="19"/>
  <c r="P105" i="19" s="1"/>
  <c r="N106" i="19"/>
  <c r="P106" i="19" s="1"/>
  <c r="N107" i="19"/>
  <c r="P107" i="19" s="1"/>
  <c r="N108" i="19"/>
  <c r="P108" i="19" s="1"/>
  <c r="N109" i="19"/>
  <c r="P109" i="19" s="1"/>
  <c r="N110" i="19"/>
  <c r="P110" i="19" s="1"/>
  <c r="N111" i="19"/>
  <c r="P111" i="19" s="1"/>
  <c r="N112" i="19"/>
  <c r="P112" i="19" s="1"/>
  <c r="N113" i="19"/>
  <c r="P113" i="19" s="1"/>
  <c r="N114" i="19"/>
  <c r="P114" i="19" s="1"/>
  <c r="N115" i="19"/>
  <c r="P115" i="19" s="1"/>
  <c r="N116" i="19"/>
  <c r="P116" i="19" s="1"/>
  <c r="N117" i="19"/>
  <c r="P117" i="19" s="1"/>
  <c r="N118" i="19"/>
  <c r="P118" i="19" s="1"/>
  <c r="N119" i="19"/>
  <c r="P119" i="19" s="1"/>
  <c r="N120" i="19"/>
  <c r="P120" i="19" s="1"/>
  <c r="N121" i="19"/>
  <c r="P121" i="19" s="1"/>
  <c r="N122" i="19"/>
  <c r="P122" i="19" s="1"/>
  <c r="N123" i="19"/>
  <c r="P123" i="19" s="1"/>
  <c r="N124" i="19"/>
  <c r="P124" i="19" s="1"/>
  <c r="N125" i="19"/>
  <c r="P125" i="19" s="1"/>
  <c r="N126" i="19"/>
  <c r="P126" i="19" s="1"/>
  <c r="N127" i="19"/>
  <c r="P127" i="19" s="1"/>
  <c r="N128" i="19"/>
  <c r="P128" i="19" s="1"/>
  <c r="N129" i="19"/>
  <c r="P129" i="19" s="1"/>
  <c r="N130" i="19"/>
  <c r="P130" i="19" s="1"/>
  <c r="N131" i="19"/>
  <c r="P131" i="19" s="1"/>
  <c r="N132" i="19"/>
  <c r="P132" i="19" s="1"/>
  <c r="N133" i="19"/>
  <c r="P133" i="19" s="1"/>
  <c r="N134" i="19"/>
  <c r="P134" i="19" s="1"/>
  <c r="N135" i="19"/>
  <c r="P135" i="19" s="1"/>
  <c r="N136" i="19"/>
  <c r="P136" i="19" s="1"/>
  <c r="N137" i="19"/>
  <c r="P137" i="19" s="1"/>
  <c r="N138" i="19"/>
  <c r="P138" i="19" s="1"/>
  <c r="N139" i="19"/>
  <c r="P139" i="19" s="1"/>
  <c r="N140" i="19"/>
  <c r="P140" i="19" s="1"/>
  <c r="N141" i="19"/>
  <c r="P141" i="19" s="1"/>
  <c r="N142" i="19"/>
  <c r="P142" i="19" s="1"/>
  <c r="N143" i="19"/>
  <c r="P143" i="19" s="1"/>
  <c r="N144" i="19"/>
  <c r="P144" i="19" s="1"/>
  <c r="N145" i="19"/>
  <c r="P145" i="19" s="1"/>
  <c r="N146" i="19"/>
  <c r="P146" i="19" s="1"/>
  <c r="N147" i="19"/>
  <c r="P147" i="19" s="1"/>
  <c r="N148" i="19"/>
  <c r="P148" i="19" s="1"/>
  <c r="N149" i="19"/>
  <c r="P149" i="19" s="1"/>
  <c r="N150" i="19"/>
  <c r="P150" i="19" s="1"/>
  <c r="N151" i="19"/>
  <c r="P151" i="19" s="1"/>
  <c r="N152" i="19"/>
  <c r="P152" i="19" s="1"/>
  <c r="N153" i="19"/>
  <c r="P153" i="19" s="1"/>
  <c r="N155" i="19"/>
  <c r="P155" i="19" s="1"/>
  <c r="N156" i="19"/>
  <c r="P156" i="19" s="1"/>
  <c r="N157" i="19"/>
  <c r="P157" i="19" s="1"/>
  <c r="N158" i="19"/>
  <c r="P158" i="19" s="1"/>
  <c r="N159" i="19"/>
  <c r="P159" i="19" s="1"/>
  <c r="N160" i="19"/>
  <c r="P160" i="19" s="1"/>
  <c r="N161" i="19"/>
  <c r="P161" i="19" s="1"/>
  <c r="N162" i="19"/>
  <c r="P162" i="19" s="1"/>
  <c r="N163" i="19"/>
  <c r="P163" i="19" s="1"/>
  <c r="N164" i="19"/>
  <c r="P164" i="19" s="1"/>
  <c r="N165" i="19"/>
  <c r="P165" i="19" s="1"/>
  <c r="N166" i="19"/>
  <c r="P166" i="19" s="1"/>
  <c r="N167" i="19"/>
  <c r="P167" i="19" s="1"/>
  <c r="N168" i="19"/>
  <c r="P168" i="19" s="1"/>
  <c r="N169" i="19"/>
  <c r="P169" i="19" s="1"/>
  <c r="N170" i="19"/>
  <c r="P170" i="19" s="1"/>
  <c r="N171" i="19"/>
  <c r="P171" i="19" s="1"/>
  <c r="N172" i="19"/>
  <c r="P172" i="19" s="1"/>
  <c r="N173" i="19"/>
  <c r="P173" i="19" s="1"/>
  <c r="N174" i="19"/>
  <c r="P174" i="19" s="1"/>
  <c r="N175" i="19"/>
  <c r="P175" i="19" s="1"/>
  <c r="N176" i="19"/>
  <c r="P176" i="19" s="1"/>
  <c r="N177" i="19"/>
  <c r="P177" i="19" s="1"/>
  <c r="N178" i="19"/>
  <c r="P178" i="19" s="1"/>
  <c r="N179" i="19"/>
  <c r="P179" i="19" s="1"/>
  <c r="N181" i="19"/>
  <c r="P181" i="19" s="1"/>
  <c r="N182" i="19"/>
  <c r="P182" i="19" s="1"/>
  <c r="N183" i="19"/>
  <c r="P183" i="19" s="1"/>
  <c r="N184" i="19"/>
  <c r="P184" i="19" s="1"/>
  <c r="N185" i="19"/>
  <c r="P185" i="19" s="1"/>
  <c r="N186" i="19"/>
  <c r="P186" i="19" s="1"/>
  <c r="N187" i="19"/>
  <c r="P187" i="19" s="1"/>
  <c r="N188" i="19"/>
  <c r="P188" i="19" s="1"/>
  <c r="N189" i="19"/>
  <c r="P189" i="19" s="1"/>
  <c r="N190" i="19"/>
  <c r="P190" i="19" s="1"/>
  <c r="N191" i="19"/>
  <c r="P191" i="19" s="1"/>
  <c r="N192" i="19"/>
  <c r="P192" i="19" s="1"/>
  <c r="N193" i="19"/>
  <c r="P193" i="19" s="1"/>
  <c r="N194" i="19"/>
  <c r="P194" i="19" s="1"/>
  <c r="N195" i="19"/>
  <c r="P195" i="19" s="1"/>
  <c r="N196" i="19"/>
  <c r="P196" i="19" s="1"/>
  <c r="N197" i="19"/>
  <c r="P197" i="19" s="1"/>
  <c r="N198" i="19"/>
  <c r="P198" i="19" s="1"/>
  <c r="N199" i="19"/>
  <c r="P199" i="19" s="1"/>
  <c r="N201" i="19"/>
  <c r="P201" i="19" s="1"/>
  <c r="N202" i="19"/>
  <c r="P202" i="19" s="1"/>
  <c r="N203" i="19"/>
  <c r="P203" i="19" s="1"/>
  <c r="N204" i="19"/>
  <c r="P204" i="19" s="1"/>
  <c r="N205" i="19"/>
  <c r="P205" i="19" s="1"/>
  <c r="N206" i="19"/>
  <c r="P206" i="19" s="1"/>
  <c r="N207" i="19"/>
  <c r="P207" i="19" s="1"/>
  <c r="N208" i="19"/>
  <c r="P208" i="19" s="1"/>
  <c r="N209" i="19"/>
  <c r="P209" i="19" s="1"/>
  <c r="N210" i="19"/>
  <c r="P210" i="19" s="1"/>
  <c r="AA210" i="19" s="1"/>
  <c r="N211" i="19"/>
  <c r="P211" i="19" s="1"/>
  <c r="N212" i="19"/>
  <c r="P212" i="19" s="1"/>
  <c r="N213" i="19"/>
  <c r="P213" i="19" s="1"/>
  <c r="N214" i="19"/>
  <c r="P214" i="19" s="1"/>
  <c r="N215" i="19"/>
  <c r="P215" i="19" s="1"/>
  <c r="N216" i="19"/>
  <c r="P216" i="19" s="1"/>
  <c r="N217" i="19"/>
  <c r="P217" i="19" s="1"/>
  <c r="N218" i="19"/>
  <c r="P218" i="19" s="1"/>
  <c r="N219" i="19"/>
  <c r="P219" i="19" s="1"/>
  <c r="N220" i="19"/>
  <c r="P220" i="19" s="1"/>
  <c r="N221" i="19"/>
  <c r="P221" i="19" s="1"/>
  <c r="N222" i="19"/>
  <c r="P222" i="19" s="1"/>
  <c r="N223" i="19"/>
  <c r="P223" i="19" s="1"/>
  <c r="AA223" i="19" s="1"/>
  <c r="N224" i="19"/>
  <c r="P224" i="19" s="1"/>
  <c r="N225" i="19"/>
  <c r="P225" i="19" s="1"/>
  <c r="N226" i="19"/>
  <c r="P226" i="19" s="1"/>
  <c r="N227" i="19"/>
  <c r="P227" i="19" s="1"/>
  <c r="N228" i="19"/>
  <c r="P228" i="19" s="1"/>
  <c r="N229" i="19"/>
  <c r="P229" i="19" s="1"/>
  <c r="N230" i="19"/>
  <c r="P230" i="19" s="1"/>
  <c r="N231" i="19"/>
  <c r="P231" i="19" s="1"/>
  <c r="N232" i="19"/>
  <c r="P232" i="19" s="1"/>
  <c r="N233" i="19"/>
  <c r="P233" i="19" s="1"/>
  <c r="N234" i="19"/>
  <c r="P234" i="19" s="1"/>
  <c r="N235" i="19"/>
  <c r="P235" i="19" s="1"/>
  <c r="N236" i="19"/>
  <c r="P236" i="19" s="1"/>
  <c r="N237" i="19"/>
  <c r="P237" i="19" s="1"/>
  <c r="N238" i="19"/>
  <c r="P238" i="19" s="1"/>
  <c r="N239" i="19"/>
  <c r="P239" i="19" s="1"/>
  <c r="N240" i="19"/>
  <c r="P240" i="19" s="1"/>
  <c r="N241" i="19"/>
  <c r="P241" i="19" s="1"/>
  <c r="N242" i="19"/>
  <c r="P242" i="19" s="1"/>
  <c r="N243" i="19"/>
  <c r="P243" i="19" s="1"/>
  <c r="N244" i="19"/>
  <c r="P244" i="19" s="1"/>
  <c r="N245" i="19"/>
  <c r="P245" i="19" s="1"/>
  <c r="N246" i="19"/>
  <c r="P246" i="19" s="1"/>
  <c r="N247" i="19"/>
  <c r="P247" i="19" s="1"/>
  <c r="N248" i="19"/>
  <c r="P248" i="19" s="1"/>
  <c r="N249" i="19"/>
  <c r="P249" i="19" s="1"/>
  <c r="N250" i="19"/>
  <c r="P250" i="19" s="1"/>
  <c r="N251" i="19"/>
  <c r="P251" i="19" s="1"/>
  <c r="N252" i="19"/>
  <c r="P252" i="19" s="1"/>
  <c r="N253" i="19"/>
  <c r="P253" i="19" s="1"/>
  <c r="N254" i="19"/>
  <c r="P254" i="19" s="1"/>
  <c r="N255" i="19"/>
  <c r="P255" i="19" s="1"/>
  <c r="N257" i="19"/>
  <c r="P257" i="19" s="1"/>
  <c r="N258" i="19"/>
  <c r="P258" i="19" s="1"/>
  <c r="N259" i="19"/>
  <c r="P259" i="19" s="1"/>
  <c r="N260" i="19"/>
  <c r="P260" i="19" s="1"/>
  <c r="N261" i="19"/>
  <c r="P261" i="19" s="1"/>
  <c r="N262" i="19"/>
  <c r="P262" i="19" s="1"/>
  <c r="N263" i="19"/>
  <c r="P263" i="19" s="1"/>
  <c r="N264" i="19"/>
  <c r="P264" i="19" s="1"/>
  <c r="N265" i="19"/>
  <c r="P265" i="19" s="1"/>
  <c r="N266" i="19"/>
  <c r="P266" i="19" s="1"/>
  <c r="N267" i="19"/>
  <c r="P267" i="19" s="1"/>
  <c r="N268" i="19"/>
  <c r="P268" i="19" s="1"/>
  <c r="N270" i="19"/>
  <c r="P270" i="19" s="1"/>
  <c r="N271" i="19"/>
  <c r="P271" i="19" s="1"/>
  <c r="N272" i="19"/>
  <c r="P272" i="19" s="1"/>
  <c r="N273" i="19"/>
  <c r="P273" i="19" s="1"/>
  <c r="N274" i="19"/>
  <c r="P274" i="19" s="1"/>
  <c r="N275" i="19"/>
  <c r="P275" i="19" s="1"/>
  <c r="N276" i="19"/>
  <c r="P276" i="19" s="1"/>
  <c r="N277" i="19"/>
  <c r="P277" i="19" s="1"/>
  <c r="N278" i="19"/>
  <c r="P278" i="19" s="1"/>
  <c r="N279" i="19"/>
  <c r="P279" i="19" s="1"/>
  <c r="N280" i="19"/>
  <c r="P280" i="19" s="1"/>
  <c r="N281" i="19"/>
  <c r="P281" i="19" s="1"/>
  <c r="N282" i="19"/>
  <c r="P282" i="19" s="1"/>
  <c r="N283" i="19"/>
  <c r="P283" i="19" s="1"/>
  <c r="N284" i="19"/>
  <c r="P284" i="19" s="1"/>
  <c r="N285" i="19"/>
  <c r="P285" i="19" s="1"/>
  <c r="N286" i="19"/>
  <c r="P286" i="19" s="1"/>
  <c r="N287" i="19"/>
  <c r="P287" i="19" s="1"/>
  <c r="N288" i="19"/>
  <c r="P288" i="19" s="1"/>
  <c r="N289" i="19"/>
  <c r="P289" i="19" s="1"/>
  <c r="N290" i="19"/>
  <c r="P290" i="19" s="1"/>
  <c r="N291" i="19"/>
  <c r="P291" i="19" s="1"/>
  <c r="N292" i="19"/>
  <c r="P292" i="19" s="1"/>
  <c r="N293" i="19"/>
  <c r="P293" i="19" s="1"/>
  <c r="N294" i="19"/>
  <c r="P294" i="19" s="1"/>
  <c r="N295" i="19"/>
  <c r="P295" i="19" s="1"/>
  <c r="N296" i="19"/>
  <c r="P296" i="19" s="1"/>
  <c r="N297" i="19"/>
  <c r="P297" i="19" s="1"/>
  <c r="N298" i="19"/>
  <c r="P298" i="19" s="1"/>
  <c r="N299" i="19"/>
  <c r="P299" i="19" s="1"/>
  <c r="N300" i="19"/>
  <c r="P300" i="19" s="1"/>
  <c r="N301" i="19"/>
  <c r="P301" i="19" s="1"/>
  <c r="N302" i="19"/>
  <c r="P302" i="19" s="1"/>
  <c r="N303" i="19"/>
  <c r="P303" i="19" s="1"/>
  <c r="N304" i="19"/>
  <c r="P304" i="19" s="1"/>
  <c r="N305" i="19"/>
  <c r="P305" i="19" s="1"/>
  <c r="N306" i="19"/>
  <c r="P306" i="19" s="1"/>
  <c r="N307" i="19"/>
  <c r="P307" i="19" s="1"/>
  <c r="N308" i="19"/>
  <c r="P308" i="19" s="1"/>
  <c r="N309" i="19"/>
  <c r="P309" i="19" s="1"/>
  <c r="N310" i="19"/>
  <c r="P310" i="19" s="1"/>
  <c r="N311" i="19"/>
  <c r="P311" i="19" s="1"/>
  <c r="N312" i="19"/>
  <c r="P312" i="19" s="1"/>
  <c r="N313" i="19"/>
  <c r="P313" i="19" s="1"/>
  <c r="N314" i="19"/>
  <c r="P314" i="19" s="1"/>
  <c r="N315" i="19"/>
  <c r="P315" i="19" s="1"/>
  <c r="N316" i="19"/>
  <c r="P316" i="19" s="1"/>
  <c r="N317" i="19"/>
  <c r="P317" i="19" s="1"/>
  <c r="N318" i="19"/>
  <c r="P318" i="19" s="1"/>
  <c r="N319" i="19"/>
  <c r="P319" i="19" s="1"/>
  <c r="N320" i="19"/>
  <c r="P320" i="19" s="1"/>
  <c r="N321" i="19"/>
  <c r="P321" i="19" s="1"/>
  <c r="N322" i="19"/>
  <c r="P322" i="19" s="1"/>
  <c r="N323" i="19"/>
  <c r="P323" i="19" s="1"/>
  <c r="N324" i="19"/>
  <c r="P324" i="19" s="1"/>
  <c r="N325" i="19"/>
  <c r="P325" i="19" s="1"/>
  <c r="N326" i="19"/>
  <c r="P326" i="19" s="1"/>
  <c r="N327" i="19"/>
  <c r="P327" i="19" s="1"/>
  <c r="N328" i="19"/>
  <c r="P328" i="19" s="1"/>
  <c r="N329" i="19"/>
  <c r="P329" i="19" s="1"/>
  <c r="N330" i="19"/>
  <c r="P330" i="19" s="1"/>
  <c r="N331" i="19"/>
  <c r="P331" i="19" s="1"/>
  <c r="N332" i="19"/>
  <c r="P332" i="19" s="1"/>
  <c r="N333" i="19"/>
  <c r="P333" i="19" s="1"/>
  <c r="N334" i="19"/>
  <c r="P334" i="19" s="1"/>
  <c r="N335" i="19"/>
  <c r="P335" i="19" s="1"/>
  <c r="N336" i="19"/>
  <c r="P336" i="19" s="1"/>
  <c r="N337" i="19"/>
  <c r="P337" i="19" s="1"/>
  <c r="N338" i="19"/>
  <c r="P338" i="19" s="1"/>
  <c r="N339" i="19"/>
  <c r="P339" i="19" s="1"/>
  <c r="N340" i="19"/>
  <c r="P340" i="19" s="1"/>
  <c r="N341" i="19"/>
  <c r="P341" i="19" s="1"/>
  <c r="N342" i="19"/>
  <c r="P342" i="19" s="1"/>
  <c r="N343" i="19"/>
  <c r="P343" i="19" s="1"/>
  <c r="N344" i="19"/>
  <c r="P344" i="19" s="1"/>
  <c r="N345" i="19"/>
  <c r="P345" i="19" s="1"/>
  <c r="N346" i="19"/>
  <c r="P346" i="19" s="1"/>
  <c r="N347" i="19"/>
  <c r="P347" i="19" s="1"/>
  <c r="N348" i="19"/>
  <c r="P348" i="19" s="1"/>
  <c r="N349" i="19"/>
  <c r="P349" i="19" s="1"/>
  <c r="N350" i="19"/>
  <c r="P350" i="19" s="1"/>
  <c r="N351" i="19"/>
  <c r="P351" i="19" s="1"/>
  <c r="N352" i="19"/>
  <c r="P352" i="19" s="1"/>
  <c r="N353" i="19"/>
  <c r="P353" i="19" s="1"/>
  <c r="N354" i="19"/>
  <c r="P354" i="19" s="1"/>
  <c r="AA354" i="19" s="1"/>
  <c r="N355" i="19"/>
  <c r="P355" i="19" s="1"/>
  <c r="N356" i="19"/>
  <c r="P356" i="19" s="1"/>
  <c r="N357" i="19"/>
  <c r="P357" i="19" s="1"/>
  <c r="N358" i="19"/>
  <c r="P358" i="19" s="1"/>
  <c r="N359" i="19"/>
  <c r="P359" i="19" s="1"/>
  <c r="N360" i="19"/>
  <c r="P360" i="19" s="1"/>
  <c r="N361" i="19"/>
  <c r="P361" i="19" s="1"/>
  <c r="N362" i="19"/>
  <c r="P362" i="19" s="1"/>
  <c r="N363" i="19"/>
  <c r="P363" i="19" s="1"/>
  <c r="N3" i="19"/>
  <c r="P3" i="19" s="1"/>
  <c r="C250" i="19"/>
  <c r="A250" i="19"/>
  <c r="C134" i="19"/>
  <c r="A134" i="19"/>
  <c r="C96" i="19"/>
  <c r="A96" i="19"/>
  <c r="C263" i="19"/>
  <c r="A263" i="19"/>
  <c r="C12" i="19"/>
  <c r="A12" i="19"/>
  <c r="C121" i="19"/>
  <c r="A121" i="19"/>
  <c r="C127" i="19"/>
  <c r="A127" i="19"/>
  <c r="C8" i="19"/>
  <c r="A8" i="19"/>
  <c r="C95" i="19"/>
  <c r="A95" i="19"/>
  <c r="C141" i="19"/>
  <c r="A141" i="19"/>
  <c r="C164" i="19"/>
  <c r="A164" i="19"/>
  <c r="C174" i="19"/>
  <c r="A174" i="19"/>
  <c r="C77" i="19"/>
  <c r="A77" i="19"/>
  <c r="C186" i="19"/>
  <c r="A186" i="19"/>
  <c r="C157" i="19"/>
  <c r="A157" i="19"/>
  <c r="C182" i="19"/>
  <c r="A182" i="19"/>
  <c r="C285" i="19"/>
  <c r="A285" i="19"/>
  <c r="C179" i="19"/>
  <c r="A179" i="19"/>
  <c r="C102" i="19"/>
  <c r="A102" i="19"/>
  <c r="C322" i="19"/>
  <c r="A322" i="19"/>
  <c r="C11" i="19"/>
  <c r="A11" i="19"/>
  <c r="C300" i="19"/>
  <c r="A300" i="19"/>
  <c r="C41" i="19"/>
  <c r="A41" i="19"/>
  <c r="C124" i="19"/>
  <c r="A124" i="19"/>
  <c r="C243" i="19"/>
  <c r="A243" i="19"/>
  <c r="C363" i="19"/>
  <c r="A363" i="19"/>
  <c r="C305" i="19"/>
  <c r="A305" i="19"/>
  <c r="C344" i="19"/>
  <c r="A344" i="19"/>
  <c r="C291" i="19"/>
  <c r="A291" i="19"/>
  <c r="C294" i="19"/>
  <c r="A294" i="19"/>
  <c r="C226" i="19"/>
  <c r="A226" i="19"/>
  <c r="C168" i="19"/>
  <c r="A168" i="19"/>
  <c r="C216" i="19"/>
  <c r="A216" i="19"/>
  <c r="C112" i="19"/>
  <c r="A112" i="19"/>
  <c r="C72" i="19"/>
  <c r="A72" i="19"/>
  <c r="C43" i="19"/>
  <c r="A43" i="19"/>
  <c r="C362" i="19"/>
  <c r="A362" i="19"/>
  <c r="C361" i="19"/>
  <c r="A361" i="19"/>
  <c r="C360" i="19"/>
  <c r="A360" i="19"/>
  <c r="C359" i="19"/>
  <c r="A359" i="19"/>
  <c r="C358" i="19"/>
  <c r="A358" i="19"/>
  <c r="C357" i="19"/>
  <c r="A357" i="19"/>
  <c r="C356" i="19"/>
  <c r="A356" i="19"/>
  <c r="C355" i="19"/>
  <c r="A355" i="19"/>
  <c r="C152" i="19"/>
  <c r="A152" i="19"/>
  <c r="C275" i="19"/>
  <c r="A275" i="19"/>
  <c r="C116" i="19"/>
  <c r="A116" i="19"/>
  <c r="C228" i="19"/>
  <c r="A228" i="19"/>
  <c r="C333" i="19"/>
  <c r="A333" i="19"/>
  <c r="C38" i="19"/>
  <c r="A38" i="19"/>
  <c r="C79" i="19"/>
  <c r="A79" i="19"/>
  <c r="C259" i="19"/>
  <c r="A259" i="19"/>
  <c r="C307" i="19"/>
  <c r="A307" i="19"/>
  <c r="C278" i="19"/>
  <c r="A278" i="19"/>
  <c r="C295" i="19"/>
  <c r="A295" i="19"/>
  <c r="C108" i="19"/>
  <c r="A108" i="19"/>
  <c r="C132" i="19"/>
  <c r="A132" i="19"/>
  <c r="C68" i="19"/>
  <c r="A68" i="19"/>
  <c r="A218" i="19"/>
  <c r="A178" i="19"/>
  <c r="A143" i="19"/>
  <c r="A293" i="19"/>
  <c r="A194" i="19"/>
  <c r="A60" i="19"/>
  <c r="A176" i="19"/>
  <c r="A9" i="19"/>
  <c r="A80" i="19"/>
  <c r="A202" i="19"/>
  <c r="A184" i="19"/>
  <c r="A255" i="19"/>
  <c r="A85" i="19"/>
  <c r="A283" i="19"/>
  <c r="A268" i="19"/>
  <c r="A166" i="19"/>
  <c r="A342" i="19"/>
  <c r="A314" i="19"/>
  <c r="A107" i="19"/>
  <c r="A231" i="19"/>
  <c r="A302" i="19"/>
  <c r="A133" i="19"/>
  <c r="A317" i="19"/>
  <c r="A286" i="19"/>
  <c r="A206" i="19"/>
  <c r="A249" i="19"/>
  <c r="A240" i="19"/>
  <c r="A99" i="19"/>
  <c r="C198" i="19"/>
  <c r="A198" i="19"/>
  <c r="C235" i="19"/>
  <c r="A235" i="19"/>
  <c r="C341" i="19"/>
  <c r="A341" i="19"/>
  <c r="C50" i="19"/>
  <c r="A50" i="19"/>
  <c r="C251" i="19"/>
  <c r="A251" i="19"/>
  <c r="C17" i="19"/>
  <c r="A17" i="19"/>
  <c r="C28" i="19"/>
  <c r="A28" i="19"/>
  <c r="C242" i="19"/>
  <c r="A242" i="19"/>
  <c r="C147" i="19"/>
  <c r="A147" i="19"/>
  <c r="C118" i="19"/>
  <c r="A118" i="19"/>
  <c r="C167" i="19"/>
  <c r="A167" i="19"/>
  <c r="C13" i="19"/>
  <c r="A13" i="19"/>
  <c r="C45" i="19"/>
  <c r="A45" i="19"/>
  <c r="C49" i="19"/>
  <c r="A49" i="19"/>
  <c r="J36" i="19"/>
  <c r="N36" i="19" s="1"/>
  <c r="P36" i="19" s="1"/>
  <c r="C36" i="19"/>
  <c r="A36" i="19"/>
  <c r="C325" i="19"/>
  <c r="A325" i="19"/>
  <c r="C310" i="19"/>
  <c r="A310" i="19"/>
  <c r="C56" i="19"/>
  <c r="A56" i="19"/>
  <c r="C348" i="19"/>
  <c r="A348" i="19"/>
  <c r="C246" i="19"/>
  <c r="A246" i="19"/>
  <c r="J269" i="19"/>
  <c r="N269" i="19" s="1"/>
  <c r="P269" i="19" s="1"/>
  <c r="C269" i="19"/>
  <c r="A269" i="19"/>
  <c r="C214" i="19"/>
  <c r="A214" i="19"/>
  <c r="C284" i="19"/>
  <c r="A284" i="19"/>
  <c r="C233" i="19"/>
  <c r="A233" i="19"/>
  <c r="C260" i="19"/>
  <c r="A260" i="19"/>
  <c r="C297" i="19"/>
  <c r="A297" i="19"/>
  <c r="C75" i="19"/>
  <c r="A75" i="19"/>
  <c r="C203" i="19"/>
  <c r="A203" i="19"/>
  <c r="C190" i="19"/>
  <c r="A190" i="19"/>
  <c r="C288" i="19"/>
  <c r="A288" i="19"/>
  <c r="C138" i="19"/>
  <c r="A138" i="19"/>
  <c r="C327" i="19"/>
  <c r="A327" i="19"/>
  <c r="C225" i="19"/>
  <c r="A225" i="19"/>
  <c r="C148" i="19"/>
  <c r="A148" i="19"/>
  <c r="C5" i="19"/>
  <c r="A5" i="19"/>
  <c r="C261" i="19"/>
  <c r="A261" i="19"/>
  <c r="C274" i="19"/>
  <c r="A274" i="19"/>
  <c r="C84" i="19"/>
  <c r="A84" i="19"/>
  <c r="C215" i="19"/>
  <c r="A215" i="19"/>
  <c r="C282" i="19"/>
  <c r="A282" i="19"/>
  <c r="C153" i="19"/>
  <c r="A153" i="19"/>
  <c r="C349" i="19"/>
  <c r="A349" i="19"/>
  <c r="C336" i="19"/>
  <c r="A336" i="19"/>
  <c r="C241" i="19"/>
  <c r="A241" i="19"/>
  <c r="C22" i="19"/>
  <c r="A22" i="19"/>
  <c r="C100" i="19"/>
  <c r="A100" i="19"/>
  <c r="C87" i="19"/>
  <c r="A87" i="19"/>
  <c r="C150" i="19"/>
  <c r="A150" i="19"/>
  <c r="C160" i="19"/>
  <c r="A160" i="19"/>
  <c r="C175" i="19"/>
  <c r="A175" i="19"/>
  <c r="C191" i="19"/>
  <c r="A191" i="19"/>
  <c r="C189" i="19"/>
  <c r="A189" i="19"/>
  <c r="C57" i="19"/>
  <c r="A57" i="19"/>
  <c r="C40" i="19"/>
  <c r="A40" i="19"/>
  <c r="C131" i="19"/>
  <c r="A131" i="19"/>
  <c r="C58" i="19"/>
  <c r="A58" i="19"/>
  <c r="C185" i="19"/>
  <c r="A185" i="19"/>
  <c r="C224" i="19"/>
  <c r="A224" i="19"/>
  <c r="C187" i="19"/>
  <c r="A187" i="19"/>
  <c r="C39" i="19"/>
  <c r="A39" i="19"/>
  <c r="C86" i="19"/>
  <c r="A86" i="19"/>
  <c r="C117" i="19"/>
  <c r="A117" i="19"/>
  <c r="C245" i="19"/>
  <c r="A245" i="19"/>
  <c r="C183" i="19"/>
  <c r="A183" i="19"/>
  <c r="C81" i="19"/>
  <c r="A81" i="19"/>
  <c r="C69" i="19"/>
  <c r="A69" i="19"/>
  <c r="C59" i="19"/>
  <c r="A59" i="19"/>
  <c r="C82" i="19"/>
  <c r="A82" i="19"/>
  <c r="C197" i="19"/>
  <c r="A197" i="19"/>
  <c r="C30" i="19"/>
  <c r="A30" i="19"/>
  <c r="C89" i="19"/>
  <c r="A89" i="19"/>
  <c r="C326" i="19"/>
  <c r="A326" i="19"/>
  <c r="C74" i="19"/>
  <c r="A74" i="19"/>
  <c r="C330" i="19"/>
  <c r="A330" i="19"/>
  <c r="C54" i="19"/>
  <c r="A54" i="19"/>
  <c r="C51" i="19"/>
  <c r="A51" i="19"/>
  <c r="C266" i="19"/>
  <c r="A266" i="19"/>
  <c r="C227" i="19"/>
  <c r="A227" i="19"/>
  <c r="C319" i="19"/>
  <c r="A319" i="19"/>
  <c r="C205" i="19"/>
  <c r="A205" i="19"/>
  <c r="C165" i="19"/>
  <c r="A165" i="19"/>
  <c r="C313" i="19"/>
  <c r="A313" i="19"/>
  <c r="C47" i="19"/>
  <c r="A47" i="19"/>
  <c r="C219" i="19"/>
  <c r="A219" i="19"/>
  <c r="C254" i="19"/>
  <c r="A254" i="19"/>
  <c r="C158" i="19"/>
  <c r="A158" i="19"/>
  <c r="C66" i="19"/>
  <c r="A66" i="19"/>
  <c r="C332" i="19"/>
  <c r="A332" i="19"/>
  <c r="C281" i="19"/>
  <c r="A281" i="19"/>
  <c r="C144" i="19"/>
  <c r="A144" i="19"/>
  <c r="C172" i="19"/>
  <c r="A172" i="19"/>
  <c r="C106" i="19"/>
  <c r="A106" i="19"/>
  <c r="C331" i="19"/>
  <c r="A331" i="19"/>
  <c r="C296" i="19"/>
  <c r="A296" i="19"/>
  <c r="C170" i="19"/>
  <c r="A170" i="19"/>
  <c r="C151" i="19"/>
  <c r="A151" i="19"/>
  <c r="C177" i="19"/>
  <c r="A177" i="19"/>
  <c r="C306" i="19"/>
  <c r="A306" i="19"/>
  <c r="C292" i="19"/>
  <c r="A292" i="19"/>
  <c r="C145" i="19"/>
  <c r="A145" i="19"/>
  <c r="C217" i="19"/>
  <c r="A217" i="19"/>
  <c r="C239" i="19"/>
  <c r="A239" i="19"/>
  <c r="C64" i="19"/>
  <c r="A64" i="19"/>
  <c r="C114" i="19"/>
  <c r="A114" i="19"/>
  <c r="C193" i="19"/>
  <c r="A193" i="19"/>
  <c r="C173" i="19"/>
  <c r="A173" i="19"/>
  <c r="C70" i="19"/>
  <c r="A70" i="19"/>
  <c r="C105" i="19"/>
  <c r="A105" i="19"/>
  <c r="C155" i="19"/>
  <c r="A155" i="19"/>
  <c r="C98" i="19"/>
  <c r="A98" i="19"/>
  <c r="C46" i="19"/>
  <c r="A46" i="19"/>
  <c r="C24" i="19"/>
  <c r="A24" i="19"/>
  <c r="C220" i="19"/>
  <c r="A220" i="19"/>
  <c r="C272" i="19"/>
  <c r="A272" i="19"/>
  <c r="C343" i="19"/>
  <c r="A343" i="19"/>
  <c r="C312" i="19"/>
  <c r="A312" i="19"/>
  <c r="C113" i="19"/>
  <c r="A113" i="19"/>
  <c r="C163" i="19"/>
  <c r="A163" i="19"/>
  <c r="C156" i="19"/>
  <c r="A156" i="19"/>
  <c r="C248" i="19"/>
  <c r="A248" i="19"/>
  <c r="C128" i="19"/>
  <c r="A128" i="19"/>
  <c r="C65" i="19"/>
  <c r="A65" i="19"/>
  <c r="C230" i="19"/>
  <c r="A230" i="19"/>
  <c r="C321" i="19"/>
  <c r="A321" i="19"/>
  <c r="C129" i="19"/>
  <c r="A129" i="19"/>
  <c r="C169" i="19"/>
  <c r="A169" i="19"/>
  <c r="C195" i="19"/>
  <c r="A195" i="19"/>
  <c r="C213" i="19"/>
  <c r="A213" i="19"/>
  <c r="C247" i="19"/>
  <c r="A247" i="19"/>
  <c r="C323" i="19"/>
  <c r="A323" i="19"/>
  <c r="C346" i="19"/>
  <c r="A346" i="19"/>
  <c r="C271" i="19"/>
  <c r="A271" i="19"/>
  <c r="C162" i="19"/>
  <c r="A162" i="19"/>
  <c r="C238" i="19"/>
  <c r="A238" i="19"/>
  <c r="C237" i="19"/>
  <c r="A237" i="19"/>
  <c r="C159" i="19"/>
  <c r="A159" i="19"/>
  <c r="C298" i="19"/>
  <c r="A298" i="19"/>
  <c r="C140" i="19"/>
  <c r="A140" i="19"/>
  <c r="C94" i="19"/>
  <c r="A94" i="19"/>
  <c r="C209" i="19"/>
  <c r="A209" i="19"/>
  <c r="Z210" i="19"/>
  <c r="C210" i="19"/>
  <c r="A210" i="19"/>
  <c r="C222" i="19"/>
  <c r="A222" i="19"/>
  <c r="C93" i="19"/>
  <c r="A93" i="19"/>
  <c r="C149" i="19"/>
  <c r="A149" i="19"/>
  <c r="Z223" i="19"/>
  <c r="C223" i="19"/>
  <c r="A223" i="19"/>
  <c r="C277" i="19"/>
  <c r="A277" i="19"/>
  <c r="C196" i="19"/>
  <c r="A196" i="19"/>
  <c r="Z354" i="19"/>
  <c r="C354" i="19"/>
  <c r="A354" i="19"/>
  <c r="C126" i="19"/>
  <c r="A126" i="19"/>
  <c r="J154" i="19"/>
  <c r="N154" i="19" s="1"/>
  <c r="P154" i="19" s="1"/>
  <c r="C154" i="19"/>
  <c r="A154" i="19"/>
  <c r="C262" i="19"/>
  <c r="A262" i="19"/>
  <c r="C221" i="19"/>
  <c r="A221" i="19"/>
  <c r="C267" i="19"/>
  <c r="A267" i="19"/>
  <c r="C109" i="19"/>
  <c r="A109" i="19"/>
  <c r="C115" i="19"/>
  <c r="A115" i="19"/>
  <c r="J42" i="19"/>
  <c r="N42" i="19" s="1"/>
  <c r="P42" i="19" s="1"/>
  <c r="C42" i="19"/>
  <c r="A42" i="19"/>
  <c r="C316" i="19"/>
  <c r="A316" i="19"/>
  <c r="C329" i="19"/>
  <c r="A329" i="19"/>
  <c r="C171" i="19"/>
  <c r="A171" i="19"/>
  <c r="C257" i="19"/>
  <c r="A257" i="19"/>
  <c r="C308" i="19"/>
  <c r="A308" i="19"/>
  <c r="C328" i="19"/>
  <c r="A328" i="19"/>
  <c r="C258" i="19"/>
  <c r="A258" i="19"/>
  <c r="C276" i="19"/>
  <c r="A276" i="19"/>
  <c r="C119" i="19"/>
  <c r="A119" i="19"/>
  <c r="C123" i="19"/>
  <c r="A123" i="19"/>
  <c r="C15" i="19"/>
  <c r="A15" i="19"/>
  <c r="C324" i="19"/>
  <c r="A324" i="19"/>
  <c r="C78" i="19"/>
  <c r="A78" i="19"/>
  <c r="C37" i="19"/>
  <c r="A37" i="19"/>
  <c r="C101" i="19"/>
  <c r="A101" i="19"/>
  <c r="C32" i="19"/>
  <c r="A32" i="19"/>
  <c r="C244" i="19"/>
  <c r="A244" i="19"/>
  <c r="C201" i="19"/>
  <c r="A201" i="19"/>
  <c r="C253" i="19"/>
  <c r="A253" i="19"/>
  <c r="C122" i="19"/>
  <c r="A122" i="19"/>
  <c r="C62" i="19"/>
  <c r="A62" i="19"/>
  <c r="C91" i="19"/>
  <c r="A91" i="19"/>
  <c r="C350" i="19"/>
  <c r="A350" i="19"/>
  <c r="C347" i="19"/>
  <c r="A347" i="19"/>
  <c r="C315" i="19"/>
  <c r="A315" i="19"/>
  <c r="C97" i="19"/>
  <c r="A97" i="19"/>
  <c r="C67" i="19"/>
  <c r="A67" i="19"/>
  <c r="C104" i="19"/>
  <c r="A104" i="19"/>
  <c r="C207" i="19"/>
  <c r="A207" i="19"/>
  <c r="C120" i="19"/>
  <c r="A120" i="19"/>
  <c r="C23" i="19"/>
  <c r="A23" i="19"/>
  <c r="C110" i="19"/>
  <c r="A110" i="19"/>
  <c r="C55" i="19"/>
  <c r="A55" i="19"/>
  <c r="C88" i="19"/>
  <c r="A88" i="19"/>
  <c r="J256" i="19"/>
  <c r="N256" i="19" s="1"/>
  <c r="P256" i="19" s="1"/>
  <c r="C256" i="19"/>
  <c r="A256" i="19"/>
  <c r="C111" i="19"/>
  <c r="A111" i="19"/>
  <c r="C71" i="19"/>
  <c r="A71" i="19"/>
  <c r="C19" i="19"/>
  <c r="A19" i="19"/>
  <c r="C35" i="19"/>
  <c r="A35" i="19"/>
  <c r="C26" i="19"/>
  <c r="A26" i="19"/>
  <c r="C236" i="19"/>
  <c r="A236" i="19"/>
  <c r="C199" i="19"/>
  <c r="A199" i="19"/>
  <c r="C181" i="19"/>
  <c r="A181" i="19"/>
  <c r="C301" i="19"/>
  <c r="A301" i="19"/>
  <c r="C212" i="19"/>
  <c r="A212" i="19"/>
  <c r="C44" i="19"/>
  <c r="A44" i="19"/>
  <c r="C135" i="19"/>
  <c r="A135" i="19"/>
  <c r="C146" i="19"/>
  <c r="A146" i="19"/>
  <c r="C270" i="19"/>
  <c r="A270" i="19"/>
  <c r="C338" i="19"/>
  <c r="A338" i="19"/>
  <c r="C229" i="19"/>
  <c r="A229" i="19"/>
  <c r="C92" i="19"/>
  <c r="A92" i="19"/>
  <c r="C335" i="19"/>
  <c r="A335" i="19"/>
  <c r="C142" i="19"/>
  <c r="A142" i="19"/>
  <c r="C29" i="19"/>
  <c r="A29" i="19"/>
  <c r="C318" i="19"/>
  <c r="A318" i="19"/>
  <c r="C103" i="19"/>
  <c r="A103" i="19"/>
  <c r="C33" i="19"/>
  <c r="A33" i="19"/>
  <c r="C83" i="19"/>
  <c r="A83" i="19"/>
  <c r="C63" i="19"/>
  <c r="A63" i="19"/>
  <c r="C309" i="19"/>
  <c r="A309" i="19"/>
  <c r="C334" i="19"/>
  <c r="A334" i="19"/>
  <c r="C232" i="19"/>
  <c r="A232" i="19"/>
  <c r="C139" i="19"/>
  <c r="A139" i="19"/>
  <c r="C345" i="19"/>
  <c r="A345" i="19"/>
  <c r="C280" i="19"/>
  <c r="A280" i="19"/>
  <c r="C279" i="19"/>
  <c r="A279" i="19"/>
  <c r="C90" i="19"/>
  <c r="A90" i="19"/>
  <c r="C299" i="19"/>
  <c r="A299" i="19"/>
  <c r="C303" i="19"/>
  <c r="A303" i="19"/>
  <c r="C161" i="19"/>
  <c r="A161" i="19"/>
  <c r="C136" i="19"/>
  <c r="A136" i="19"/>
  <c r="C265" i="19"/>
  <c r="A265" i="19"/>
  <c r="C264" i="19"/>
  <c r="A264" i="19"/>
  <c r="C48" i="19"/>
  <c r="A48" i="19"/>
  <c r="C289" i="19"/>
  <c r="A289" i="19"/>
  <c r="C287" i="19"/>
  <c r="A287" i="19"/>
  <c r="C61" i="19"/>
  <c r="A61" i="19"/>
  <c r="C304" i="19"/>
  <c r="A304" i="19"/>
  <c r="C130" i="19"/>
  <c r="A130" i="19"/>
  <c r="C320" i="19"/>
  <c r="A320" i="19"/>
  <c r="C234" i="19"/>
  <c r="A234" i="19"/>
  <c r="C192" i="19"/>
  <c r="A192" i="19"/>
  <c r="C339" i="19"/>
  <c r="A339" i="19"/>
  <c r="C211" i="19"/>
  <c r="A211" i="19"/>
  <c r="C273" i="19"/>
  <c r="A273" i="19"/>
  <c r="C188" i="19"/>
  <c r="A188" i="19"/>
  <c r="C204" i="19"/>
  <c r="A204" i="19"/>
  <c r="C290" i="19"/>
  <c r="A290" i="19"/>
  <c r="C351" i="19"/>
  <c r="A351" i="19"/>
  <c r="C311" i="19"/>
  <c r="A311" i="19"/>
  <c r="C340" i="19"/>
  <c r="A340" i="19"/>
  <c r="C18" i="19"/>
  <c r="A18" i="19"/>
  <c r="C10" i="19"/>
  <c r="A10" i="19"/>
  <c r="C252" i="19"/>
  <c r="A252" i="19"/>
  <c r="C25" i="19"/>
  <c r="A25" i="19"/>
  <c r="J53" i="19"/>
  <c r="N53" i="19" s="1"/>
  <c r="P53" i="19" s="1"/>
  <c r="C53" i="19"/>
  <c r="A53" i="19"/>
  <c r="C208" i="19"/>
  <c r="A208" i="19"/>
  <c r="C337" i="19"/>
  <c r="A337" i="19"/>
  <c r="C3" i="19"/>
  <c r="A3" i="19"/>
  <c r="C14" i="19"/>
  <c r="A14" i="19"/>
  <c r="C7" i="19"/>
  <c r="A7" i="19"/>
  <c r="C353" i="19"/>
  <c r="A353" i="19"/>
  <c r="C352" i="19"/>
  <c r="A352" i="19"/>
  <c r="C73" i="19"/>
  <c r="A73" i="19"/>
  <c r="C20" i="19"/>
  <c r="A20" i="19"/>
  <c r="J52" i="19"/>
  <c r="N52" i="19" s="1"/>
  <c r="P52" i="19" s="1"/>
  <c r="C52" i="19"/>
  <c r="A52" i="19"/>
  <c r="C137" i="19"/>
  <c r="A137" i="19"/>
  <c r="C125" i="19"/>
  <c r="A125" i="19"/>
  <c r="C31" i="19"/>
  <c r="A31" i="19"/>
  <c r="C21" i="19"/>
  <c r="A21" i="19"/>
  <c r="J4" i="19"/>
  <c r="N4" i="19" s="1"/>
  <c r="P4" i="19" s="1"/>
  <c r="C4" i="19"/>
  <c r="A4" i="19"/>
  <c r="C76" i="19"/>
  <c r="A76" i="19"/>
  <c r="C34" i="19"/>
  <c r="A34" i="19"/>
  <c r="C6" i="19"/>
  <c r="A6" i="19"/>
  <c r="C27" i="19"/>
  <c r="A27" i="19"/>
  <c r="C16" i="19"/>
  <c r="A16" i="19"/>
  <c r="J180" i="19"/>
  <c r="N180" i="19" s="1"/>
  <c r="P180" i="19" s="1"/>
  <c r="C180" i="19"/>
  <c r="A180" i="19"/>
  <c r="J200" i="19"/>
  <c r="N200" i="19" s="1"/>
  <c r="P200" i="19" s="1"/>
  <c r="C200" i="19"/>
  <c r="A200" i="19"/>
  <c r="A2" i="19"/>
  <c r="AB18" i="20" l="1"/>
  <c r="AB14" i="20"/>
  <c r="N150" i="20"/>
  <c r="P150" i="20" s="1"/>
  <c r="N241" i="20"/>
  <c r="P241" i="20" s="1"/>
  <c r="N35" i="20"/>
  <c r="P35" i="20" s="1"/>
  <c r="N51" i="20"/>
  <c r="P51" i="20" s="1"/>
  <c r="N4" i="20"/>
  <c r="P4" i="20" s="1"/>
  <c r="N41" i="20"/>
  <c r="P41" i="20" s="1"/>
  <c r="N176" i="20"/>
  <c r="P176" i="20" s="1"/>
  <c r="N253" i="20"/>
  <c r="P253" i="20" s="1"/>
  <c r="N52" i="20"/>
  <c r="P52" i="20" s="1"/>
  <c r="N190" i="20"/>
  <c r="P190" i="20" s="1"/>
  <c r="C882" i="18"/>
  <c r="A882" i="18"/>
  <c r="C881" i="18"/>
  <c r="A881" i="18"/>
  <c r="C880" i="18"/>
  <c r="A880" i="18"/>
  <c r="C879" i="18"/>
  <c r="A879" i="18"/>
  <c r="C878" i="18"/>
  <c r="A878" i="18"/>
  <c r="C877" i="18"/>
  <c r="A877" i="18"/>
  <c r="C876" i="18"/>
  <c r="A876" i="18"/>
  <c r="C875" i="18"/>
  <c r="A875" i="18"/>
  <c r="C874" i="18"/>
  <c r="A874" i="18"/>
  <c r="C873" i="18"/>
  <c r="A873" i="18"/>
  <c r="C872" i="18"/>
  <c r="A872" i="18"/>
  <c r="C871" i="18"/>
  <c r="A871" i="18"/>
  <c r="C870" i="18"/>
  <c r="A870" i="18"/>
  <c r="C869" i="18"/>
  <c r="A869" i="18"/>
  <c r="C868" i="18"/>
  <c r="A868" i="18"/>
  <c r="C867" i="18"/>
  <c r="A867" i="18"/>
  <c r="C866" i="18"/>
  <c r="A866" i="18"/>
  <c r="C865" i="18"/>
  <c r="A865" i="18"/>
  <c r="C864" i="18"/>
  <c r="A864" i="18"/>
  <c r="C863" i="18"/>
  <c r="A863" i="18"/>
  <c r="C862" i="18"/>
  <c r="A862" i="18"/>
  <c r="C861" i="18"/>
  <c r="A861" i="18"/>
  <c r="C860" i="18"/>
  <c r="A860" i="18"/>
  <c r="C859" i="18"/>
  <c r="A859" i="18"/>
  <c r="C858" i="18"/>
  <c r="A858" i="18"/>
  <c r="C857" i="18"/>
  <c r="A857" i="18"/>
  <c r="C856" i="18"/>
  <c r="A856" i="18"/>
  <c r="C855" i="18"/>
  <c r="A855" i="18"/>
  <c r="C854" i="18"/>
  <c r="A854" i="18"/>
  <c r="C853" i="18"/>
  <c r="A853" i="18"/>
  <c r="C852" i="18"/>
  <c r="A852" i="18"/>
  <c r="C851" i="18"/>
  <c r="A851" i="18"/>
  <c r="C850" i="18"/>
  <c r="A850" i="18"/>
  <c r="C849" i="18"/>
  <c r="A849" i="18"/>
  <c r="C848" i="18"/>
  <c r="A848" i="18"/>
  <c r="C847" i="18"/>
  <c r="A847" i="18"/>
  <c r="C846" i="18"/>
  <c r="A846" i="18"/>
  <c r="C845" i="18"/>
  <c r="A845" i="18"/>
  <c r="C844" i="18"/>
  <c r="A844" i="18"/>
  <c r="C843" i="18"/>
  <c r="A843" i="18"/>
  <c r="C842" i="18"/>
  <c r="A842" i="18"/>
  <c r="C841" i="18"/>
  <c r="A841" i="18"/>
  <c r="C840" i="18"/>
  <c r="A840" i="18"/>
  <c r="C839" i="18"/>
  <c r="A839" i="18"/>
  <c r="C838" i="18"/>
  <c r="A838" i="18"/>
  <c r="C837" i="18"/>
  <c r="A837" i="18"/>
  <c r="C836" i="18"/>
  <c r="A836" i="18"/>
  <c r="C835" i="18"/>
  <c r="A835" i="18"/>
  <c r="C834" i="18"/>
  <c r="A834" i="18"/>
  <c r="C833" i="18"/>
  <c r="A833" i="18"/>
  <c r="P832" i="18"/>
  <c r="C832" i="18"/>
  <c r="A832" i="18"/>
  <c r="P831" i="18"/>
  <c r="C831" i="18"/>
  <c r="A831" i="18"/>
  <c r="P830" i="18"/>
  <c r="C830" i="18"/>
  <c r="A830" i="18"/>
  <c r="P829" i="18"/>
  <c r="C829" i="18"/>
  <c r="A829" i="18"/>
  <c r="P828" i="18"/>
  <c r="C828" i="18"/>
  <c r="A828" i="18"/>
  <c r="P827" i="18"/>
  <c r="C827" i="18"/>
  <c r="A827" i="18"/>
  <c r="C826" i="18"/>
  <c r="A826" i="18"/>
  <c r="C825" i="18"/>
  <c r="A825" i="18"/>
  <c r="C824" i="18"/>
  <c r="A824" i="18"/>
  <c r="C823" i="18"/>
  <c r="A823" i="18"/>
  <c r="C822" i="18"/>
  <c r="A822" i="18"/>
  <c r="C821" i="18"/>
  <c r="A821" i="18"/>
  <c r="C820" i="18"/>
  <c r="A820" i="18"/>
  <c r="C819" i="18"/>
  <c r="A819" i="18"/>
  <c r="C818" i="18"/>
  <c r="A818" i="18"/>
  <c r="C817" i="18"/>
  <c r="A817" i="18"/>
  <c r="C816" i="18"/>
  <c r="A816" i="18"/>
  <c r="C815" i="18"/>
  <c r="A815" i="18"/>
  <c r="C814" i="18"/>
  <c r="A814" i="18"/>
  <c r="C813" i="18"/>
  <c r="A813" i="18"/>
  <c r="C812" i="18"/>
  <c r="A812" i="18"/>
  <c r="C811" i="18"/>
  <c r="A811" i="18"/>
  <c r="C810" i="18"/>
  <c r="A810" i="18"/>
  <c r="C809" i="18"/>
  <c r="A809" i="18"/>
  <c r="P808" i="18"/>
  <c r="C808" i="18"/>
  <c r="A808" i="18"/>
  <c r="C807" i="18"/>
  <c r="A807" i="18"/>
  <c r="C806" i="18"/>
  <c r="A806" i="18"/>
  <c r="C805" i="18"/>
  <c r="A805" i="18"/>
  <c r="C804" i="18"/>
  <c r="A804" i="18"/>
  <c r="C803" i="18"/>
  <c r="A803" i="18"/>
  <c r="P802" i="18"/>
  <c r="C802" i="18"/>
  <c r="A802" i="18"/>
  <c r="C801" i="18"/>
  <c r="A801" i="18"/>
  <c r="C800" i="18"/>
  <c r="A800" i="18"/>
  <c r="C799" i="18"/>
  <c r="A799" i="18"/>
  <c r="C798" i="18"/>
  <c r="A798" i="18"/>
  <c r="P797" i="18"/>
  <c r="C797" i="18"/>
  <c r="A797" i="18"/>
  <c r="C796" i="18"/>
  <c r="A796" i="18"/>
  <c r="C795" i="18"/>
  <c r="A795" i="18"/>
  <c r="C794" i="18"/>
  <c r="A794" i="18"/>
  <c r="C793" i="18"/>
  <c r="A793" i="18"/>
  <c r="C792" i="18"/>
  <c r="A792" i="18"/>
  <c r="C791" i="18"/>
  <c r="A791" i="18"/>
  <c r="C790" i="18"/>
  <c r="A790" i="18"/>
  <c r="C789" i="18"/>
  <c r="A789" i="18"/>
  <c r="C788" i="18"/>
  <c r="A788" i="18"/>
  <c r="C787" i="18"/>
  <c r="A787" i="18"/>
  <c r="C786" i="18"/>
  <c r="A786" i="18"/>
  <c r="C785" i="18"/>
  <c r="A785" i="18"/>
  <c r="C784" i="18"/>
  <c r="A784" i="18"/>
  <c r="C783" i="18"/>
  <c r="A783" i="18"/>
  <c r="C782" i="18"/>
  <c r="A782" i="18"/>
  <c r="C781" i="18"/>
  <c r="A781" i="18"/>
  <c r="C780" i="18"/>
  <c r="A780" i="18"/>
  <c r="C779" i="18"/>
  <c r="A779" i="18"/>
  <c r="C778" i="18"/>
  <c r="A778" i="18"/>
  <c r="C777" i="18"/>
  <c r="A777" i="18"/>
  <c r="C776" i="18"/>
  <c r="A776" i="18"/>
  <c r="C775" i="18"/>
  <c r="A775" i="18"/>
  <c r="C774" i="18"/>
  <c r="A774" i="18"/>
  <c r="P773" i="18"/>
  <c r="C773" i="18"/>
  <c r="A773" i="18"/>
  <c r="P772" i="18"/>
  <c r="C772" i="18"/>
  <c r="A772" i="18"/>
  <c r="P771" i="18"/>
  <c r="C771" i="18"/>
  <c r="A771" i="18"/>
  <c r="P770" i="18"/>
  <c r="C770" i="18"/>
  <c r="A770" i="18"/>
  <c r="P769" i="18"/>
  <c r="C769" i="18"/>
  <c r="A769" i="18"/>
  <c r="C768" i="18"/>
  <c r="A768" i="18"/>
  <c r="C767" i="18"/>
  <c r="A767" i="18"/>
  <c r="C766" i="18"/>
  <c r="A766" i="18"/>
  <c r="C765" i="18"/>
  <c r="A765" i="18"/>
  <c r="C764" i="18"/>
  <c r="A764" i="18"/>
  <c r="C763" i="18"/>
  <c r="A763" i="18"/>
  <c r="C762" i="18"/>
  <c r="A762" i="18"/>
  <c r="C761" i="18"/>
  <c r="A761" i="18"/>
  <c r="C760" i="18"/>
  <c r="A760" i="18"/>
  <c r="P759" i="18"/>
  <c r="C759" i="18"/>
  <c r="A759" i="18"/>
  <c r="C758" i="18"/>
  <c r="A758" i="18"/>
  <c r="C757" i="18"/>
  <c r="A757" i="18"/>
  <c r="C756" i="18"/>
  <c r="A756" i="18"/>
  <c r="C755" i="18"/>
  <c r="A755" i="18"/>
  <c r="C754" i="18"/>
  <c r="A754" i="18"/>
  <c r="C753" i="18"/>
  <c r="A753" i="18"/>
  <c r="C752" i="18"/>
  <c r="A752" i="18"/>
  <c r="C751" i="18"/>
  <c r="A751" i="18"/>
  <c r="C750" i="18"/>
  <c r="A750" i="18"/>
  <c r="C749" i="18"/>
  <c r="A749" i="18"/>
  <c r="C748" i="18"/>
  <c r="A748" i="18"/>
  <c r="C747" i="18"/>
  <c r="A747" i="18"/>
  <c r="C746" i="18"/>
  <c r="A746" i="18"/>
  <c r="C745" i="18"/>
  <c r="A745" i="18"/>
  <c r="C744" i="18"/>
  <c r="A744" i="18"/>
  <c r="C743" i="18"/>
  <c r="A743" i="18"/>
  <c r="C742" i="18"/>
  <c r="A742" i="18"/>
  <c r="C741" i="18"/>
  <c r="A741" i="18"/>
  <c r="C740" i="18"/>
  <c r="A740" i="18"/>
  <c r="C739" i="18"/>
  <c r="A739" i="18"/>
  <c r="J738" i="18"/>
  <c r="C738" i="18"/>
  <c r="A738" i="18"/>
  <c r="J737" i="18"/>
  <c r="C737" i="18"/>
  <c r="A737" i="18"/>
  <c r="J736" i="18"/>
  <c r="C736" i="18"/>
  <c r="A736" i="18"/>
  <c r="C735" i="18"/>
  <c r="A735" i="18"/>
  <c r="C734" i="18"/>
  <c r="A734" i="18"/>
  <c r="J733" i="18"/>
  <c r="C733" i="18"/>
  <c r="A733" i="18"/>
  <c r="J732" i="18"/>
  <c r="C732" i="18"/>
  <c r="A732" i="18"/>
  <c r="J731" i="18"/>
  <c r="C731" i="18"/>
  <c r="A731" i="18"/>
  <c r="J730" i="18"/>
  <c r="C730" i="18"/>
  <c r="A730" i="18"/>
  <c r="J729" i="18"/>
  <c r="C729" i="18"/>
  <c r="A729" i="18"/>
  <c r="J728" i="18"/>
  <c r="C728" i="18"/>
  <c r="A728" i="18"/>
  <c r="J727" i="18"/>
  <c r="C727" i="18"/>
  <c r="A727" i="18"/>
  <c r="J726" i="18"/>
  <c r="C726" i="18"/>
  <c r="A726" i="18"/>
  <c r="J725" i="18"/>
  <c r="C725" i="18"/>
  <c r="A725" i="18"/>
  <c r="J724" i="18"/>
  <c r="C724" i="18"/>
  <c r="A724" i="18"/>
  <c r="J723" i="18"/>
  <c r="C723" i="18"/>
  <c r="A723" i="18"/>
  <c r="J722" i="18"/>
  <c r="C722" i="18"/>
  <c r="A722" i="18"/>
  <c r="J721" i="18"/>
  <c r="C721" i="18"/>
  <c r="A721" i="18"/>
  <c r="J720" i="18"/>
  <c r="C720" i="18"/>
  <c r="A720" i="18"/>
  <c r="P719" i="18"/>
  <c r="J719" i="18"/>
  <c r="C719" i="18"/>
  <c r="A719" i="18"/>
  <c r="P718" i="18"/>
  <c r="J718" i="18"/>
  <c r="C718" i="18"/>
  <c r="A718" i="18"/>
  <c r="P717" i="18"/>
  <c r="J717" i="18"/>
  <c r="C717" i="18"/>
  <c r="A717" i="18"/>
  <c r="P716" i="18"/>
  <c r="J716" i="18"/>
  <c r="C716" i="18"/>
  <c r="A716" i="18"/>
  <c r="P715" i="18"/>
  <c r="C715" i="18"/>
  <c r="A715" i="18"/>
  <c r="P714" i="18"/>
  <c r="J714" i="18"/>
  <c r="C714" i="18"/>
  <c r="A714" i="18"/>
  <c r="J713" i="18"/>
  <c r="C713" i="18"/>
  <c r="A713" i="18"/>
  <c r="J712" i="18"/>
  <c r="C712" i="18"/>
  <c r="A712" i="18"/>
  <c r="J711" i="18"/>
  <c r="C711" i="18"/>
  <c r="A711" i="18"/>
  <c r="C710" i="18"/>
  <c r="A710" i="18"/>
  <c r="C709" i="18"/>
  <c r="A709" i="18"/>
  <c r="C708" i="18"/>
  <c r="A708" i="18"/>
  <c r="P707" i="18"/>
  <c r="C707" i="18"/>
  <c r="A707" i="18"/>
  <c r="P706" i="18"/>
  <c r="C706" i="18"/>
  <c r="A706" i="18"/>
  <c r="P705" i="18"/>
  <c r="C705" i="18"/>
  <c r="A705" i="18"/>
  <c r="P704" i="18"/>
  <c r="C704" i="18"/>
  <c r="A704" i="18"/>
  <c r="C703" i="18"/>
  <c r="A703" i="18"/>
  <c r="C702" i="18"/>
  <c r="A702" i="18"/>
  <c r="C701" i="18"/>
  <c r="A701" i="18"/>
  <c r="C700" i="18"/>
  <c r="A700" i="18"/>
  <c r="J699" i="18"/>
  <c r="C699" i="18"/>
  <c r="A699" i="18"/>
  <c r="P698" i="18"/>
  <c r="C698" i="18"/>
  <c r="A698" i="18"/>
  <c r="P697" i="18"/>
  <c r="C697" i="18"/>
  <c r="A697" i="18"/>
  <c r="C696" i="18"/>
  <c r="A696" i="18"/>
  <c r="C695" i="18"/>
  <c r="A695" i="18"/>
  <c r="P694" i="18"/>
  <c r="C694" i="18"/>
  <c r="A694" i="18"/>
  <c r="P693" i="18"/>
  <c r="C693" i="18"/>
  <c r="A693" i="18"/>
  <c r="P692" i="18"/>
  <c r="C692" i="18"/>
  <c r="A692" i="18"/>
  <c r="P691" i="18"/>
  <c r="C691" i="18"/>
  <c r="A691" i="18"/>
  <c r="C690" i="18"/>
  <c r="A690" i="18"/>
  <c r="P689" i="18"/>
  <c r="C689" i="18"/>
  <c r="A689" i="18"/>
  <c r="P688" i="18"/>
  <c r="C688" i="18"/>
  <c r="A688" i="18"/>
  <c r="C687" i="18"/>
  <c r="A687" i="18"/>
  <c r="C686" i="18"/>
  <c r="A686" i="18"/>
  <c r="C685" i="18"/>
  <c r="A685" i="18"/>
  <c r="C684" i="18"/>
  <c r="A684" i="18"/>
  <c r="C683" i="18"/>
  <c r="A683" i="18"/>
  <c r="C682" i="18"/>
  <c r="A682" i="18"/>
  <c r="C681" i="18"/>
  <c r="A681" i="18"/>
  <c r="C680" i="18"/>
  <c r="A680" i="18"/>
  <c r="C679" i="18"/>
  <c r="A679" i="18"/>
  <c r="C678" i="18"/>
  <c r="A678" i="18"/>
  <c r="C677" i="18"/>
  <c r="A677" i="18"/>
  <c r="C676" i="18"/>
  <c r="A676" i="18"/>
  <c r="C675" i="18"/>
  <c r="A675" i="18"/>
  <c r="C674" i="18"/>
  <c r="A674" i="18"/>
  <c r="C673" i="18"/>
  <c r="A673" i="18"/>
  <c r="C672" i="18"/>
  <c r="A672" i="18"/>
  <c r="C671" i="18"/>
  <c r="A671" i="18"/>
  <c r="C670" i="18"/>
  <c r="A670" i="18"/>
  <c r="P669" i="18"/>
  <c r="C669" i="18"/>
  <c r="A669" i="18"/>
  <c r="P668" i="18"/>
  <c r="C668" i="18"/>
  <c r="A668" i="18"/>
  <c r="C667" i="18"/>
  <c r="A667" i="18"/>
  <c r="C666" i="18"/>
  <c r="A666" i="18"/>
  <c r="C665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C583" i="18"/>
  <c r="A583" i="18"/>
  <c r="C582" i="18"/>
  <c r="A582" i="18"/>
  <c r="C581" i="18"/>
  <c r="A581" i="18"/>
  <c r="C580" i="18"/>
  <c r="A580" i="18"/>
  <c r="C579" i="18"/>
  <c r="A579" i="18"/>
  <c r="C578" i="18"/>
  <c r="A578" i="18"/>
  <c r="C577" i="18"/>
  <c r="A577" i="18"/>
  <c r="C576" i="18"/>
  <c r="A576" i="18"/>
  <c r="C575" i="18"/>
  <c r="A575" i="18"/>
  <c r="C574" i="18"/>
  <c r="A574" i="18"/>
  <c r="C573" i="18"/>
  <c r="A573" i="18"/>
  <c r="C572" i="18"/>
  <c r="A572" i="18"/>
  <c r="C571" i="18"/>
  <c r="A571" i="18"/>
  <c r="P570" i="18"/>
  <c r="C570" i="18"/>
  <c r="A570" i="18"/>
  <c r="P569" i="18"/>
  <c r="C569" i="18"/>
  <c r="A569" i="18"/>
  <c r="P568" i="18"/>
  <c r="C568" i="18"/>
  <c r="A568" i="18"/>
  <c r="P567" i="18"/>
  <c r="C567" i="18"/>
  <c r="A567" i="18"/>
  <c r="P566" i="18"/>
  <c r="C566" i="18"/>
  <c r="A566" i="18"/>
  <c r="P565" i="18"/>
  <c r="C565" i="18"/>
  <c r="A565" i="18"/>
  <c r="C564" i="18"/>
  <c r="A564" i="18"/>
  <c r="C563" i="18"/>
  <c r="A563" i="18"/>
  <c r="C562" i="18"/>
  <c r="A562" i="18"/>
  <c r="C561" i="18"/>
  <c r="A561" i="18"/>
  <c r="C560" i="18"/>
  <c r="A560" i="18"/>
  <c r="C559" i="18"/>
  <c r="A559" i="18"/>
  <c r="C558" i="18"/>
  <c r="A558" i="18"/>
  <c r="C557" i="18"/>
  <c r="A557" i="18"/>
  <c r="C556" i="18"/>
  <c r="A556" i="18"/>
  <c r="C555" i="18"/>
  <c r="A555" i="18"/>
  <c r="C554" i="18"/>
  <c r="A554" i="18"/>
  <c r="C553" i="18"/>
  <c r="A553" i="18"/>
  <c r="C552" i="18"/>
  <c r="A552" i="18"/>
  <c r="C551" i="18"/>
  <c r="A551" i="18"/>
  <c r="C550" i="18"/>
  <c r="A550" i="18"/>
  <c r="C549" i="18"/>
  <c r="A549" i="18"/>
  <c r="J548" i="18"/>
  <c r="C548" i="18"/>
  <c r="A548" i="18"/>
  <c r="C547" i="18"/>
  <c r="A547" i="18"/>
  <c r="C546" i="18"/>
  <c r="A546" i="18"/>
  <c r="C545" i="18"/>
  <c r="A545" i="18"/>
  <c r="C544" i="18"/>
  <c r="A544" i="18"/>
  <c r="C543" i="18"/>
  <c r="A543" i="18"/>
  <c r="C542" i="18"/>
  <c r="A542" i="18"/>
  <c r="C541" i="18"/>
  <c r="A541" i="18"/>
  <c r="C540" i="18"/>
  <c r="A540" i="18"/>
  <c r="C539" i="18"/>
  <c r="A539" i="18"/>
  <c r="C538" i="18"/>
  <c r="A538" i="18"/>
  <c r="C537" i="18"/>
  <c r="A537" i="18"/>
  <c r="C536" i="18"/>
  <c r="A536" i="18"/>
  <c r="C535" i="18"/>
  <c r="A535" i="18"/>
  <c r="C534" i="18"/>
  <c r="A534" i="18"/>
  <c r="C533" i="18"/>
  <c r="A533" i="18"/>
  <c r="C532" i="18"/>
  <c r="A532" i="18"/>
  <c r="C531" i="18"/>
  <c r="A531" i="18"/>
  <c r="C530" i="18"/>
  <c r="A530" i="18"/>
  <c r="C529" i="18"/>
  <c r="A529" i="18"/>
  <c r="C528" i="18"/>
  <c r="A528" i="18"/>
  <c r="C527" i="18"/>
  <c r="A527" i="18"/>
  <c r="C526" i="18"/>
  <c r="A526" i="18"/>
  <c r="C525" i="18"/>
  <c r="A525" i="18"/>
  <c r="C524" i="18"/>
  <c r="A524" i="18"/>
  <c r="J523" i="18"/>
  <c r="C523" i="18"/>
  <c r="A523" i="18"/>
  <c r="C522" i="18"/>
  <c r="A522" i="18"/>
  <c r="C521" i="18"/>
  <c r="A521" i="18"/>
  <c r="J520" i="18"/>
  <c r="C520" i="18"/>
  <c r="A520" i="18"/>
  <c r="C519" i="18"/>
  <c r="A519" i="18"/>
  <c r="C518" i="18"/>
  <c r="A518" i="18"/>
  <c r="C517" i="18"/>
  <c r="A517" i="18"/>
  <c r="C516" i="18"/>
  <c r="A516" i="18"/>
  <c r="C515" i="18"/>
  <c r="A515" i="18"/>
  <c r="C514" i="18"/>
  <c r="A514" i="18"/>
  <c r="C513" i="18"/>
  <c r="A513" i="18"/>
  <c r="C512" i="18"/>
  <c r="A512" i="18"/>
  <c r="C511" i="18"/>
  <c r="A511" i="18"/>
  <c r="C510" i="18"/>
  <c r="A510" i="18"/>
  <c r="C509" i="18"/>
  <c r="A509" i="18"/>
  <c r="C508" i="18"/>
  <c r="A508" i="18"/>
  <c r="C507" i="18"/>
  <c r="A507" i="18"/>
  <c r="C506" i="18"/>
  <c r="A506" i="18"/>
  <c r="C505" i="18"/>
  <c r="A505" i="18"/>
  <c r="C504" i="18"/>
  <c r="A504" i="18"/>
  <c r="C503" i="18"/>
  <c r="A503" i="18"/>
  <c r="C502" i="18"/>
  <c r="A502" i="18"/>
  <c r="C501" i="18"/>
  <c r="A501" i="18"/>
  <c r="C500" i="18"/>
  <c r="A500" i="18"/>
  <c r="C499" i="18"/>
  <c r="A499" i="18"/>
  <c r="C498" i="18"/>
  <c r="A498" i="18"/>
  <c r="C497" i="18"/>
  <c r="A497" i="18"/>
  <c r="C496" i="18"/>
  <c r="A496" i="18"/>
  <c r="C495" i="18"/>
  <c r="A495" i="18"/>
  <c r="C494" i="18"/>
  <c r="A494" i="18"/>
  <c r="C493" i="18"/>
  <c r="A493" i="18"/>
  <c r="C492" i="18"/>
  <c r="A492" i="18"/>
  <c r="C491" i="18"/>
  <c r="A491" i="18"/>
  <c r="C490" i="18"/>
  <c r="A490" i="18"/>
  <c r="C489" i="18"/>
  <c r="A489" i="18"/>
  <c r="C488" i="18"/>
  <c r="A488" i="18"/>
  <c r="C487" i="18"/>
  <c r="A487" i="18"/>
  <c r="C486" i="18"/>
  <c r="A486" i="18"/>
  <c r="C485" i="18"/>
  <c r="A485" i="18"/>
  <c r="C484" i="18"/>
  <c r="A484" i="18"/>
  <c r="C483" i="18"/>
  <c r="A483" i="18"/>
  <c r="C482" i="18"/>
  <c r="A482" i="18"/>
  <c r="C481" i="18"/>
  <c r="A481" i="18"/>
  <c r="C480" i="18"/>
  <c r="A480" i="18"/>
  <c r="C479" i="18"/>
  <c r="A479" i="18"/>
  <c r="C478" i="18"/>
  <c r="A478" i="18"/>
  <c r="C477" i="18"/>
  <c r="A477" i="18"/>
  <c r="C476" i="18"/>
  <c r="A476" i="18"/>
  <c r="C475" i="18"/>
  <c r="A475" i="18"/>
  <c r="C474" i="18"/>
  <c r="A474" i="18"/>
  <c r="C473" i="18"/>
  <c r="A473" i="18"/>
  <c r="C472" i="18"/>
  <c r="A472" i="18"/>
  <c r="C471" i="18"/>
  <c r="A471" i="18"/>
  <c r="C470" i="18"/>
  <c r="A470" i="18"/>
  <c r="C469" i="18"/>
  <c r="A469" i="18"/>
  <c r="C468" i="18"/>
  <c r="A468" i="18"/>
  <c r="C467" i="18"/>
  <c r="A467" i="18"/>
  <c r="C466" i="18"/>
  <c r="A466" i="18"/>
  <c r="C465" i="18"/>
  <c r="A465" i="18"/>
  <c r="C464" i="18"/>
  <c r="A464" i="18"/>
  <c r="C463" i="18"/>
  <c r="A463" i="18"/>
  <c r="C462" i="18"/>
  <c r="A462" i="18"/>
  <c r="C461" i="18"/>
  <c r="A461" i="18"/>
  <c r="C460" i="18"/>
  <c r="A460" i="18"/>
  <c r="C459" i="18"/>
  <c r="A459" i="18"/>
  <c r="C458" i="18"/>
  <c r="A458" i="18"/>
  <c r="C457" i="18"/>
  <c r="A457" i="18"/>
  <c r="C456" i="18"/>
  <c r="A456" i="18"/>
  <c r="C455" i="18"/>
  <c r="A455" i="18"/>
  <c r="C454" i="18"/>
  <c r="A454" i="18"/>
  <c r="C453" i="18"/>
  <c r="A453" i="18"/>
  <c r="C452" i="18"/>
  <c r="A452" i="18"/>
  <c r="C451" i="18"/>
  <c r="A451" i="18"/>
  <c r="C450" i="18"/>
  <c r="A450" i="18"/>
  <c r="C449" i="18"/>
  <c r="A449" i="18"/>
  <c r="C448" i="18"/>
  <c r="A448" i="18"/>
  <c r="C447" i="18"/>
  <c r="A447" i="18"/>
  <c r="C446" i="18"/>
  <c r="A446" i="18"/>
  <c r="C445" i="18"/>
  <c r="A445" i="18"/>
  <c r="C444" i="18"/>
  <c r="A444" i="18"/>
  <c r="C443" i="18"/>
  <c r="A443" i="18"/>
  <c r="C442" i="18"/>
  <c r="A442" i="18"/>
  <c r="C441" i="18"/>
  <c r="A441" i="18"/>
  <c r="C440" i="18"/>
  <c r="A440" i="18"/>
  <c r="C439" i="18"/>
  <c r="A439" i="18"/>
  <c r="C438" i="18"/>
  <c r="A438" i="18"/>
  <c r="C437" i="18"/>
  <c r="A437" i="18"/>
  <c r="C436" i="18"/>
  <c r="A436" i="18"/>
  <c r="C435" i="18"/>
  <c r="A435" i="18"/>
  <c r="C434" i="18"/>
  <c r="A434" i="18"/>
  <c r="C433" i="18"/>
  <c r="A433" i="18"/>
  <c r="C432" i="18"/>
  <c r="A432" i="18"/>
  <c r="C431" i="18"/>
  <c r="A431" i="18"/>
  <c r="C430" i="18"/>
  <c r="A430" i="18"/>
  <c r="C429" i="18"/>
  <c r="A429" i="18"/>
  <c r="C428" i="18"/>
  <c r="A428" i="18"/>
  <c r="C427" i="18"/>
  <c r="A427" i="18"/>
  <c r="C426" i="18"/>
  <c r="A426" i="18"/>
  <c r="C425" i="18"/>
  <c r="A425" i="18"/>
  <c r="C424" i="18"/>
  <c r="A424" i="18"/>
  <c r="C423" i="18"/>
  <c r="A423" i="18"/>
  <c r="C422" i="18"/>
  <c r="A422" i="18"/>
  <c r="C421" i="18"/>
  <c r="A421" i="18"/>
  <c r="C420" i="18"/>
  <c r="A420" i="18"/>
  <c r="C419" i="18"/>
  <c r="A419" i="18"/>
  <c r="C418" i="18"/>
  <c r="A418" i="18"/>
  <c r="C417" i="18"/>
  <c r="A417" i="18"/>
  <c r="C416" i="18"/>
  <c r="A416" i="18"/>
  <c r="C415" i="18"/>
  <c r="A415" i="18"/>
  <c r="C414" i="18"/>
  <c r="A414" i="18"/>
  <c r="C413" i="18"/>
  <c r="A413" i="18"/>
  <c r="C412" i="18"/>
  <c r="A412" i="18"/>
  <c r="C411" i="18"/>
  <c r="A411" i="18"/>
  <c r="C410" i="18"/>
  <c r="A410" i="18"/>
  <c r="C409" i="18"/>
  <c r="A409" i="18"/>
  <c r="C408" i="18"/>
  <c r="A408" i="18"/>
  <c r="C407" i="18"/>
  <c r="A407" i="18"/>
  <c r="C406" i="18"/>
  <c r="A406" i="18"/>
  <c r="C405" i="18"/>
  <c r="A405" i="18"/>
  <c r="C404" i="18"/>
  <c r="A404" i="18"/>
  <c r="C403" i="18"/>
  <c r="A403" i="18"/>
  <c r="C402" i="18"/>
  <c r="A402" i="18"/>
  <c r="C401" i="18"/>
  <c r="A401" i="18"/>
  <c r="C400" i="18"/>
  <c r="A400" i="18"/>
  <c r="C399" i="18"/>
  <c r="A399" i="18"/>
  <c r="C398" i="18"/>
  <c r="A398" i="18"/>
  <c r="C397" i="18"/>
  <c r="A397" i="18"/>
  <c r="C396" i="18"/>
  <c r="A396" i="18"/>
  <c r="C395" i="18"/>
  <c r="A395" i="18"/>
  <c r="C394" i="18"/>
  <c r="A394" i="18"/>
  <c r="C393" i="18"/>
  <c r="A393" i="18"/>
  <c r="C392" i="18"/>
  <c r="A392" i="18"/>
  <c r="C391" i="18"/>
  <c r="A391" i="18"/>
  <c r="C390" i="18"/>
  <c r="A390" i="18"/>
  <c r="C389" i="18"/>
  <c r="A389" i="18"/>
  <c r="C388" i="18"/>
  <c r="A388" i="18"/>
  <c r="C387" i="18"/>
  <c r="A387" i="18"/>
  <c r="C386" i="18"/>
  <c r="A386" i="18"/>
  <c r="C385" i="18"/>
  <c r="A385" i="18"/>
  <c r="C384" i="18"/>
  <c r="A384" i="18"/>
  <c r="C383" i="18"/>
  <c r="A383" i="18"/>
  <c r="C382" i="18"/>
  <c r="A382" i="18"/>
  <c r="C381" i="18"/>
  <c r="A381" i="18"/>
  <c r="C380" i="18"/>
  <c r="A380" i="18"/>
  <c r="C379" i="18"/>
  <c r="A379" i="18"/>
  <c r="C378" i="18"/>
  <c r="A378" i="18"/>
  <c r="C377" i="18"/>
  <c r="A377" i="18"/>
  <c r="C376" i="18"/>
  <c r="A376" i="18"/>
  <c r="C375" i="18"/>
  <c r="A375" i="18"/>
  <c r="C374" i="18"/>
  <c r="A374" i="18"/>
  <c r="C373" i="18"/>
  <c r="A373" i="18"/>
  <c r="C372" i="18"/>
  <c r="A372" i="18"/>
  <c r="C371" i="18"/>
  <c r="A371" i="18"/>
  <c r="C370" i="18"/>
  <c r="A370" i="18"/>
  <c r="C369" i="18"/>
  <c r="A369" i="18"/>
  <c r="C368" i="18"/>
  <c r="A368" i="18"/>
  <c r="C367" i="18"/>
  <c r="A367" i="18"/>
  <c r="C366" i="18"/>
  <c r="A366" i="18"/>
  <c r="C365" i="18"/>
  <c r="A365" i="18"/>
  <c r="C364" i="18"/>
  <c r="A364" i="18"/>
  <c r="C363" i="18"/>
  <c r="A363" i="18"/>
  <c r="C362" i="18"/>
  <c r="A362" i="18"/>
  <c r="C361" i="18"/>
  <c r="A361" i="18"/>
  <c r="C360" i="18"/>
  <c r="A360" i="18"/>
  <c r="C359" i="18"/>
  <c r="A359" i="18"/>
  <c r="C358" i="18"/>
  <c r="A358" i="18"/>
  <c r="C357" i="18"/>
  <c r="A357" i="18"/>
  <c r="C356" i="18"/>
  <c r="A356" i="18"/>
  <c r="C355" i="18"/>
  <c r="A355" i="18"/>
  <c r="C354" i="18"/>
  <c r="A354" i="18"/>
  <c r="C353" i="18"/>
  <c r="A353" i="18"/>
  <c r="C352" i="18"/>
  <c r="A352" i="18"/>
  <c r="C351" i="18"/>
  <c r="A351" i="18"/>
  <c r="P350" i="18"/>
  <c r="C350" i="18"/>
  <c r="A350" i="18"/>
  <c r="P349" i="18"/>
  <c r="C349" i="18"/>
  <c r="A349" i="18"/>
  <c r="P348" i="18"/>
  <c r="C348" i="18"/>
  <c r="A348" i="18"/>
  <c r="P347" i="18"/>
  <c r="C347" i="18"/>
  <c r="A347" i="18"/>
  <c r="P346" i="18"/>
  <c r="C346" i="18"/>
  <c r="A346" i="18"/>
  <c r="P345" i="18"/>
  <c r="C345" i="18"/>
  <c r="A345" i="18"/>
  <c r="C344" i="18"/>
  <c r="A344" i="18"/>
  <c r="C343" i="18"/>
  <c r="A343" i="18"/>
  <c r="C342" i="18"/>
  <c r="A342" i="18"/>
  <c r="C341" i="18"/>
  <c r="A341" i="18"/>
  <c r="C340" i="18"/>
  <c r="A340" i="18"/>
  <c r="C339" i="18"/>
  <c r="A339" i="18"/>
  <c r="C338" i="18"/>
  <c r="A338" i="18"/>
  <c r="C337" i="18"/>
  <c r="A337" i="18"/>
  <c r="C336" i="18"/>
  <c r="A336" i="18"/>
  <c r="C335" i="18"/>
  <c r="A335" i="18"/>
  <c r="C334" i="18"/>
  <c r="A334" i="18"/>
  <c r="C333" i="18"/>
  <c r="A333" i="18"/>
  <c r="C332" i="18"/>
  <c r="A332" i="18"/>
  <c r="C331" i="18"/>
  <c r="A331" i="18"/>
  <c r="C330" i="18"/>
  <c r="A330" i="18"/>
  <c r="C329" i="18"/>
  <c r="A329" i="18"/>
  <c r="C328" i="18"/>
  <c r="A328" i="18"/>
  <c r="C327" i="18"/>
  <c r="A327" i="18"/>
  <c r="C326" i="18"/>
  <c r="A326" i="18"/>
  <c r="C325" i="18"/>
  <c r="A325" i="18"/>
  <c r="C324" i="18"/>
  <c r="A324" i="18"/>
  <c r="C323" i="18"/>
  <c r="A323" i="18"/>
  <c r="C322" i="18"/>
  <c r="A322" i="18"/>
  <c r="C321" i="18"/>
  <c r="A321" i="18"/>
  <c r="C320" i="18"/>
  <c r="A320" i="18"/>
  <c r="C319" i="18"/>
  <c r="A319" i="18"/>
  <c r="C318" i="18"/>
  <c r="A318" i="18"/>
  <c r="C317" i="18"/>
  <c r="A317" i="18"/>
  <c r="C316" i="18"/>
  <c r="A316" i="18"/>
  <c r="C315" i="18"/>
  <c r="A315" i="18"/>
  <c r="C314" i="18"/>
  <c r="A314" i="18"/>
  <c r="C313" i="18"/>
  <c r="A313" i="18"/>
  <c r="C312" i="18"/>
  <c r="A312" i="18"/>
  <c r="C311" i="18"/>
  <c r="A311" i="18"/>
  <c r="C310" i="18"/>
  <c r="A310" i="18"/>
  <c r="C309" i="18"/>
  <c r="A309" i="18"/>
  <c r="C308" i="18"/>
  <c r="A308" i="18"/>
  <c r="C307" i="18"/>
  <c r="A307" i="18"/>
  <c r="C306" i="18"/>
  <c r="A306" i="18"/>
  <c r="C305" i="18"/>
  <c r="A305" i="18"/>
  <c r="C304" i="18"/>
  <c r="A304" i="18"/>
  <c r="C303" i="18"/>
  <c r="A303" i="18"/>
  <c r="C302" i="18"/>
  <c r="A302" i="18"/>
  <c r="C301" i="18"/>
  <c r="A301" i="18"/>
  <c r="C300" i="18"/>
  <c r="A300" i="18"/>
  <c r="C299" i="18"/>
  <c r="A299" i="18"/>
  <c r="C298" i="18"/>
  <c r="A298" i="18"/>
  <c r="C297" i="18"/>
  <c r="A297" i="18"/>
  <c r="C296" i="18"/>
  <c r="A296" i="18"/>
  <c r="C295" i="18"/>
  <c r="A295" i="18"/>
  <c r="C294" i="18"/>
  <c r="A294" i="18"/>
  <c r="C293" i="18"/>
  <c r="A293" i="18"/>
  <c r="C292" i="18"/>
  <c r="A292" i="18"/>
  <c r="AA291" i="18"/>
  <c r="Z291" i="18"/>
  <c r="C291" i="18"/>
  <c r="A291" i="18"/>
  <c r="C290" i="18"/>
  <c r="A290" i="18"/>
  <c r="C289" i="18"/>
  <c r="A289" i="18"/>
  <c r="C288" i="18"/>
  <c r="A288" i="18"/>
  <c r="AA287" i="18"/>
  <c r="Z287" i="18"/>
  <c r="C287" i="18"/>
  <c r="A287" i="18"/>
  <c r="C286" i="18"/>
  <c r="A286" i="18"/>
  <c r="C285" i="18"/>
  <c r="A285" i="18"/>
  <c r="C284" i="18"/>
  <c r="A284" i="18"/>
  <c r="AA283" i="18"/>
  <c r="Z283" i="18"/>
  <c r="C283" i="18"/>
  <c r="A283" i="18"/>
  <c r="AA282" i="18"/>
  <c r="Z282" i="18"/>
  <c r="C282" i="18"/>
  <c r="A282" i="18"/>
  <c r="C281" i="18"/>
  <c r="A281" i="18"/>
  <c r="J280" i="18"/>
  <c r="C280" i="18"/>
  <c r="A280" i="18"/>
  <c r="C279" i="18"/>
  <c r="A279" i="18"/>
  <c r="C278" i="18"/>
  <c r="A278" i="18"/>
  <c r="C277" i="18"/>
  <c r="A277" i="18"/>
  <c r="C276" i="18"/>
  <c r="A276" i="18"/>
  <c r="C275" i="18"/>
  <c r="A275" i="18"/>
  <c r="C274" i="18"/>
  <c r="A274" i="18"/>
  <c r="J273" i="18"/>
  <c r="C273" i="18"/>
  <c r="A273" i="18"/>
  <c r="C272" i="18"/>
  <c r="A272" i="18"/>
  <c r="C271" i="18"/>
  <c r="A271" i="18"/>
  <c r="C270" i="18"/>
  <c r="A270" i="18"/>
  <c r="C269" i="18"/>
  <c r="A269" i="18"/>
  <c r="C268" i="18"/>
  <c r="A268" i="18"/>
  <c r="C267" i="18"/>
  <c r="A267" i="18"/>
  <c r="C266" i="18"/>
  <c r="A266" i="18"/>
  <c r="C265" i="18"/>
  <c r="A265" i="18"/>
  <c r="C264" i="18"/>
  <c r="A264" i="18"/>
  <c r="C263" i="18"/>
  <c r="A263" i="18"/>
  <c r="C262" i="18"/>
  <c r="A262" i="18"/>
  <c r="C261" i="18"/>
  <c r="A261" i="18"/>
  <c r="C260" i="18"/>
  <c r="A260" i="18"/>
  <c r="P259" i="18"/>
  <c r="C259" i="18"/>
  <c r="A259" i="18"/>
  <c r="P258" i="18"/>
  <c r="C258" i="18"/>
  <c r="A258" i="18"/>
  <c r="P257" i="18"/>
  <c r="C257" i="18"/>
  <c r="A257" i="18"/>
  <c r="P256" i="18"/>
  <c r="C256" i="18"/>
  <c r="A256" i="18"/>
  <c r="P255" i="18"/>
  <c r="C255" i="18"/>
  <c r="A255" i="18"/>
  <c r="P254" i="18"/>
  <c r="C254" i="18"/>
  <c r="A254" i="18"/>
  <c r="C253" i="18"/>
  <c r="A253" i="18"/>
  <c r="P252" i="18"/>
  <c r="C252" i="18"/>
  <c r="A252" i="18"/>
  <c r="C251" i="18"/>
  <c r="A251" i="18"/>
  <c r="C250" i="18"/>
  <c r="A250" i="18"/>
  <c r="C249" i="18"/>
  <c r="A249" i="18"/>
  <c r="C248" i="18"/>
  <c r="A248" i="18"/>
  <c r="C247" i="18"/>
  <c r="A247" i="18"/>
  <c r="C246" i="18"/>
  <c r="A246" i="18"/>
  <c r="C245" i="18"/>
  <c r="A245" i="18"/>
  <c r="C244" i="18"/>
  <c r="A244" i="18"/>
  <c r="P243" i="18"/>
  <c r="C243" i="18"/>
  <c r="A243" i="18"/>
  <c r="P242" i="18"/>
  <c r="C242" i="18"/>
  <c r="A242" i="18"/>
  <c r="P241" i="18"/>
  <c r="C241" i="18"/>
  <c r="A241" i="18"/>
  <c r="C240" i="18"/>
  <c r="A240" i="18"/>
  <c r="C239" i="18"/>
  <c r="A239" i="18"/>
  <c r="C238" i="18"/>
  <c r="A238" i="18"/>
  <c r="C237" i="18"/>
  <c r="A237" i="18"/>
  <c r="C236" i="18"/>
  <c r="A236" i="18"/>
  <c r="C235" i="18"/>
  <c r="A235" i="18"/>
  <c r="C234" i="18"/>
  <c r="A234" i="18"/>
  <c r="C233" i="18"/>
  <c r="A233" i="18"/>
  <c r="C232" i="18"/>
  <c r="A232" i="18"/>
  <c r="P231" i="18"/>
  <c r="C231" i="18"/>
  <c r="A231" i="18"/>
  <c r="P230" i="18"/>
  <c r="C230" i="18"/>
  <c r="A230" i="18"/>
  <c r="P229" i="18"/>
  <c r="C229" i="18"/>
  <c r="A229" i="18"/>
  <c r="P228" i="18"/>
  <c r="C228" i="18"/>
  <c r="A228" i="18"/>
  <c r="P227" i="18"/>
  <c r="C227" i="18"/>
  <c r="A227" i="18"/>
  <c r="P226" i="18"/>
  <c r="C226" i="18"/>
  <c r="A226" i="18"/>
  <c r="C225" i="18"/>
  <c r="A225" i="18"/>
  <c r="C224" i="18"/>
  <c r="A224" i="18"/>
  <c r="C223" i="18"/>
  <c r="A223" i="18"/>
  <c r="C222" i="18"/>
  <c r="A222" i="18"/>
  <c r="C221" i="18"/>
  <c r="A221" i="18"/>
  <c r="P220" i="18"/>
  <c r="C220" i="18"/>
  <c r="A220" i="18"/>
  <c r="C219" i="18"/>
  <c r="A219" i="18"/>
  <c r="C218" i="18"/>
  <c r="A218" i="18"/>
  <c r="C217" i="18"/>
  <c r="A217" i="18"/>
  <c r="C216" i="18"/>
  <c r="A216" i="18"/>
  <c r="C215" i="18"/>
  <c r="A215" i="18"/>
  <c r="P214" i="18"/>
  <c r="C214" i="18"/>
  <c r="A214" i="18"/>
  <c r="C213" i="18"/>
  <c r="A213" i="18"/>
  <c r="J212" i="18"/>
  <c r="C212" i="18"/>
  <c r="A212" i="18"/>
  <c r="J211" i="18"/>
  <c r="C211" i="18"/>
  <c r="A211" i="18"/>
  <c r="P210" i="18"/>
  <c r="C210" i="18"/>
  <c r="A210" i="18"/>
  <c r="P209" i="18"/>
  <c r="C209" i="18"/>
  <c r="A209" i="18"/>
  <c r="C208" i="18"/>
  <c r="A208" i="18"/>
  <c r="C207" i="18"/>
  <c r="A207" i="18"/>
  <c r="A206" i="18"/>
  <c r="C205" i="18"/>
  <c r="A205" i="18"/>
  <c r="C204" i="18"/>
  <c r="A204" i="18"/>
  <c r="C203" i="18"/>
  <c r="A203" i="18"/>
  <c r="C202" i="18"/>
  <c r="A202" i="18"/>
  <c r="C201" i="18"/>
  <c r="A201" i="18"/>
  <c r="P200" i="18"/>
  <c r="C200" i="18"/>
  <c r="A200" i="18"/>
  <c r="P199" i="18"/>
  <c r="C199" i="18"/>
  <c r="A199" i="18"/>
  <c r="P198" i="18"/>
  <c r="C198" i="18"/>
  <c r="A198" i="18"/>
  <c r="C197" i="18"/>
  <c r="A197" i="18"/>
  <c r="C196" i="18"/>
  <c r="A196" i="18"/>
  <c r="C195" i="18"/>
  <c r="A195" i="18"/>
  <c r="C194" i="18"/>
  <c r="A194" i="18"/>
  <c r="C193" i="18"/>
  <c r="A193" i="18"/>
  <c r="C192" i="18"/>
  <c r="A192" i="18"/>
  <c r="C191" i="18"/>
  <c r="A191" i="18"/>
  <c r="C190" i="18"/>
  <c r="A190" i="18"/>
  <c r="C189" i="18"/>
  <c r="A189" i="18"/>
  <c r="C188" i="18"/>
  <c r="A188" i="18"/>
  <c r="C187" i="18"/>
  <c r="A187" i="18"/>
  <c r="C186" i="18"/>
  <c r="A186" i="18"/>
  <c r="C185" i="18"/>
  <c r="A185" i="18"/>
  <c r="C184" i="18"/>
  <c r="A184" i="18"/>
  <c r="C183" i="18"/>
  <c r="A183" i="18"/>
  <c r="C182" i="18"/>
  <c r="A182" i="18"/>
  <c r="C181" i="18"/>
  <c r="A181" i="18"/>
  <c r="C180" i="18"/>
  <c r="A180" i="18"/>
  <c r="C179" i="18"/>
  <c r="A179" i="18"/>
  <c r="C178" i="18"/>
  <c r="A178" i="18"/>
  <c r="C177" i="18"/>
  <c r="A177" i="18"/>
  <c r="C176" i="18"/>
  <c r="A176" i="18"/>
  <c r="C175" i="18"/>
  <c r="A175" i="18"/>
  <c r="C174" i="18"/>
  <c r="A174" i="18"/>
  <c r="C173" i="18"/>
  <c r="A173" i="18"/>
  <c r="C172" i="18"/>
  <c r="A172" i="18"/>
  <c r="C171" i="18"/>
  <c r="A171" i="18"/>
  <c r="C170" i="18"/>
  <c r="A170" i="18"/>
  <c r="C169" i="18"/>
  <c r="A169" i="18"/>
  <c r="C168" i="18"/>
  <c r="A168" i="18"/>
  <c r="C167" i="18"/>
  <c r="A167" i="18"/>
  <c r="C166" i="18"/>
  <c r="A166" i="18"/>
  <c r="C165" i="18"/>
  <c r="A165" i="18"/>
  <c r="C164" i="18"/>
  <c r="A164" i="18"/>
  <c r="C163" i="18"/>
  <c r="A163" i="18"/>
  <c r="P162" i="18"/>
  <c r="C162" i="18"/>
  <c r="A162" i="18"/>
  <c r="P161" i="18"/>
  <c r="C161" i="18"/>
  <c r="A161" i="18"/>
  <c r="P160" i="18"/>
  <c r="C160" i="18"/>
  <c r="A160" i="18"/>
  <c r="P159" i="18"/>
  <c r="C159" i="18"/>
  <c r="A159" i="18"/>
  <c r="P158" i="18"/>
  <c r="C158" i="18"/>
  <c r="A158" i="18"/>
  <c r="P157" i="18"/>
  <c r="C157" i="18"/>
  <c r="A157" i="18"/>
  <c r="C156" i="18"/>
  <c r="A156" i="18"/>
  <c r="C155" i="18"/>
  <c r="A155" i="18"/>
  <c r="C154" i="18"/>
  <c r="A154" i="18"/>
  <c r="C153" i="18"/>
  <c r="A153" i="18"/>
  <c r="C152" i="18"/>
  <c r="A152" i="18"/>
  <c r="P151" i="18"/>
  <c r="C151" i="18"/>
  <c r="A151" i="18"/>
  <c r="P150" i="18"/>
  <c r="C150" i="18"/>
  <c r="A150" i="18"/>
  <c r="C149" i="18"/>
  <c r="A149" i="18"/>
  <c r="C148" i="18"/>
  <c r="A148" i="18"/>
  <c r="C147" i="18"/>
  <c r="A147" i="18"/>
  <c r="C146" i="18"/>
  <c r="A146" i="18"/>
  <c r="C145" i="18"/>
  <c r="A145" i="18"/>
  <c r="C144" i="18"/>
  <c r="A144" i="18"/>
  <c r="C143" i="18"/>
  <c r="A143" i="18"/>
  <c r="C142" i="18"/>
  <c r="A142" i="18"/>
  <c r="C141" i="18"/>
  <c r="A141" i="18"/>
  <c r="C140" i="18"/>
  <c r="A140" i="18"/>
  <c r="C139" i="18"/>
  <c r="A139" i="18"/>
  <c r="C138" i="18"/>
  <c r="A138" i="18"/>
  <c r="C137" i="18"/>
  <c r="A137" i="18"/>
  <c r="C136" i="18"/>
  <c r="A136" i="18"/>
  <c r="C135" i="18"/>
  <c r="A135" i="18"/>
  <c r="C134" i="18"/>
  <c r="A134" i="18"/>
  <c r="C133" i="18"/>
  <c r="A133" i="18"/>
  <c r="C132" i="18"/>
  <c r="A132" i="18"/>
  <c r="C131" i="18"/>
  <c r="A131" i="18"/>
  <c r="C130" i="18"/>
  <c r="A130" i="18"/>
  <c r="C129" i="18"/>
  <c r="A129" i="18"/>
  <c r="C128" i="18"/>
  <c r="A128" i="18"/>
  <c r="C127" i="18"/>
  <c r="A127" i="18"/>
  <c r="P126" i="18"/>
  <c r="C126" i="18"/>
  <c r="A126" i="18"/>
  <c r="P125" i="18"/>
  <c r="C125" i="18"/>
  <c r="A125" i="18"/>
  <c r="P124" i="18"/>
  <c r="C124" i="18"/>
  <c r="A124" i="18"/>
  <c r="P123" i="18"/>
  <c r="C123" i="18"/>
  <c r="A123" i="18"/>
  <c r="P122" i="18"/>
  <c r="C122" i="18"/>
  <c r="A122" i="18"/>
  <c r="P121" i="18"/>
  <c r="C121" i="18"/>
  <c r="A121" i="18"/>
  <c r="C120" i="18"/>
  <c r="A120" i="18"/>
  <c r="C119" i="18"/>
  <c r="A119" i="18"/>
  <c r="C118" i="18"/>
  <c r="A118" i="18"/>
  <c r="C117" i="18"/>
  <c r="A117" i="18"/>
  <c r="C116" i="18"/>
  <c r="A116" i="18"/>
  <c r="C115" i="18"/>
  <c r="A115" i="18"/>
  <c r="C114" i="18"/>
  <c r="A114" i="18"/>
  <c r="C113" i="18"/>
  <c r="A113" i="18"/>
  <c r="C112" i="18"/>
  <c r="A112" i="18"/>
  <c r="C111" i="18"/>
  <c r="A111" i="18"/>
  <c r="C110" i="18"/>
  <c r="A110" i="18"/>
  <c r="C109" i="18"/>
  <c r="A109" i="18"/>
  <c r="C108" i="18"/>
  <c r="A108" i="18"/>
  <c r="C107" i="18"/>
  <c r="A107" i="18"/>
  <c r="C106" i="18"/>
  <c r="A106" i="18"/>
  <c r="C105" i="18"/>
  <c r="A105" i="18"/>
  <c r="C104" i="18"/>
  <c r="A104" i="18"/>
  <c r="P103" i="18"/>
  <c r="C103" i="18"/>
  <c r="A103" i="18"/>
  <c r="P102" i="18"/>
  <c r="C102" i="18"/>
  <c r="A102" i="18"/>
  <c r="P101" i="18"/>
  <c r="C101" i="18"/>
  <c r="A101" i="18"/>
  <c r="P100" i="18"/>
  <c r="C100" i="18"/>
  <c r="A100" i="18"/>
  <c r="P99" i="18"/>
  <c r="C99" i="18"/>
  <c r="A99" i="18"/>
  <c r="C98" i="18"/>
  <c r="A98" i="18"/>
  <c r="C97" i="18"/>
  <c r="A97" i="18"/>
  <c r="C96" i="18"/>
  <c r="A96" i="18"/>
  <c r="C95" i="18"/>
  <c r="A95" i="18"/>
  <c r="C94" i="18"/>
  <c r="A94" i="18"/>
  <c r="C93" i="18"/>
  <c r="A93" i="18"/>
  <c r="C92" i="18"/>
  <c r="A92" i="18"/>
  <c r="C91" i="18"/>
  <c r="A91" i="18"/>
  <c r="C90" i="18"/>
  <c r="A90" i="18"/>
  <c r="C89" i="18"/>
  <c r="A89" i="18"/>
  <c r="C88" i="18"/>
  <c r="A88" i="18"/>
  <c r="C87" i="18"/>
  <c r="A87" i="18"/>
  <c r="C86" i="18"/>
  <c r="A86" i="18"/>
  <c r="C85" i="18"/>
  <c r="A85" i="18"/>
  <c r="C84" i="18"/>
  <c r="A84" i="18"/>
  <c r="C83" i="18"/>
  <c r="A83" i="18"/>
  <c r="C82" i="18"/>
  <c r="A82" i="18"/>
  <c r="C81" i="18"/>
  <c r="A81" i="18"/>
  <c r="C80" i="18"/>
  <c r="A80" i="18"/>
  <c r="C79" i="18"/>
  <c r="A79" i="18"/>
  <c r="C78" i="18"/>
  <c r="A78" i="18"/>
  <c r="C77" i="18"/>
  <c r="A77" i="18"/>
  <c r="C76" i="18"/>
  <c r="A76" i="18"/>
  <c r="C75" i="18"/>
  <c r="A75" i="18"/>
  <c r="C74" i="18"/>
  <c r="A74" i="18"/>
  <c r="C73" i="18"/>
  <c r="A73" i="18"/>
  <c r="C72" i="18"/>
  <c r="A72" i="18"/>
  <c r="C71" i="18"/>
  <c r="A71" i="18"/>
  <c r="C70" i="18"/>
  <c r="A70" i="18"/>
  <c r="C69" i="18"/>
  <c r="A69" i="18"/>
  <c r="C68" i="18"/>
  <c r="A68" i="18"/>
  <c r="C67" i="18"/>
  <c r="A67" i="18"/>
  <c r="C66" i="18"/>
  <c r="A66" i="18"/>
  <c r="C65" i="18"/>
  <c r="A65" i="18"/>
  <c r="C64" i="18"/>
  <c r="A64" i="18"/>
  <c r="C63" i="18"/>
  <c r="A63" i="18"/>
  <c r="C62" i="18"/>
  <c r="A62" i="18"/>
  <c r="C61" i="18"/>
  <c r="A61" i="18"/>
  <c r="C60" i="18"/>
  <c r="A60" i="18"/>
  <c r="C59" i="18"/>
  <c r="A59" i="18"/>
  <c r="C58" i="18"/>
  <c r="A58" i="18"/>
  <c r="C57" i="18"/>
  <c r="A57" i="18"/>
  <c r="C56" i="18"/>
  <c r="A56" i="18"/>
  <c r="C55" i="18"/>
  <c r="A55" i="18"/>
  <c r="C54" i="18"/>
  <c r="A54" i="18"/>
  <c r="C53" i="18"/>
  <c r="A53" i="18"/>
  <c r="C52" i="18"/>
  <c r="A52" i="18"/>
  <c r="C51" i="18"/>
  <c r="A51" i="18"/>
  <c r="C50" i="18"/>
  <c r="A50" i="18"/>
  <c r="C49" i="18"/>
  <c r="A49" i="18"/>
  <c r="C48" i="18"/>
  <c r="A48" i="18"/>
  <c r="C47" i="18"/>
  <c r="A47" i="18"/>
  <c r="J46" i="18"/>
  <c r="C46" i="18"/>
  <c r="A46" i="18"/>
  <c r="J45" i="18"/>
  <c r="C45" i="18"/>
  <c r="A45" i="18"/>
  <c r="C44" i="18"/>
  <c r="A44" i="18"/>
  <c r="C43" i="18"/>
  <c r="A43" i="18"/>
  <c r="C42" i="18"/>
  <c r="A42" i="18"/>
  <c r="C41" i="18"/>
  <c r="A41" i="18"/>
  <c r="C40" i="18"/>
  <c r="A40" i="18"/>
  <c r="C39" i="18"/>
  <c r="A39" i="18"/>
  <c r="C38" i="18"/>
  <c r="A38" i="18"/>
  <c r="C37" i="18"/>
  <c r="A37" i="18"/>
  <c r="C36" i="18"/>
  <c r="A36" i="18"/>
  <c r="C35" i="18"/>
  <c r="A35" i="18"/>
  <c r="C34" i="18"/>
  <c r="A34" i="18"/>
  <c r="C33" i="18"/>
  <c r="A33" i="18"/>
  <c r="C32" i="18"/>
  <c r="A32" i="18"/>
  <c r="C31" i="18"/>
  <c r="A31" i="18"/>
  <c r="C30" i="18"/>
  <c r="A30" i="18"/>
  <c r="C29" i="18"/>
  <c r="A29" i="18"/>
  <c r="C28" i="18"/>
  <c r="A28" i="18"/>
  <c r="C27" i="18"/>
  <c r="A27" i="18"/>
  <c r="C26" i="18"/>
  <c r="A26" i="18"/>
  <c r="C25" i="18"/>
  <c r="A25" i="18"/>
  <c r="C24" i="18"/>
  <c r="A24" i="18"/>
  <c r="C23" i="18"/>
  <c r="A23" i="18"/>
  <c r="C22" i="18"/>
  <c r="A22" i="18"/>
  <c r="C21" i="18"/>
  <c r="A21" i="18"/>
  <c r="C20" i="18"/>
  <c r="A20" i="18"/>
  <c r="C19" i="18"/>
  <c r="A19" i="18"/>
  <c r="J18" i="18"/>
  <c r="C18" i="18"/>
  <c r="A18" i="18"/>
  <c r="C17" i="18"/>
  <c r="A17" i="18"/>
  <c r="C16" i="18"/>
  <c r="A16" i="18"/>
  <c r="C15" i="18"/>
  <c r="A15" i="18"/>
  <c r="C14" i="18"/>
  <c r="A14" i="18"/>
  <c r="J13" i="18"/>
  <c r="C13" i="18"/>
  <c r="A13" i="18"/>
  <c r="C12" i="18"/>
  <c r="A12" i="18"/>
  <c r="C11" i="18"/>
  <c r="A11" i="18"/>
  <c r="C10" i="18"/>
  <c r="A10" i="18"/>
  <c r="C9" i="18"/>
  <c r="A9" i="18"/>
  <c r="C8" i="18"/>
  <c r="A8" i="18"/>
  <c r="J7" i="18"/>
  <c r="C7" i="18"/>
  <c r="A7" i="18"/>
  <c r="J6" i="18"/>
  <c r="C6" i="18"/>
  <c r="A6" i="18"/>
  <c r="J5" i="18"/>
  <c r="C5" i="18"/>
  <c r="A5" i="18"/>
  <c r="J4" i="18"/>
  <c r="C4" i="18"/>
  <c r="A4" i="18"/>
  <c r="J3" i="18"/>
  <c r="C3" i="18"/>
  <c r="A3" i="18"/>
  <c r="A2" i="18"/>
  <c r="C296" i="17"/>
  <c r="C1112" i="17"/>
  <c r="B448" i="16"/>
  <c r="B447" i="16"/>
  <c r="B446" i="16"/>
  <c r="B445" i="16"/>
  <c r="B444" i="16"/>
  <c r="B443" i="16"/>
  <c r="B442" i="16"/>
  <c r="B441" i="16"/>
  <c r="B440" i="16"/>
  <c r="B439" i="16"/>
  <c r="B438" i="16"/>
  <c r="B437" i="16"/>
  <c r="B436" i="16"/>
  <c r="B435" i="16"/>
  <c r="B434" i="16"/>
  <c r="B433" i="16"/>
  <c r="B432" i="16"/>
  <c r="B431" i="16"/>
  <c r="B430" i="16"/>
  <c r="B429" i="16"/>
  <c r="B428" i="16"/>
  <c r="B427" i="16"/>
  <c r="B426" i="16"/>
  <c r="B425" i="16"/>
  <c r="B424" i="16"/>
  <c r="B423" i="16"/>
  <c r="B422" i="16"/>
  <c r="B421" i="16"/>
  <c r="B420" i="16"/>
  <c r="B419" i="16"/>
  <c r="B418" i="16"/>
  <c r="B417" i="16"/>
  <c r="B416" i="16"/>
  <c r="B415" i="16"/>
  <c r="B414" i="16"/>
  <c r="B413" i="16"/>
  <c r="B412" i="16"/>
  <c r="B411" i="16"/>
  <c r="B410" i="16"/>
  <c r="B409" i="16"/>
  <c r="B408" i="16"/>
  <c r="B407" i="16"/>
  <c r="B406" i="16"/>
  <c r="B405" i="16"/>
  <c r="B404" i="16"/>
  <c r="B403" i="16"/>
  <c r="B402" i="16"/>
  <c r="B401" i="16"/>
  <c r="B400" i="16"/>
  <c r="B399" i="16"/>
  <c r="B398" i="16"/>
  <c r="B397" i="16"/>
  <c r="B396" i="16"/>
  <c r="B395" i="16"/>
  <c r="B394" i="16"/>
  <c r="B393" i="16"/>
  <c r="B392" i="16"/>
  <c r="B391" i="16"/>
  <c r="B390" i="16"/>
  <c r="B389" i="16"/>
  <c r="B388" i="16"/>
  <c r="B387" i="16"/>
  <c r="B386" i="16"/>
  <c r="B385" i="16"/>
  <c r="B384" i="16"/>
  <c r="B383" i="16"/>
  <c r="B382" i="16"/>
  <c r="B381" i="16"/>
  <c r="B380" i="16"/>
  <c r="B379" i="16"/>
  <c r="B378" i="16"/>
  <c r="B377" i="16"/>
  <c r="B376" i="16"/>
  <c r="B375" i="16"/>
  <c r="B374" i="16"/>
  <c r="B373" i="16"/>
  <c r="B372" i="16"/>
  <c r="B371" i="16"/>
  <c r="B370" i="16"/>
  <c r="B369" i="16"/>
  <c r="B368" i="16"/>
  <c r="B367" i="16"/>
  <c r="B366" i="16"/>
  <c r="B365" i="16"/>
  <c r="B364" i="16"/>
  <c r="B363" i="16"/>
  <c r="B362" i="16"/>
  <c r="B361" i="16"/>
  <c r="B360" i="16"/>
  <c r="B359" i="16"/>
  <c r="B358" i="16"/>
  <c r="B357" i="16"/>
  <c r="B356" i="16"/>
  <c r="B355" i="16"/>
  <c r="B354" i="16"/>
  <c r="B353" i="16"/>
  <c r="B352" i="16"/>
  <c r="B351" i="16"/>
  <c r="B350" i="16"/>
  <c r="B349" i="16"/>
  <c r="B348" i="16"/>
  <c r="B347" i="16"/>
  <c r="B346" i="16"/>
  <c r="B345" i="16"/>
  <c r="B344" i="16"/>
  <c r="B343" i="16"/>
  <c r="B342" i="16"/>
  <c r="B341" i="16"/>
  <c r="B340" i="16"/>
  <c r="B339" i="16"/>
  <c r="B338" i="16"/>
  <c r="B337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B318" i="16"/>
  <c r="B317" i="16"/>
  <c r="B316" i="16"/>
  <c r="B315" i="16"/>
  <c r="B314" i="16"/>
  <c r="B313" i="16"/>
  <c r="B312" i="16"/>
  <c r="B311" i="16"/>
  <c r="B310" i="16"/>
  <c r="B309" i="16"/>
  <c r="B308" i="16"/>
  <c r="B307" i="16"/>
  <c r="B306" i="16"/>
  <c r="B305" i="16"/>
  <c r="B304" i="16"/>
  <c r="B303" i="16"/>
  <c r="B302" i="16"/>
  <c r="B301" i="16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B270" i="16"/>
  <c r="B269" i="16"/>
  <c r="B268" i="16"/>
  <c r="B267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O59" i="16"/>
  <c r="B59" i="16"/>
  <c r="O58" i="16"/>
  <c r="B58" i="16"/>
  <c r="O57" i="16"/>
  <c r="B57" i="16"/>
  <c r="O56" i="16"/>
  <c r="B56" i="16"/>
  <c r="O55" i="16"/>
  <c r="B55" i="16"/>
  <c r="O54" i="16"/>
  <c r="B54" i="16"/>
  <c r="B53" i="16"/>
  <c r="B52" i="16"/>
  <c r="B51" i="16"/>
  <c r="B50" i="16"/>
  <c r="B49" i="16"/>
  <c r="O541" i="15"/>
  <c r="B541" i="15"/>
  <c r="O540" i="15"/>
  <c r="B540" i="15"/>
  <c r="O539" i="15"/>
  <c r="B539" i="15"/>
  <c r="O538" i="15"/>
  <c r="B538" i="15"/>
  <c r="B537" i="15"/>
  <c r="B536" i="15"/>
  <c r="B535" i="15"/>
  <c r="B534" i="15"/>
  <c r="B533" i="15"/>
  <c r="B532" i="15"/>
  <c r="B531" i="15"/>
  <c r="B530" i="15"/>
  <c r="B529" i="15"/>
  <c r="B528" i="15"/>
  <c r="B527" i="15"/>
  <c r="B526" i="15"/>
  <c r="B525" i="15"/>
  <c r="B524" i="15"/>
  <c r="B523" i="15"/>
  <c r="B522" i="15"/>
  <c r="B521" i="15"/>
  <c r="B520" i="15"/>
  <c r="B519" i="15"/>
  <c r="B518" i="15"/>
  <c r="B517" i="15"/>
  <c r="B516" i="15"/>
  <c r="B515" i="15"/>
  <c r="B514" i="15"/>
  <c r="B513" i="15"/>
  <c r="B512" i="15"/>
  <c r="B511" i="15"/>
  <c r="B510" i="15"/>
  <c r="B509" i="15"/>
  <c r="B508" i="15"/>
  <c r="B507" i="15"/>
  <c r="O506" i="15"/>
  <c r="B506" i="15"/>
  <c r="O505" i="15"/>
  <c r="B505" i="15"/>
  <c r="O504" i="15"/>
  <c r="B504" i="15"/>
  <c r="O503" i="15"/>
  <c r="B503" i="15"/>
  <c r="O502" i="15"/>
  <c r="B502" i="15"/>
  <c r="O501" i="15"/>
  <c r="B501" i="15"/>
  <c r="B500" i="15"/>
  <c r="B499" i="15"/>
  <c r="B498" i="15"/>
  <c r="B497" i="15"/>
  <c r="B496" i="15"/>
  <c r="O495" i="15"/>
  <c r="B495" i="15"/>
  <c r="O494" i="15"/>
  <c r="B494" i="15"/>
  <c r="B493" i="15"/>
  <c r="B492" i="15"/>
  <c r="B491" i="15"/>
  <c r="B490" i="15"/>
  <c r="B489" i="15"/>
  <c r="O488" i="15"/>
  <c r="B488" i="15"/>
  <c r="O487" i="15"/>
  <c r="B487" i="15"/>
  <c r="O486" i="15"/>
  <c r="B486" i="15"/>
  <c r="B485" i="15"/>
  <c r="B484" i="15"/>
  <c r="B483" i="15"/>
  <c r="B482" i="15"/>
  <c r="B481" i="15"/>
  <c r="B480" i="15"/>
  <c r="B479" i="15"/>
  <c r="B478" i="15"/>
  <c r="B477" i="15"/>
  <c r="B476" i="15"/>
  <c r="B475" i="15"/>
  <c r="B474" i="15"/>
  <c r="B473" i="15"/>
  <c r="B472" i="15"/>
  <c r="B471" i="15"/>
  <c r="B470" i="15"/>
  <c r="B469" i="15"/>
  <c r="B468" i="15"/>
  <c r="B467" i="15"/>
  <c r="B466" i="15"/>
  <c r="B465" i="15"/>
  <c r="B464" i="15"/>
  <c r="B463" i="15"/>
  <c r="B462" i="15"/>
  <c r="B461" i="15"/>
  <c r="B460" i="15"/>
  <c r="B459" i="15"/>
  <c r="B458" i="15"/>
  <c r="B457" i="15"/>
  <c r="B456" i="15"/>
  <c r="B455" i="15"/>
  <c r="B454" i="15"/>
  <c r="B453" i="15"/>
  <c r="B452" i="15"/>
  <c r="B451" i="15"/>
  <c r="B450" i="15"/>
  <c r="B449" i="15"/>
  <c r="B448" i="15"/>
  <c r="B447" i="15"/>
  <c r="B446" i="15"/>
  <c r="B445" i="15"/>
  <c r="B444" i="15"/>
  <c r="B443" i="15"/>
  <c r="B442" i="15"/>
  <c r="B441" i="15"/>
  <c r="B440" i="15"/>
  <c r="B439" i="15"/>
  <c r="B438" i="15"/>
  <c r="B437" i="15"/>
  <c r="B436" i="15"/>
  <c r="B435" i="15"/>
  <c r="B434" i="15"/>
  <c r="B433" i="15"/>
  <c r="B432" i="15"/>
  <c r="B431" i="15"/>
  <c r="O430" i="15"/>
  <c r="B430" i="15"/>
  <c r="O429" i="15"/>
  <c r="B429" i="15"/>
  <c r="O428" i="15"/>
  <c r="B428" i="15"/>
  <c r="O427" i="15"/>
  <c r="B427" i="15"/>
  <c r="O426" i="15"/>
  <c r="B426" i="15"/>
  <c r="O425" i="15"/>
  <c r="B425" i="15"/>
  <c r="B424" i="15"/>
  <c r="B423" i="15"/>
  <c r="B422" i="15"/>
  <c r="B421" i="15"/>
  <c r="B420" i="15"/>
  <c r="B419" i="15"/>
  <c r="B418" i="15"/>
  <c r="B417" i="15"/>
  <c r="B416" i="15"/>
  <c r="B415" i="15"/>
  <c r="B414" i="15"/>
  <c r="B413" i="15"/>
  <c r="B412" i="15"/>
  <c r="B411" i="15"/>
  <c r="B410" i="15"/>
  <c r="B409" i="15"/>
  <c r="B408" i="15"/>
  <c r="B407" i="15"/>
  <c r="O406" i="15"/>
  <c r="B406" i="15"/>
  <c r="O405" i="15"/>
  <c r="B405" i="15"/>
  <c r="O404" i="15"/>
  <c r="B404" i="15"/>
  <c r="O403" i="15"/>
  <c r="B403" i="15"/>
  <c r="O402" i="15"/>
  <c r="B402" i="15"/>
  <c r="O401" i="15"/>
  <c r="B401" i="15"/>
  <c r="B400" i="15"/>
  <c r="B399" i="15"/>
  <c r="B398" i="15"/>
  <c r="B397" i="15"/>
  <c r="B396" i="15"/>
  <c r="B395" i="15"/>
  <c r="O394" i="15"/>
  <c r="B394" i="15"/>
  <c r="O393" i="15"/>
  <c r="B393" i="15"/>
  <c r="O392" i="15"/>
  <c r="B392" i="15"/>
  <c r="O391" i="15"/>
  <c r="B391" i="15"/>
  <c r="O390" i="15"/>
  <c r="B390" i="15"/>
  <c r="O389" i="15"/>
  <c r="B389" i="15"/>
  <c r="B388" i="15"/>
  <c r="B387" i="15"/>
  <c r="B386" i="15"/>
  <c r="B385" i="15"/>
  <c r="B384" i="15"/>
  <c r="B383" i="15"/>
  <c r="B382" i="15"/>
  <c r="B381" i="15"/>
  <c r="B380" i="15"/>
  <c r="B379" i="15"/>
  <c r="B378" i="15"/>
  <c r="B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O357" i="15"/>
  <c r="B357" i="15"/>
  <c r="O356" i="15"/>
  <c r="B356" i="15"/>
  <c r="O355" i="15"/>
  <c r="B355" i="15"/>
  <c r="O354" i="15"/>
  <c r="B354" i="15"/>
  <c r="O353" i="15"/>
  <c r="B353" i="15"/>
  <c r="O352" i="15"/>
  <c r="B352" i="15"/>
  <c r="B351" i="15"/>
  <c r="B350" i="15"/>
  <c r="B349" i="15"/>
  <c r="B348" i="15"/>
  <c r="B347" i="15"/>
  <c r="I346" i="15"/>
  <c r="B346" i="15"/>
  <c r="I345" i="15"/>
  <c r="B345" i="15"/>
  <c r="I344" i="15"/>
  <c r="B344" i="15"/>
  <c r="I343" i="15"/>
  <c r="B343" i="15"/>
  <c r="I342" i="15"/>
  <c r="B342" i="15"/>
  <c r="B341" i="15"/>
  <c r="B340" i="15"/>
  <c r="B339" i="15"/>
  <c r="B338" i="15"/>
  <c r="B337" i="15"/>
  <c r="B336" i="15"/>
  <c r="I335" i="15"/>
  <c r="B335" i="15"/>
  <c r="I334" i="15"/>
  <c r="B334" i="15"/>
  <c r="I333" i="15"/>
  <c r="B333" i="15"/>
  <c r="I332" i="15"/>
  <c r="B332" i="15"/>
  <c r="B331" i="15"/>
  <c r="B330" i="15"/>
  <c r="I329" i="15"/>
  <c r="B329" i="15"/>
  <c r="I328" i="15"/>
  <c r="B328" i="15"/>
  <c r="I327" i="15"/>
  <c r="B327" i="15"/>
  <c r="I326" i="15"/>
  <c r="B326" i="15"/>
  <c r="I325" i="15"/>
  <c r="B325" i="15"/>
  <c r="I324" i="15"/>
  <c r="B324" i="15"/>
  <c r="I323" i="15"/>
  <c r="B323" i="15"/>
  <c r="I322" i="15"/>
  <c r="B322" i="15"/>
  <c r="I321" i="15"/>
  <c r="B321" i="15"/>
  <c r="I320" i="15"/>
  <c r="B320" i="15"/>
  <c r="I319" i="15"/>
  <c r="B319" i="15"/>
  <c r="I318" i="15"/>
  <c r="B318" i="15"/>
  <c r="I317" i="15"/>
  <c r="B317" i="15"/>
  <c r="I316" i="15"/>
  <c r="B316" i="15"/>
  <c r="I315" i="15"/>
  <c r="B315" i="15"/>
  <c r="I314" i="15"/>
  <c r="B314" i="15"/>
  <c r="I313" i="15"/>
  <c r="B313" i="15"/>
  <c r="I312" i="15"/>
  <c r="B312" i="15"/>
  <c r="I311" i="15"/>
  <c r="B311" i="15"/>
  <c r="I310" i="15"/>
  <c r="B310" i="15"/>
  <c r="I309" i="15"/>
  <c r="B309" i="15"/>
  <c r="O308" i="15"/>
  <c r="I308" i="15"/>
  <c r="B308" i="15"/>
  <c r="O307" i="15"/>
  <c r="I307" i="15"/>
  <c r="B307" i="15"/>
  <c r="O306" i="15"/>
  <c r="I306" i="15"/>
  <c r="B306" i="15"/>
  <c r="O305" i="15"/>
  <c r="I305" i="15"/>
  <c r="B305" i="15"/>
  <c r="O304" i="15"/>
  <c r="B304" i="15"/>
  <c r="O303" i="15"/>
  <c r="I303" i="15"/>
  <c r="B303" i="15"/>
  <c r="I302" i="15"/>
  <c r="B302" i="15"/>
  <c r="I301" i="15"/>
  <c r="B301" i="15"/>
  <c r="I300" i="15"/>
  <c r="B300" i="15"/>
  <c r="I299" i="15"/>
  <c r="B299" i="15"/>
  <c r="I298" i="15"/>
  <c r="B298" i="15"/>
  <c r="B297" i="15"/>
  <c r="B296" i="15"/>
  <c r="B295" i="15"/>
  <c r="B294" i="15"/>
  <c r="B293" i="15"/>
  <c r="B292" i="15"/>
  <c r="B291" i="15"/>
  <c r="B290" i="15"/>
  <c r="B289" i="15"/>
  <c r="O288" i="15"/>
  <c r="B288" i="15"/>
  <c r="O287" i="15"/>
  <c r="B287" i="15"/>
  <c r="O286" i="15"/>
  <c r="B286" i="15"/>
  <c r="O285" i="15"/>
  <c r="B285" i="15"/>
  <c r="O284" i="15"/>
  <c r="B284" i="15"/>
  <c r="O283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O262" i="15"/>
  <c r="B262" i="15"/>
  <c r="O261" i="15"/>
  <c r="B261" i="15"/>
  <c r="O260" i="15"/>
  <c r="B260" i="15"/>
  <c r="O259" i="15"/>
  <c r="B259" i="15"/>
  <c r="O258" i="15"/>
  <c r="B258" i="15"/>
  <c r="O257" i="15"/>
  <c r="B257" i="15"/>
  <c r="B256" i="15"/>
  <c r="B255" i="15"/>
  <c r="B254" i="15"/>
  <c r="B253" i="15"/>
  <c r="I252" i="15"/>
  <c r="B252" i="15"/>
  <c r="O251" i="15"/>
  <c r="B251" i="15"/>
  <c r="O250" i="15"/>
  <c r="B250" i="15"/>
  <c r="O249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O235" i="15"/>
  <c r="B235" i="15"/>
  <c r="O234" i="15"/>
  <c r="B234" i="15"/>
  <c r="O233" i="15"/>
  <c r="B233" i="15"/>
  <c r="O232" i="15"/>
  <c r="B232" i="15"/>
  <c r="O231" i="15"/>
  <c r="B231" i="15"/>
  <c r="O230" i="15"/>
  <c r="B230" i="15"/>
  <c r="B229" i="15"/>
  <c r="B228" i="15"/>
  <c r="B227" i="15"/>
  <c r="B226" i="15"/>
  <c r="B225" i="15"/>
  <c r="I224" i="15"/>
  <c r="B224" i="15"/>
  <c r="I223" i="15"/>
  <c r="B223" i="15"/>
  <c r="B222" i="15"/>
  <c r="B221" i="15"/>
  <c r="I220" i="15"/>
  <c r="B220" i="15"/>
  <c r="B219" i="15"/>
  <c r="B218" i="15"/>
  <c r="I217" i="15"/>
  <c r="B217" i="15"/>
  <c r="I216" i="15"/>
  <c r="B216" i="15"/>
  <c r="I215" i="15"/>
  <c r="I214" i="15" s="1"/>
  <c r="B215" i="15"/>
  <c r="B214" i="15"/>
  <c r="B213" i="15"/>
  <c r="I212" i="15"/>
  <c r="B212" i="15"/>
  <c r="I211" i="15"/>
  <c r="B211" i="15"/>
  <c r="B210" i="15"/>
  <c r="I209" i="15"/>
  <c r="B209" i="15"/>
  <c r="B208" i="15"/>
  <c r="I207" i="15"/>
  <c r="B207" i="15"/>
  <c r="I206" i="15"/>
  <c r="B206" i="15"/>
  <c r="I205" i="15"/>
  <c r="B205" i="15"/>
  <c r="B204" i="15"/>
  <c r="B203" i="15"/>
  <c r="B202" i="15"/>
  <c r="I201" i="15"/>
  <c r="B201" i="15"/>
  <c r="I200" i="15"/>
  <c r="B200" i="15"/>
  <c r="B199" i="15"/>
  <c r="I198" i="15"/>
  <c r="B198" i="15"/>
  <c r="I197" i="15"/>
  <c r="B197" i="15"/>
  <c r="B196" i="15"/>
  <c r="B195" i="15"/>
  <c r="I194" i="15"/>
  <c r="B194" i="15"/>
  <c r="I193" i="15"/>
  <c r="B193" i="15"/>
  <c r="B192" i="15"/>
  <c r="B191" i="15"/>
  <c r="I190" i="15"/>
  <c r="B190" i="15"/>
  <c r="I189" i="15"/>
  <c r="B189" i="15"/>
  <c r="B188" i="15"/>
  <c r="I187" i="15"/>
  <c r="B187" i="15"/>
  <c r="B186" i="15"/>
  <c r="I185" i="15"/>
  <c r="B185" i="15"/>
  <c r="I184" i="15"/>
  <c r="B184" i="15"/>
  <c r="B183" i="15"/>
  <c r="I182" i="15"/>
  <c r="B182" i="15"/>
  <c r="B181" i="15"/>
  <c r="I180" i="15"/>
  <c r="B180" i="15"/>
  <c r="B179" i="15"/>
  <c r="B178" i="15"/>
  <c r="B177" i="15"/>
  <c r="I176" i="15"/>
  <c r="B176" i="15"/>
  <c r="I175" i="15"/>
  <c r="B175" i="15"/>
  <c r="B174" i="15"/>
  <c r="I173" i="15"/>
  <c r="B173" i="15"/>
  <c r="I172" i="15"/>
  <c r="B172" i="15"/>
  <c r="B171" i="15"/>
  <c r="I170" i="15"/>
  <c r="B170" i="15"/>
  <c r="B169" i="15"/>
  <c r="I168" i="15"/>
  <c r="B168" i="15"/>
  <c r="B167" i="15"/>
  <c r="B166" i="15"/>
  <c r="O165" i="15"/>
  <c r="B165" i="15"/>
  <c r="O164" i="15"/>
  <c r="I164" i="15"/>
  <c r="B164" i="15"/>
  <c r="O163" i="15"/>
  <c r="B163" i="15"/>
  <c r="O162" i="15"/>
  <c r="I162" i="15"/>
  <c r="B162" i="15"/>
  <c r="O161" i="15"/>
  <c r="B161" i="15"/>
  <c r="O160" i="15"/>
  <c r="B160" i="15"/>
  <c r="I159" i="15"/>
  <c r="B159" i="15"/>
  <c r="B158" i="15"/>
  <c r="B157" i="15"/>
  <c r="I156" i="15"/>
  <c r="B156" i="15"/>
  <c r="B155" i="15"/>
  <c r="O154" i="15"/>
  <c r="B154" i="15"/>
  <c r="O153" i="15"/>
  <c r="B153" i="15"/>
  <c r="O152" i="15"/>
  <c r="B152" i="15"/>
  <c r="O151" i="15"/>
  <c r="B151" i="15"/>
  <c r="O150" i="15"/>
  <c r="B150" i="15"/>
  <c r="O149" i="15"/>
  <c r="B149" i="15"/>
  <c r="B148" i="15"/>
  <c r="B147" i="15"/>
  <c r="B146" i="15"/>
  <c r="B145" i="15"/>
  <c r="B144" i="15"/>
  <c r="O143" i="15"/>
  <c r="B143" i="15"/>
  <c r="O142" i="15"/>
  <c r="B142" i="15"/>
  <c r="O141" i="15"/>
  <c r="B141" i="15"/>
  <c r="O140" i="15"/>
  <c r="B140" i="15"/>
  <c r="O139" i="15"/>
  <c r="B139" i="15"/>
  <c r="O138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O82" i="15"/>
  <c r="B82" i="15"/>
  <c r="O81" i="15"/>
  <c r="B81" i="15"/>
  <c r="O80" i="15"/>
  <c r="B80" i="15"/>
  <c r="O79" i="15"/>
  <c r="B79" i="15"/>
  <c r="O78" i="15"/>
  <c r="B78" i="15"/>
  <c r="O77" i="15"/>
  <c r="B77" i="15"/>
  <c r="B76" i="15"/>
  <c r="B75" i="15"/>
  <c r="B74" i="15"/>
  <c r="B73" i="15"/>
  <c r="B72" i="15"/>
  <c r="B71" i="15"/>
  <c r="B70" i="15"/>
  <c r="B69" i="15"/>
  <c r="B68" i="15"/>
  <c r="B67" i="15"/>
  <c r="O66" i="15"/>
  <c r="B66" i="15"/>
  <c r="O65" i="15"/>
  <c r="B65" i="15"/>
  <c r="O64" i="15"/>
  <c r="B64" i="15"/>
  <c r="O63" i="15"/>
  <c r="B63" i="15"/>
  <c r="O62" i="15"/>
  <c r="B62" i="15"/>
  <c r="O61" i="15"/>
  <c r="B61" i="15"/>
  <c r="B60" i="15"/>
  <c r="B59" i="15"/>
  <c r="B58" i="15"/>
  <c r="B57" i="15"/>
  <c r="B56" i="15"/>
  <c r="O55" i="15"/>
  <c r="B55" i="15"/>
  <c r="O54" i="15"/>
  <c r="B54" i="15"/>
  <c r="B53" i="15"/>
  <c r="B52" i="15"/>
  <c r="B51" i="15"/>
  <c r="B50" i="15"/>
  <c r="B49" i="15"/>
  <c r="B448" i="14"/>
  <c r="B447" i="14"/>
  <c r="B446" i="14"/>
  <c r="B445" i="14"/>
  <c r="B444" i="14"/>
  <c r="B443" i="14"/>
  <c r="B442" i="14"/>
  <c r="B441" i="14"/>
  <c r="B440" i="14"/>
  <c r="B439" i="14"/>
  <c r="B438" i="14"/>
  <c r="B437" i="14"/>
  <c r="B436" i="14"/>
  <c r="B435" i="14"/>
  <c r="B434" i="14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O59" i="13"/>
  <c r="B59" i="13"/>
  <c r="O58" i="13"/>
  <c r="B58" i="13"/>
  <c r="O57" i="13"/>
  <c r="B57" i="13"/>
  <c r="O56" i="13"/>
  <c r="B56" i="13"/>
  <c r="O55" i="13"/>
  <c r="B55" i="13"/>
  <c r="O54" i="13"/>
  <c r="B54" i="13"/>
  <c r="B53" i="13"/>
  <c r="B52" i="13"/>
  <c r="B51" i="13"/>
  <c r="B50" i="13"/>
  <c r="B49" i="13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I136" i="12"/>
  <c r="B136" i="12"/>
  <c r="B135" i="12"/>
  <c r="B134" i="12"/>
  <c r="B133" i="12"/>
  <c r="B132" i="12"/>
  <c r="B131" i="12"/>
  <c r="B130" i="12"/>
  <c r="B129" i="12"/>
  <c r="B128" i="12"/>
  <c r="I127" i="12"/>
  <c r="B127" i="12"/>
  <c r="B126" i="12"/>
  <c r="I125" i="12"/>
  <c r="B125" i="12"/>
  <c r="B124" i="12"/>
  <c r="I123" i="12"/>
  <c r="B123" i="12"/>
  <c r="I122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I78" i="12"/>
  <c r="B78" i="12"/>
  <c r="B77" i="12"/>
  <c r="B76" i="12"/>
  <c r="I75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O60" i="12"/>
  <c r="B60" i="12"/>
  <c r="O59" i="12"/>
  <c r="B59" i="12"/>
  <c r="B58" i="12"/>
  <c r="O57" i="12"/>
  <c r="B57" i="12"/>
  <c r="O56" i="12"/>
  <c r="B56" i="12"/>
  <c r="O55" i="12"/>
  <c r="B55" i="12"/>
  <c r="O54" i="12"/>
  <c r="I54" i="12"/>
  <c r="B54" i="12"/>
  <c r="B53" i="12"/>
  <c r="B52" i="12"/>
  <c r="I51" i="12"/>
  <c r="B51" i="12"/>
  <c r="B50" i="12"/>
  <c r="B49" i="12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O60" i="11"/>
  <c r="B60" i="11"/>
  <c r="O59" i="11"/>
  <c r="B59" i="11"/>
  <c r="O58" i="11"/>
  <c r="B58" i="11"/>
  <c r="O57" i="11"/>
  <c r="B57" i="11"/>
  <c r="O56" i="11"/>
  <c r="B56" i="11"/>
  <c r="O55" i="11"/>
  <c r="B55" i="11"/>
  <c r="O54" i="11"/>
  <c r="B54" i="11"/>
  <c r="O53" i="11"/>
  <c r="B53" i="11"/>
  <c r="B52" i="11"/>
  <c r="B51" i="11"/>
  <c r="B50" i="11"/>
  <c r="B49" i="11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O104" i="10"/>
  <c r="B104" i="10"/>
  <c r="O103" i="10"/>
  <c r="B103" i="10"/>
  <c r="O102" i="10"/>
  <c r="B102" i="10"/>
  <c r="O101" i="10"/>
  <c r="B101" i="10"/>
  <c r="O100" i="10"/>
  <c r="B100" i="10"/>
  <c r="O99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Z157" i="9"/>
  <c r="Y157" i="9"/>
  <c r="B157" i="9"/>
  <c r="B156" i="9"/>
  <c r="B155" i="9"/>
  <c r="B154" i="9"/>
  <c r="Z153" i="9"/>
  <c r="Y153" i="9"/>
  <c r="B153" i="9"/>
  <c r="B152" i="9"/>
  <c r="B151" i="9"/>
  <c r="B150" i="9"/>
  <c r="Z149" i="9"/>
  <c r="Y149" i="9"/>
  <c r="B149" i="9"/>
  <c r="Z148" i="9"/>
  <c r="Y148" i="9"/>
  <c r="B148" i="9"/>
  <c r="B147" i="9"/>
  <c r="I146" i="9"/>
  <c r="B146" i="9"/>
  <c r="B145" i="9"/>
  <c r="B144" i="9"/>
  <c r="B143" i="9"/>
  <c r="B142" i="9"/>
  <c r="B141" i="9"/>
  <c r="B140" i="9"/>
  <c r="I139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O124" i="9"/>
  <c r="B124" i="9"/>
  <c r="O123" i="9"/>
  <c r="B123" i="9"/>
  <c r="O122" i="9"/>
  <c r="B122" i="9"/>
  <c r="O121" i="9"/>
  <c r="B121" i="9"/>
  <c r="O120" i="9"/>
  <c r="B120" i="9"/>
  <c r="O119" i="9"/>
  <c r="B119" i="9"/>
  <c r="B118" i="9"/>
  <c r="B117" i="9"/>
  <c r="O116" i="9"/>
  <c r="B116" i="9"/>
  <c r="B115" i="9"/>
  <c r="B114" i="9"/>
  <c r="B113" i="9"/>
  <c r="B112" i="9"/>
  <c r="B111" i="9"/>
  <c r="B110" i="9"/>
  <c r="B109" i="9"/>
  <c r="B108" i="9"/>
  <c r="O107" i="9"/>
  <c r="B107" i="9"/>
  <c r="O106" i="9"/>
  <c r="B106" i="9"/>
  <c r="O105" i="9"/>
  <c r="B105" i="9"/>
  <c r="B104" i="9"/>
  <c r="B103" i="9"/>
  <c r="B102" i="9"/>
  <c r="B101" i="9"/>
  <c r="B100" i="9"/>
  <c r="B99" i="9"/>
  <c r="B98" i="9"/>
  <c r="B97" i="9"/>
  <c r="B96" i="9"/>
  <c r="O95" i="9"/>
  <c r="B95" i="9"/>
  <c r="O94" i="9"/>
  <c r="B94" i="9"/>
  <c r="O93" i="9"/>
  <c r="B93" i="9"/>
  <c r="O92" i="9"/>
  <c r="B92" i="9"/>
  <c r="O91" i="9"/>
  <c r="B91" i="9"/>
  <c r="O90" i="9"/>
  <c r="B90" i="9"/>
  <c r="B89" i="9"/>
  <c r="B88" i="9"/>
  <c r="B87" i="9"/>
  <c r="B86" i="9"/>
  <c r="B85" i="9"/>
  <c r="O84" i="9"/>
  <c r="B84" i="9"/>
  <c r="B83" i="9"/>
  <c r="B82" i="9"/>
  <c r="B81" i="9"/>
  <c r="B80" i="9"/>
  <c r="B79" i="9"/>
  <c r="O78" i="9"/>
  <c r="B78" i="9"/>
  <c r="O77" i="9"/>
  <c r="B77" i="9"/>
  <c r="O76" i="9"/>
  <c r="B76" i="9"/>
  <c r="O75" i="9"/>
  <c r="B75" i="9"/>
  <c r="O74" i="9"/>
  <c r="B74" i="9"/>
  <c r="B73" i="9"/>
  <c r="B72" i="9"/>
  <c r="I71" i="9"/>
  <c r="B71" i="9"/>
  <c r="I70" i="9"/>
  <c r="B70" i="9"/>
  <c r="B69" i="9"/>
  <c r="O68" i="9"/>
  <c r="B68" i="9"/>
  <c r="O67" i="9"/>
  <c r="B67" i="9"/>
  <c r="B66" i="9"/>
  <c r="B65" i="9"/>
  <c r="B64" i="9"/>
  <c r="B63" i="9"/>
  <c r="B61" i="9"/>
  <c r="B60" i="9"/>
  <c r="B59" i="9"/>
  <c r="B58" i="9"/>
  <c r="B57" i="9"/>
  <c r="O56" i="9"/>
  <c r="B56" i="9"/>
  <c r="O55" i="9"/>
  <c r="B55" i="9"/>
  <c r="O54" i="9"/>
  <c r="B54" i="9"/>
  <c r="B53" i="9"/>
  <c r="B52" i="9"/>
  <c r="B51" i="9"/>
  <c r="B50" i="9"/>
  <c r="B49" i="9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O59" i="8"/>
  <c r="B59" i="8"/>
  <c r="O58" i="8"/>
  <c r="B58" i="8"/>
  <c r="O57" i="8"/>
  <c r="B57" i="8"/>
  <c r="O56" i="8"/>
  <c r="B56" i="8"/>
  <c r="O55" i="8"/>
  <c r="B55" i="8"/>
  <c r="O54" i="8"/>
  <c r="B54" i="8"/>
  <c r="B53" i="8"/>
  <c r="B52" i="8"/>
  <c r="B51" i="8"/>
  <c r="B50" i="8"/>
  <c r="B49" i="8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O59" i="7"/>
  <c r="B59" i="7"/>
  <c r="O58" i="7"/>
  <c r="B58" i="7"/>
  <c r="O57" i="7"/>
  <c r="B57" i="7"/>
  <c r="O56" i="7"/>
  <c r="B56" i="7"/>
  <c r="O55" i="7"/>
  <c r="B55" i="7"/>
  <c r="O54" i="7"/>
  <c r="B54" i="7"/>
  <c r="B53" i="7"/>
  <c r="B52" i="7"/>
  <c r="B51" i="7"/>
  <c r="B50" i="7"/>
  <c r="B49" i="7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O59" i="6"/>
  <c r="B59" i="6"/>
  <c r="O58" i="6"/>
  <c r="B58" i="6"/>
  <c r="O57" i="6"/>
  <c r="B57" i="6"/>
  <c r="O56" i="6"/>
  <c r="B56" i="6"/>
  <c r="O55" i="6"/>
  <c r="B55" i="6"/>
  <c r="O54" i="6"/>
  <c r="B54" i="6"/>
  <c r="B53" i="6"/>
  <c r="B52" i="6"/>
  <c r="B51" i="6"/>
  <c r="B50" i="6"/>
  <c r="B49" i="6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O59" i="5"/>
  <c r="B59" i="5"/>
  <c r="O58" i="5"/>
  <c r="B58" i="5"/>
  <c r="O57" i="5"/>
  <c r="B57" i="5"/>
  <c r="O56" i="5"/>
  <c r="B56" i="5"/>
  <c r="O55" i="5"/>
  <c r="B55" i="5"/>
  <c r="O54" i="5"/>
  <c r="B54" i="5"/>
  <c r="B53" i="5"/>
  <c r="B52" i="5"/>
  <c r="B51" i="5"/>
  <c r="B50" i="5"/>
  <c r="B49" i="5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L155" i="4"/>
  <c r="P155" i="4" s="1"/>
  <c r="Q155" i="4" s="1"/>
  <c r="R155" i="4" s="1"/>
  <c r="B155" i="4"/>
  <c r="L154" i="4"/>
  <c r="P154" i="4" s="1"/>
  <c r="Q154" i="4" s="1"/>
  <c r="R154" i="4" s="1"/>
  <c r="B154" i="4"/>
  <c r="L153" i="4"/>
  <c r="P153" i="4" s="1"/>
  <c r="Q153" i="4" s="1"/>
  <c r="R153" i="4" s="1"/>
  <c r="B153" i="4"/>
  <c r="L152" i="4"/>
  <c r="P152" i="4" s="1"/>
  <c r="Q152" i="4" s="1"/>
  <c r="R152" i="4" s="1"/>
  <c r="B152" i="4"/>
  <c r="L151" i="4"/>
  <c r="P151" i="4" s="1"/>
  <c r="Q151" i="4" s="1"/>
  <c r="R151" i="4" s="1"/>
  <c r="B151" i="4"/>
  <c r="L150" i="4"/>
  <c r="P150" i="4" s="1"/>
  <c r="Q150" i="4" s="1"/>
  <c r="R150" i="4" s="1"/>
  <c r="B150" i="4"/>
  <c r="L149" i="4"/>
  <c r="P149" i="4" s="1"/>
  <c r="Q149" i="4" s="1"/>
  <c r="R149" i="4" s="1"/>
  <c r="B149" i="4"/>
  <c r="L148" i="4"/>
  <c r="P148" i="4" s="1"/>
  <c r="Q148" i="4" s="1"/>
  <c r="R148" i="4" s="1"/>
  <c r="B148" i="4"/>
  <c r="L147" i="4"/>
  <c r="P147" i="4" s="1"/>
  <c r="Q147" i="4" s="1"/>
  <c r="R147" i="4" s="1"/>
  <c r="B147" i="4"/>
  <c r="L146" i="4"/>
  <c r="P146" i="4" s="1"/>
  <c r="Q146" i="4" s="1"/>
  <c r="R146" i="4" s="1"/>
  <c r="B146" i="4"/>
  <c r="L145" i="4"/>
  <c r="P145" i="4" s="1"/>
  <c r="Q145" i="4" s="1"/>
  <c r="R145" i="4" s="1"/>
  <c r="B145" i="4"/>
  <c r="L144" i="4"/>
  <c r="P144" i="4" s="1"/>
  <c r="Q144" i="4" s="1"/>
  <c r="R144" i="4" s="1"/>
  <c r="B144" i="4"/>
  <c r="L143" i="4"/>
  <c r="P143" i="4" s="1"/>
  <c r="Q143" i="4" s="1"/>
  <c r="R143" i="4" s="1"/>
  <c r="B143" i="4"/>
  <c r="L142" i="4"/>
  <c r="P142" i="4" s="1"/>
  <c r="Q142" i="4" s="1"/>
  <c r="R142" i="4" s="1"/>
  <c r="B142" i="4"/>
  <c r="L141" i="4"/>
  <c r="P141" i="4" s="1"/>
  <c r="Q141" i="4" s="1"/>
  <c r="R141" i="4" s="1"/>
  <c r="B141" i="4"/>
  <c r="L140" i="4"/>
  <c r="P140" i="4" s="1"/>
  <c r="Q140" i="4" s="1"/>
  <c r="R140" i="4" s="1"/>
  <c r="B140" i="4"/>
  <c r="L139" i="4"/>
  <c r="P139" i="4" s="1"/>
  <c r="Q139" i="4" s="1"/>
  <c r="R139" i="4" s="1"/>
  <c r="B139" i="4"/>
  <c r="L138" i="4"/>
  <c r="P138" i="4" s="1"/>
  <c r="Q138" i="4" s="1"/>
  <c r="R138" i="4" s="1"/>
  <c r="B138" i="4"/>
  <c r="L137" i="4"/>
  <c r="P137" i="4" s="1"/>
  <c r="Q137" i="4" s="1"/>
  <c r="R137" i="4" s="1"/>
  <c r="B137" i="4"/>
  <c r="L136" i="4"/>
  <c r="P136" i="4" s="1"/>
  <c r="Q136" i="4" s="1"/>
  <c r="R136" i="4" s="1"/>
  <c r="B136" i="4"/>
  <c r="L135" i="4"/>
  <c r="P135" i="4" s="1"/>
  <c r="Q135" i="4" s="1"/>
  <c r="R135" i="4" s="1"/>
  <c r="B135" i="4"/>
  <c r="L134" i="4"/>
  <c r="P134" i="4" s="1"/>
  <c r="Q134" i="4" s="1"/>
  <c r="R134" i="4" s="1"/>
  <c r="B134" i="4"/>
  <c r="L133" i="4"/>
  <c r="P133" i="4" s="1"/>
  <c r="Q133" i="4" s="1"/>
  <c r="R133" i="4" s="1"/>
  <c r="B133" i="4"/>
  <c r="L132" i="4"/>
  <c r="P132" i="4" s="1"/>
  <c r="Q132" i="4" s="1"/>
  <c r="R132" i="4" s="1"/>
  <c r="B132" i="4"/>
  <c r="L131" i="4"/>
  <c r="P131" i="4" s="1"/>
  <c r="Q131" i="4" s="1"/>
  <c r="R131" i="4" s="1"/>
  <c r="B131" i="4"/>
  <c r="L130" i="4"/>
  <c r="P130" i="4" s="1"/>
  <c r="Q130" i="4" s="1"/>
  <c r="R130" i="4" s="1"/>
  <c r="B130" i="4"/>
  <c r="L129" i="4"/>
  <c r="P129" i="4" s="1"/>
  <c r="Q129" i="4" s="1"/>
  <c r="R129" i="4" s="1"/>
  <c r="B129" i="4"/>
  <c r="L128" i="4"/>
  <c r="P128" i="4" s="1"/>
  <c r="Q128" i="4" s="1"/>
  <c r="R128" i="4" s="1"/>
  <c r="B128" i="4"/>
  <c r="L127" i="4"/>
  <c r="P127" i="4" s="1"/>
  <c r="Q127" i="4" s="1"/>
  <c r="R127" i="4" s="1"/>
  <c r="B127" i="4"/>
  <c r="L126" i="4"/>
  <c r="P126" i="4" s="1"/>
  <c r="Q126" i="4" s="1"/>
  <c r="R126" i="4" s="1"/>
  <c r="B126" i="4"/>
  <c r="P125" i="4"/>
  <c r="Q125" i="4" s="1"/>
  <c r="R125" i="4" s="1"/>
  <c r="L125" i="4"/>
  <c r="B125" i="4"/>
  <c r="L124" i="4"/>
  <c r="P124" i="4" s="1"/>
  <c r="Q124" i="4" s="1"/>
  <c r="R124" i="4" s="1"/>
  <c r="B124" i="4"/>
  <c r="L123" i="4"/>
  <c r="P123" i="4" s="1"/>
  <c r="Q123" i="4" s="1"/>
  <c r="R123" i="4" s="1"/>
  <c r="B123" i="4"/>
  <c r="L122" i="4"/>
  <c r="P122" i="4" s="1"/>
  <c r="Q122" i="4" s="1"/>
  <c r="R122" i="4" s="1"/>
  <c r="B122" i="4"/>
  <c r="L121" i="4"/>
  <c r="P121" i="4" s="1"/>
  <c r="Q121" i="4" s="1"/>
  <c r="R121" i="4" s="1"/>
  <c r="B121" i="4"/>
  <c r="L120" i="4"/>
  <c r="P120" i="4" s="1"/>
  <c r="Q120" i="4" s="1"/>
  <c r="R120" i="4" s="1"/>
  <c r="B120" i="4"/>
  <c r="L119" i="4"/>
  <c r="P119" i="4" s="1"/>
  <c r="Q119" i="4" s="1"/>
  <c r="R119" i="4" s="1"/>
  <c r="B119" i="4"/>
  <c r="P118" i="4"/>
  <c r="Q118" i="4" s="1"/>
  <c r="R118" i="4" s="1"/>
  <c r="L118" i="4"/>
  <c r="B118" i="4"/>
  <c r="L117" i="4"/>
  <c r="P117" i="4" s="1"/>
  <c r="Q117" i="4" s="1"/>
  <c r="R117" i="4" s="1"/>
  <c r="B117" i="4"/>
  <c r="L116" i="4"/>
  <c r="P116" i="4" s="1"/>
  <c r="Q116" i="4" s="1"/>
  <c r="R116" i="4" s="1"/>
  <c r="B116" i="4"/>
  <c r="L115" i="4"/>
  <c r="P115" i="4" s="1"/>
  <c r="Q115" i="4" s="1"/>
  <c r="R115" i="4" s="1"/>
  <c r="B115" i="4"/>
  <c r="L114" i="4"/>
  <c r="P114" i="4" s="1"/>
  <c r="Q114" i="4" s="1"/>
  <c r="R114" i="4" s="1"/>
  <c r="B114" i="4"/>
  <c r="L113" i="4"/>
  <c r="P113" i="4" s="1"/>
  <c r="Q113" i="4" s="1"/>
  <c r="R113" i="4" s="1"/>
  <c r="B113" i="4"/>
  <c r="L112" i="4"/>
  <c r="P112" i="4" s="1"/>
  <c r="Q112" i="4" s="1"/>
  <c r="R112" i="4" s="1"/>
  <c r="B112" i="4"/>
  <c r="L111" i="4"/>
  <c r="P111" i="4" s="1"/>
  <c r="Q111" i="4" s="1"/>
  <c r="R111" i="4" s="1"/>
  <c r="B111" i="4"/>
  <c r="L110" i="4"/>
  <c r="P110" i="4" s="1"/>
  <c r="Q110" i="4" s="1"/>
  <c r="R110" i="4" s="1"/>
  <c r="B110" i="4"/>
  <c r="P109" i="4"/>
  <c r="Q109" i="4" s="1"/>
  <c r="R109" i="4" s="1"/>
  <c r="L109" i="4"/>
  <c r="B109" i="4"/>
  <c r="L108" i="4"/>
  <c r="P108" i="4" s="1"/>
  <c r="Q108" i="4" s="1"/>
  <c r="R108" i="4" s="1"/>
  <c r="B108" i="4"/>
  <c r="L107" i="4"/>
  <c r="P107" i="4" s="1"/>
  <c r="Q107" i="4" s="1"/>
  <c r="R107" i="4" s="1"/>
  <c r="B107" i="4"/>
  <c r="L106" i="4"/>
  <c r="P106" i="4" s="1"/>
  <c r="Q106" i="4" s="1"/>
  <c r="R106" i="4" s="1"/>
  <c r="B106" i="4"/>
  <c r="L105" i="4"/>
  <c r="P105" i="4" s="1"/>
  <c r="Q105" i="4" s="1"/>
  <c r="R105" i="4" s="1"/>
  <c r="B105" i="4"/>
  <c r="L104" i="4"/>
  <c r="P104" i="4" s="1"/>
  <c r="Q104" i="4" s="1"/>
  <c r="R104" i="4" s="1"/>
  <c r="B104" i="4"/>
  <c r="L103" i="4"/>
  <c r="P103" i="4" s="1"/>
  <c r="Q103" i="4" s="1"/>
  <c r="R103" i="4" s="1"/>
  <c r="B103" i="4"/>
  <c r="L102" i="4"/>
  <c r="P102" i="4" s="1"/>
  <c r="Q102" i="4" s="1"/>
  <c r="R102" i="4" s="1"/>
  <c r="B102" i="4"/>
  <c r="L101" i="4"/>
  <c r="P101" i="4" s="1"/>
  <c r="Q101" i="4" s="1"/>
  <c r="R101" i="4" s="1"/>
  <c r="B101" i="4"/>
  <c r="L100" i="4"/>
  <c r="P100" i="4" s="1"/>
  <c r="Q100" i="4" s="1"/>
  <c r="R100" i="4" s="1"/>
  <c r="B100" i="4"/>
  <c r="L99" i="4"/>
  <c r="P99" i="4" s="1"/>
  <c r="Q99" i="4" s="1"/>
  <c r="R99" i="4" s="1"/>
  <c r="B99" i="4"/>
  <c r="L98" i="4"/>
  <c r="P98" i="4" s="1"/>
  <c r="Q98" i="4" s="1"/>
  <c r="R98" i="4" s="1"/>
  <c r="B98" i="4"/>
  <c r="L97" i="4"/>
  <c r="P97" i="4" s="1"/>
  <c r="Q97" i="4" s="1"/>
  <c r="R97" i="4" s="1"/>
  <c r="B97" i="4"/>
  <c r="L96" i="4"/>
  <c r="P96" i="4" s="1"/>
  <c r="Q96" i="4" s="1"/>
  <c r="R96" i="4" s="1"/>
  <c r="B96" i="4"/>
  <c r="L95" i="4"/>
  <c r="P95" i="4" s="1"/>
  <c r="Q95" i="4" s="1"/>
  <c r="R95" i="4" s="1"/>
  <c r="B95" i="4"/>
  <c r="L94" i="4"/>
  <c r="P94" i="4" s="1"/>
  <c r="Q94" i="4" s="1"/>
  <c r="R94" i="4" s="1"/>
  <c r="B94" i="4"/>
  <c r="P93" i="4"/>
  <c r="Q93" i="4" s="1"/>
  <c r="R93" i="4" s="1"/>
  <c r="L93" i="4"/>
  <c r="B93" i="4"/>
  <c r="L92" i="4"/>
  <c r="P92" i="4" s="1"/>
  <c r="Q92" i="4" s="1"/>
  <c r="R92" i="4" s="1"/>
  <c r="B92" i="4"/>
  <c r="L91" i="4"/>
  <c r="P91" i="4" s="1"/>
  <c r="Q91" i="4" s="1"/>
  <c r="R91" i="4" s="1"/>
  <c r="B91" i="4"/>
  <c r="L90" i="4"/>
  <c r="P90" i="4" s="1"/>
  <c r="Q90" i="4" s="1"/>
  <c r="R90" i="4" s="1"/>
  <c r="B90" i="4"/>
  <c r="L89" i="4"/>
  <c r="P89" i="4" s="1"/>
  <c r="Q89" i="4" s="1"/>
  <c r="R89" i="4" s="1"/>
  <c r="B89" i="4"/>
  <c r="L88" i="4"/>
  <c r="P88" i="4" s="1"/>
  <c r="Q88" i="4" s="1"/>
  <c r="R88" i="4" s="1"/>
  <c r="B88" i="4"/>
  <c r="L87" i="4"/>
  <c r="P87" i="4" s="1"/>
  <c r="Q87" i="4" s="1"/>
  <c r="R87" i="4" s="1"/>
  <c r="B87" i="4"/>
  <c r="L86" i="4"/>
  <c r="P86" i="4" s="1"/>
  <c r="Q86" i="4" s="1"/>
  <c r="R86" i="4" s="1"/>
  <c r="B86" i="4"/>
  <c r="L85" i="4"/>
  <c r="P85" i="4" s="1"/>
  <c r="Q85" i="4" s="1"/>
  <c r="R85" i="4" s="1"/>
  <c r="B85" i="4"/>
  <c r="L84" i="4"/>
  <c r="P84" i="4" s="1"/>
  <c r="Q84" i="4" s="1"/>
  <c r="R84" i="4" s="1"/>
  <c r="B84" i="4"/>
  <c r="L83" i="4"/>
  <c r="P83" i="4" s="1"/>
  <c r="Q83" i="4" s="1"/>
  <c r="R83" i="4" s="1"/>
  <c r="B83" i="4"/>
  <c r="L82" i="4"/>
  <c r="P82" i="4" s="1"/>
  <c r="Q82" i="4" s="1"/>
  <c r="R82" i="4" s="1"/>
  <c r="B82" i="4"/>
  <c r="L81" i="4"/>
  <c r="P81" i="4" s="1"/>
  <c r="Q81" i="4" s="1"/>
  <c r="R81" i="4" s="1"/>
  <c r="B81" i="4"/>
  <c r="L80" i="4"/>
  <c r="P80" i="4" s="1"/>
  <c r="Q80" i="4" s="1"/>
  <c r="R80" i="4" s="1"/>
  <c r="B80" i="4"/>
  <c r="L79" i="4"/>
  <c r="P79" i="4" s="1"/>
  <c r="Q79" i="4" s="1"/>
  <c r="R79" i="4" s="1"/>
  <c r="B79" i="4"/>
  <c r="L78" i="4"/>
  <c r="P78" i="4" s="1"/>
  <c r="Q78" i="4" s="1"/>
  <c r="R78" i="4" s="1"/>
  <c r="B78" i="4"/>
  <c r="L77" i="4"/>
  <c r="P77" i="4" s="1"/>
  <c r="Q77" i="4" s="1"/>
  <c r="R77" i="4" s="1"/>
  <c r="B77" i="4"/>
  <c r="L76" i="4"/>
  <c r="P76" i="4" s="1"/>
  <c r="Q76" i="4" s="1"/>
  <c r="R76" i="4" s="1"/>
  <c r="B76" i="4"/>
  <c r="L75" i="4"/>
  <c r="P75" i="4" s="1"/>
  <c r="Q75" i="4" s="1"/>
  <c r="R75" i="4" s="1"/>
  <c r="B75" i="4"/>
  <c r="L74" i="4"/>
  <c r="P74" i="4" s="1"/>
  <c r="Q74" i="4" s="1"/>
  <c r="R74" i="4" s="1"/>
  <c r="B74" i="4"/>
  <c r="L73" i="4"/>
  <c r="P73" i="4" s="1"/>
  <c r="Q73" i="4" s="1"/>
  <c r="R73" i="4" s="1"/>
  <c r="B73" i="4"/>
  <c r="L72" i="4"/>
  <c r="P72" i="4" s="1"/>
  <c r="Q72" i="4" s="1"/>
  <c r="R72" i="4" s="1"/>
  <c r="B72" i="4"/>
  <c r="L71" i="4"/>
  <c r="P71" i="4" s="1"/>
  <c r="Q71" i="4" s="1"/>
  <c r="R71" i="4" s="1"/>
  <c r="B71" i="4"/>
  <c r="L70" i="4"/>
  <c r="P70" i="4" s="1"/>
  <c r="Q70" i="4" s="1"/>
  <c r="R70" i="4" s="1"/>
  <c r="B70" i="4"/>
  <c r="L69" i="4"/>
  <c r="P69" i="4" s="1"/>
  <c r="Q69" i="4" s="1"/>
  <c r="R69" i="4" s="1"/>
  <c r="B69" i="4"/>
  <c r="L68" i="4"/>
  <c r="P68" i="4" s="1"/>
  <c r="Q68" i="4" s="1"/>
  <c r="R68" i="4" s="1"/>
  <c r="B68" i="4"/>
  <c r="L67" i="4"/>
  <c r="P67" i="4" s="1"/>
  <c r="Q67" i="4" s="1"/>
  <c r="R67" i="4" s="1"/>
  <c r="B67" i="4"/>
  <c r="L66" i="4"/>
  <c r="P66" i="4" s="1"/>
  <c r="Q66" i="4" s="1"/>
  <c r="R66" i="4" s="1"/>
  <c r="B66" i="4"/>
  <c r="L65" i="4"/>
  <c r="P65" i="4" s="1"/>
  <c r="Q65" i="4" s="1"/>
  <c r="R65" i="4" s="1"/>
  <c r="B65" i="4"/>
  <c r="L64" i="4"/>
  <c r="P64" i="4" s="1"/>
  <c r="Q64" i="4" s="1"/>
  <c r="R64" i="4" s="1"/>
  <c r="B64" i="4"/>
  <c r="L63" i="4"/>
  <c r="P63" i="4" s="1"/>
  <c r="Q63" i="4" s="1"/>
  <c r="R63" i="4" s="1"/>
  <c r="B63" i="4"/>
  <c r="L62" i="4"/>
  <c r="P62" i="4" s="1"/>
  <c r="Q62" i="4" s="1"/>
  <c r="R62" i="4" s="1"/>
  <c r="B62" i="4"/>
  <c r="P61" i="4"/>
  <c r="Q61" i="4" s="1"/>
  <c r="R61" i="4" s="1"/>
  <c r="L61" i="4"/>
  <c r="B61" i="4"/>
  <c r="L60" i="4"/>
  <c r="P60" i="4" s="1"/>
  <c r="Q60" i="4" s="1"/>
  <c r="R60" i="4" s="1"/>
  <c r="B60" i="4"/>
  <c r="L59" i="4"/>
  <c r="P59" i="4" s="1"/>
  <c r="Q59" i="4" s="1"/>
  <c r="R59" i="4" s="1"/>
  <c r="B59" i="4"/>
  <c r="L58" i="4"/>
  <c r="P58" i="4" s="1"/>
  <c r="Q58" i="4" s="1"/>
  <c r="R58" i="4" s="1"/>
  <c r="B58" i="4"/>
  <c r="L57" i="4"/>
  <c r="P57" i="4" s="1"/>
  <c r="Q57" i="4" s="1"/>
  <c r="R57" i="4" s="1"/>
  <c r="B57" i="4"/>
  <c r="L56" i="4"/>
  <c r="P56" i="4" s="1"/>
  <c r="Q56" i="4" s="1"/>
  <c r="R56" i="4" s="1"/>
  <c r="B56" i="4"/>
  <c r="L55" i="4"/>
  <c r="P55" i="4" s="1"/>
  <c r="Q55" i="4" s="1"/>
  <c r="R55" i="4" s="1"/>
  <c r="B55" i="4"/>
  <c r="P54" i="4"/>
  <c r="Q54" i="4" s="1"/>
  <c r="R54" i="4" s="1"/>
  <c r="L54" i="4"/>
  <c r="B54" i="4"/>
  <c r="L53" i="4"/>
  <c r="P53" i="4" s="1"/>
  <c r="Q53" i="4" s="1"/>
  <c r="R53" i="4" s="1"/>
  <c r="B53" i="4"/>
  <c r="L52" i="4"/>
  <c r="P52" i="4" s="1"/>
  <c r="Q52" i="4" s="1"/>
  <c r="R52" i="4" s="1"/>
  <c r="B52" i="4"/>
  <c r="L51" i="4"/>
  <c r="P51" i="4" s="1"/>
  <c r="Q51" i="4" s="1"/>
  <c r="R51" i="4" s="1"/>
  <c r="B51" i="4"/>
  <c r="L50" i="4"/>
  <c r="P50" i="4" s="1"/>
  <c r="Q50" i="4" s="1"/>
  <c r="R50" i="4" s="1"/>
  <c r="B50" i="4"/>
  <c r="L49" i="4"/>
  <c r="P49" i="4" s="1"/>
  <c r="Q49" i="4" s="1"/>
  <c r="R49" i="4" s="1"/>
  <c r="B49" i="4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I92" i="3"/>
  <c r="B92" i="3"/>
  <c r="I91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I64" i="3"/>
  <c r="B64" i="3"/>
  <c r="B63" i="3"/>
  <c r="B62" i="3"/>
  <c r="B61" i="3"/>
  <c r="B60" i="3"/>
  <c r="I59" i="3"/>
  <c r="B59" i="3"/>
  <c r="B58" i="3"/>
  <c r="B57" i="3"/>
  <c r="B56" i="3"/>
  <c r="B55" i="3"/>
  <c r="B54" i="3"/>
  <c r="I53" i="3"/>
  <c r="B53" i="3"/>
  <c r="I52" i="3"/>
  <c r="B52" i="3"/>
  <c r="I51" i="3"/>
  <c r="B51" i="3"/>
  <c r="I50" i="3"/>
  <c r="B50" i="3"/>
  <c r="I49" i="3"/>
  <c r="B49" i="3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489" i="17"/>
  <c r="A489" i="17"/>
  <c r="C488" i="17"/>
  <c r="A488" i="17"/>
  <c r="C66" i="17"/>
  <c r="A66" i="17"/>
  <c r="C65" i="17"/>
  <c r="A65" i="17"/>
  <c r="C638" i="17"/>
  <c r="A638" i="17"/>
  <c r="C637" i="17"/>
  <c r="A637" i="17"/>
  <c r="C97" i="17"/>
  <c r="A97" i="17"/>
  <c r="C96" i="17"/>
  <c r="A96" i="17"/>
  <c r="C34" i="17"/>
  <c r="A34" i="17"/>
  <c r="C33" i="17"/>
  <c r="A33" i="17"/>
  <c r="C867" i="17"/>
  <c r="A867" i="17"/>
  <c r="C653" i="17"/>
  <c r="A653" i="17"/>
  <c r="C1153" i="17"/>
  <c r="A1153" i="17"/>
  <c r="C437" i="17"/>
  <c r="A437" i="17"/>
  <c r="C934" i="17"/>
  <c r="A934" i="17"/>
  <c r="C1101" i="17"/>
  <c r="A1101" i="17"/>
  <c r="C359" i="17"/>
  <c r="A359" i="17"/>
  <c r="C9" i="17"/>
  <c r="A9" i="17"/>
  <c r="C681" i="17"/>
  <c r="A681" i="17"/>
  <c r="C1023" i="17"/>
  <c r="A1023" i="17"/>
  <c r="C342" i="17"/>
  <c r="A342" i="17"/>
  <c r="C85" i="17"/>
  <c r="A85" i="17"/>
  <c r="C298" i="17"/>
  <c r="A298" i="17"/>
  <c r="C410" i="17"/>
  <c r="A410" i="17"/>
  <c r="C409" i="17"/>
  <c r="A409" i="17"/>
  <c r="C420" i="17"/>
  <c r="A420" i="17"/>
  <c r="C67" i="17"/>
  <c r="A67" i="17"/>
  <c r="C1290" i="17"/>
  <c r="A1290" i="17"/>
  <c r="C484" i="17"/>
  <c r="A484" i="17"/>
  <c r="C1360" i="17"/>
  <c r="A1360" i="17"/>
  <c r="C1280" i="17"/>
  <c r="A1280" i="17"/>
  <c r="C358" i="17"/>
  <c r="A358" i="17"/>
  <c r="C449" i="17"/>
  <c r="A449" i="17"/>
  <c r="C490" i="17"/>
  <c r="A490" i="17"/>
  <c r="C1247" i="17"/>
  <c r="A1247" i="17"/>
  <c r="C1304" i="17"/>
  <c r="A1304" i="17"/>
  <c r="C1339" i="17"/>
  <c r="A1339" i="17"/>
  <c r="C914" i="17"/>
  <c r="A914" i="17"/>
  <c r="C1279" i="17"/>
  <c r="A1279" i="17"/>
  <c r="C517" i="17"/>
  <c r="A517" i="17"/>
  <c r="C633" i="17"/>
  <c r="A633" i="17"/>
  <c r="C1172" i="17"/>
  <c r="A1172" i="17"/>
  <c r="C70" i="17"/>
  <c r="A70" i="17"/>
  <c r="C321" i="17"/>
  <c r="A321" i="17"/>
  <c r="C536" i="17"/>
  <c r="A536" i="17"/>
  <c r="C476" i="17"/>
  <c r="A476" i="17"/>
  <c r="C1140" i="17"/>
  <c r="A1140" i="17"/>
  <c r="C1128" i="17"/>
  <c r="A1128" i="17"/>
  <c r="C1251" i="17"/>
  <c r="A1251" i="17"/>
  <c r="C1296" i="17"/>
  <c r="A1296" i="17"/>
  <c r="C1063" i="17"/>
  <c r="A1063" i="17"/>
  <c r="C1301" i="17"/>
  <c r="A1301" i="17"/>
  <c r="C1115" i="17"/>
  <c r="A1115" i="17"/>
  <c r="C1359" i="17"/>
  <c r="A1359" i="17"/>
  <c r="C1368" i="17"/>
  <c r="A1368" i="17"/>
  <c r="C1277" i="17"/>
  <c r="A1277" i="17"/>
  <c r="C1344" i="17"/>
  <c r="A1344" i="17"/>
  <c r="C730" i="17"/>
  <c r="A730" i="17"/>
  <c r="C1367" i="17"/>
  <c r="A1367" i="17"/>
  <c r="C1309" i="17"/>
  <c r="A1309" i="17"/>
  <c r="P1180" i="17"/>
  <c r="C1180" i="17"/>
  <c r="A1180" i="17"/>
  <c r="P1137" i="17"/>
  <c r="C1137" i="17"/>
  <c r="A1137" i="17"/>
  <c r="P1325" i="17"/>
  <c r="C1325" i="17"/>
  <c r="A1325" i="17"/>
  <c r="P569" i="17"/>
  <c r="C569" i="17"/>
  <c r="A569" i="17"/>
  <c r="P1208" i="17"/>
  <c r="C1208" i="17"/>
  <c r="A1208" i="17"/>
  <c r="P1230" i="17"/>
  <c r="C1230" i="17"/>
  <c r="A1230" i="17"/>
  <c r="C1322" i="17"/>
  <c r="A1322" i="17"/>
  <c r="C1272" i="17"/>
  <c r="A1272" i="17"/>
  <c r="C1366" i="17"/>
  <c r="A1366" i="17"/>
  <c r="C530" i="17"/>
  <c r="A530" i="17"/>
  <c r="C1295" i="17"/>
  <c r="A1295" i="17"/>
  <c r="P1358" i="17"/>
  <c r="C1358" i="17"/>
  <c r="A1358" i="17"/>
  <c r="P563" i="17"/>
  <c r="C563" i="17"/>
  <c r="A563" i="17"/>
  <c r="P494" i="17"/>
  <c r="C494" i="17"/>
  <c r="A494" i="17"/>
  <c r="P312" i="17"/>
  <c r="C312" i="17"/>
  <c r="A312" i="17"/>
  <c r="C414" i="17"/>
  <c r="A414" i="17"/>
  <c r="C77" i="17"/>
  <c r="A77" i="17"/>
  <c r="C1219" i="17"/>
  <c r="A1219" i="17"/>
  <c r="C673" i="17"/>
  <c r="A673" i="17"/>
  <c r="C1340" i="17"/>
  <c r="A1340" i="17"/>
  <c r="C946" i="17"/>
  <c r="A946" i="17"/>
  <c r="C136" i="17"/>
  <c r="A136" i="17"/>
  <c r="C135" i="17"/>
  <c r="A135" i="17"/>
  <c r="C1132" i="17"/>
  <c r="A1132" i="17"/>
  <c r="C1100" i="17"/>
  <c r="A1100" i="17"/>
  <c r="C721" i="17"/>
  <c r="A721" i="17"/>
  <c r="C526" i="17"/>
  <c r="A526" i="17"/>
  <c r="C847" i="17"/>
  <c r="A847" i="17"/>
  <c r="C370" i="17"/>
  <c r="A370" i="17"/>
  <c r="C785" i="17"/>
  <c r="A785" i="17"/>
  <c r="C425" i="17"/>
  <c r="A425" i="17"/>
  <c r="C879" i="17"/>
  <c r="A879" i="17"/>
  <c r="C80" i="17"/>
  <c r="A80" i="17"/>
  <c r="C91" i="17"/>
  <c r="A91" i="17"/>
  <c r="C285" i="17"/>
  <c r="A285" i="17"/>
  <c r="C988" i="17"/>
  <c r="A988" i="17"/>
  <c r="C1070" i="17"/>
  <c r="A1070" i="17"/>
  <c r="C274" i="17"/>
  <c r="A274" i="17"/>
  <c r="C1291" i="17"/>
  <c r="A1291" i="17"/>
  <c r="C1224" i="17"/>
  <c r="A1224" i="17"/>
  <c r="C697" i="17"/>
  <c r="A697" i="17"/>
  <c r="C446" i="17"/>
  <c r="A446" i="17"/>
  <c r="C19" i="17"/>
  <c r="A19" i="17"/>
  <c r="C379" i="17"/>
  <c r="A379" i="17"/>
  <c r="C808" i="17"/>
  <c r="A808" i="17"/>
  <c r="C1332" i="17"/>
  <c r="A1332" i="17"/>
  <c r="P1350" i="17"/>
  <c r="C1350" i="17"/>
  <c r="A1350" i="17"/>
  <c r="P991" i="17"/>
  <c r="C991" i="17"/>
  <c r="A991" i="17"/>
  <c r="P258" i="17"/>
  <c r="C258" i="17"/>
  <c r="A258" i="17"/>
  <c r="P774" i="17"/>
  <c r="C774" i="17"/>
  <c r="A774" i="17"/>
  <c r="P119" i="17"/>
  <c r="C119" i="17"/>
  <c r="A119" i="17"/>
  <c r="P743" i="17"/>
  <c r="C743" i="17"/>
  <c r="A743" i="17"/>
  <c r="C249" i="17"/>
  <c r="A249" i="17"/>
  <c r="C381" i="17"/>
  <c r="A381" i="17"/>
  <c r="C221" i="17"/>
  <c r="A221" i="17"/>
  <c r="C415" i="17"/>
  <c r="A415" i="17"/>
  <c r="C641" i="17"/>
  <c r="A641" i="17"/>
  <c r="P156" i="17"/>
  <c r="C156" i="17"/>
  <c r="A156" i="17"/>
  <c r="P908" i="17"/>
  <c r="C908" i="17"/>
  <c r="A908" i="17"/>
  <c r="C810" i="17"/>
  <c r="A810" i="17"/>
  <c r="C1201" i="17"/>
  <c r="A1201" i="17"/>
  <c r="C977" i="17"/>
  <c r="A977" i="17"/>
  <c r="C1130" i="17"/>
  <c r="A1130" i="17"/>
  <c r="C993" i="17"/>
  <c r="A993" i="17"/>
  <c r="P1179" i="17"/>
  <c r="C1179" i="17"/>
  <c r="A1179" i="17"/>
  <c r="P257" i="17"/>
  <c r="C257" i="17"/>
  <c r="A257" i="17"/>
  <c r="P256" i="17"/>
  <c r="C256" i="17"/>
  <c r="A256" i="17"/>
  <c r="C1098" i="17"/>
  <c r="A1098" i="17"/>
  <c r="C305" i="17"/>
  <c r="A305" i="17"/>
  <c r="C1163" i="17"/>
  <c r="A1163" i="17"/>
  <c r="C304" i="17"/>
  <c r="A304" i="17"/>
  <c r="C303" i="17"/>
  <c r="A303" i="17"/>
  <c r="C48" i="17"/>
  <c r="A48" i="17"/>
  <c r="C47" i="17"/>
  <c r="A47" i="17"/>
  <c r="C55" i="17"/>
  <c r="A55" i="17"/>
  <c r="C41" i="17"/>
  <c r="A41" i="17"/>
  <c r="C71" i="17"/>
  <c r="A71" i="17"/>
  <c r="C255" i="17"/>
  <c r="A255" i="17"/>
  <c r="C302" i="17"/>
  <c r="A302" i="17"/>
  <c r="C1162" i="17"/>
  <c r="A1162" i="17"/>
  <c r="C514" i="17"/>
  <c r="A514" i="17"/>
  <c r="C177" i="17"/>
  <c r="A177" i="17"/>
  <c r="C535" i="17"/>
  <c r="A535" i="17"/>
  <c r="C944" i="17"/>
  <c r="A944" i="17"/>
  <c r="C861" i="17"/>
  <c r="A861" i="17"/>
  <c r="C1265" i="17"/>
  <c r="A1265" i="17"/>
  <c r="C1318" i="17"/>
  <c r="A1318" i="17"/>
  <c r="C1093" i="17"/>
  <c r="A1093" i="17"/>
  <c r="C1260" i="17"/>
  <c r="A1260" i="17"/>
  <c r="C1364" i="17"/>
  <c r="A1364" i="17"/>
  <c r="C1347" i="17"/>
  <c r="A1347" i="17"/>
  <c r="C1447" i="17"/>
  <c r="A1447" i="17"/>
  <c r="C1225" i="17"/>
  <c r="A1225" i="17"/>
  <c r="C1007" i="17"/>
  <c r="A1007" i="17"/>
  <c r="C960" i="17"/>
  <c r="A960" i="17"/>
  <c r="C910" i="17"/>
  <c r="A910" i="17"/>
  <c r="C1177" i="17"/>
  <c r="A1177" i="17"/>
  <c r="C911" i="17"/>
  <c r="A911" i="17"/>
  <c r="C1044" i="17"/>
  <c r="A1044" i="17"/>
  <c r="C1370" i="17"/>
  <c r="A1370" i="17"/>
  <c r="C1446" i="17"/>
  <c r="A1446" i="17"/>
  <c r="C1353" i="17"/>
  <c r="A1353" i="17"/>
  <c r="C1125" i="17"/>
  <c r="A1125" i="17"/>
  <c r="C1215" i="17"/>
  <c r="A1215" i="17"/>
  <c r="C1223" i="17"/>
  <c r="A1223" i="17"/>
  <c r="C866" i="17"/>
  <c r="A866" i="17"/>
  <c r="C1033" i="17"/>
  <c r="A1033" i="17"/>
  <c r="C1087" i="17"/>
  <c r="A1087" i="17"/>
  <c r="C1073" i="17"/>
  <c r="A1073" i="17"/>
  <c r="C1155" i="17"/>
  <c r="A1155" i="17"/>
  <c r="C1030" i="17"/>
  <c r="A1030" i="17"/>
  <c r="C1025" i="17"/>
  <c r="A1025" i="17"/>
  <c r="C1123" i="17"/>
  <c r="A1123" i="17"/>
  <c r="C1195" i="17"/>
  <c r="A1195" i="17"/>
  <c r="C754" i="17"/>
  <c r="A754" i="17"/>
  <c r="C1171" i="17"/>
  <c r="A1171" i="17"/>
  <c r="C889" i="17"/>
  <c r="A889" i="17"/>
  <c r="C1121" i="17"/>
  <c r="A1121" i="17"/>
  <c r="C1297" i="17"/>
  <c r="A1297" i="17"/>
  <c r="C838" i="17"/>
  <c r="A838" i="17"/>
  <c r="C1040" i="17"/>
  <c r="A1040" i="17"/>
  <c r="C1285" i="17"/>
  <c r="A1285" i="17"/>
  <c r="P1268" i="17"/>
  <c r="C1268" i="17"/>
  <c r="A1268" i="17"/>
  <c r="P820" i="17"/>
  <c r="C820" i="17"/>
  <c r="A820" i="17"/>
  <c r="P762" i="17"/>
  <c r="C762" i="17"/>
  <c r="A762" i="17"/>
  <c r="P729" i="17"/>
  <c r="C729" i="17"/>
  <c r="A729" i="17"/>
  <c r="P1338" i="17"/>
  <c r="C1338" i="17"/>
  <c r="A1338" i="17"/>
  <c r="P1234" i="17"/>
  <c r="C1234" i="17"/>
  <c r="A1234" i="17"/>
  <c r="C939" i="17"/>
  <c r="A939" i="17"/>
  <c r="C1038" i="17"/>
  <c r="A1038" i="17"/>
  <c r="C1315" i="17"/>
  <c r="A1315" i="17"/>
  <c r="C812" i="17"/>
  <c r="A812" i="17"/>
  <c r="C733" i="17"/>
  <c r="A733" i="17"/>
  <c r="C968" i="17"/>
  <c r="A968" i="17"/>
  <c r="C1110" i="17"/>
  <c r="A1110" i="17"/>
  <c r="C671" i="17"/>
  <c r="A671" i="17"/>
  <c r="C599" i="17"/>
  <c r="A599" i="17"/>
  <c r="C573" i="17"/>
  <c r="A573" i="17"/>
  <c r="C336" i="17"/>
  <c r="A336" i="17"/>
  <c r="C199" i="17"/>
  <c r="A199" i="17"/>
  <c r="C217" i="17"/>
  <c r="A217" i="17"/>
  <c r="C581" i="17"/>
  <c r="A581" i="17"/>
  <c r="C1187" i="17"/>
  <c r="A1187" i="17"/>
  <c r="C1249" i="17"/>
  <c r="A1249" i="17"/>
  <c r="C1289" i="17"/>
  <c r="A1289" i="17"/>
  <c r="C1302" i="17"/>
  <c r="A1302" i="17"/>
  <c r="P1248" i="17"/>
  <c r="C1248" i="17"/>
  <c r="A1248" i="17"/>
  <c r="P929" i="17"/>
  <c r="C929" i="17"/>
  <c r="A929" i="17"/>
  <c r="P383" i="17"/>
  <c r="C383" i="17"/>
  <c r="A383" i="17"/>
  <c r="P1081" i="17"/>
  <c r="C1081" i="17"/>
  <c r="A1081" i="17"/>
  <c r="P1064" i="17"/>
  <c r="C1064" i="17"/>
  <c r="A1064" i="17"/>
  <c r="P990" i="17"/>
  <c r="C990" i="17"/>
  <c r="A990" i="17"/>
  <c r="C818" i="17"/>
  <c r="A818" i="17"/>
  <c r="C216" i="17"/>
  <c r="A216" i="17"/>
  <c r="C783" i="17"/>
  <c r="A783" i="17"/>
  <c r="C609" i="17"/>
  <c r="A609" i="17"/>
  <c r="C501" i="17"/>
  <c r="A501" i="17"/>
  <c r="C593" i="17"/>
  <c r="A593" i="17"/>
  <c r="P1080" i="17"/>
  <c r="C1080" i="17"/>
  <c r="A1080" i="17"/>
  <c r="P1145" i="17"/>
  <c r="C1145" i="17"/>
  <c r="A1145" i="17"/>
  <c r="P1146" i="17"/>
  <c r="C1146" i="17"/>
  <c r="A1146" i="17"/>
  <c r="P959" i="17"/>
  <c r="C959" i="17"/>
  <c r="A959" i="17"/>
  <c r="P877" i="17"/>
  <c r="C877" i="17"/>
  <c r="A877" i="17"/>
  <c r="P1142" i="17"/>
  <c r="C1142" i="17"/>
  <c r="A1142" i="17"/>
  <c r="C931" i="17"/>
  <c r="A931" i="17"/>
  <c r="C394" i="17"/>
  <c r="A394" i="17"/>
  <c r="C269" i="17"/>
  <c r="A269" i="17"/>
  <c r="C168" i="17"/>
  <c r="A168" i="17"/>
  <c r="C286" i="17"/>
  <c r="A286" i="17"/>
  <c r="C961" i="17"/>
  <c r="A961" i="17"/>
  <c r="C1307" i="17"/>
  <c r="A1307" i="17"/>
  <c r="C941" i="17"/>
  <c r="A941" i="17"/>
  <c r="C1244" i="17"/>
  <c r="A1244" i="17"/>
  <c r="C1306" i="17"/>
  <c r="A1306" i="17"/>
  <c r="C1294" i="17"/>
  <c r="A1294" i="17"/>
  <c r="C1261" i="17"/>
  <c r="A1261" i="17"/>
  <c r="C1255" i="17"/>
  <c r="A1255" i="17"/>
  <c r="C313" i="17"/>
  <c r="A313" i="17"/>
  <c r="C226" i="17"/>
  <c r="A226" i="17"/>
  <c r="C271" i="17"/>
  <c r="A271" i="17"/>
  <c r="C347" i="17"/>
  <c r="A347" i="17"/>
  <c r="C692" i="17"/>
  <c r="A692" i="17"/>
  <c r="C1047" i="17"/>
  <c r="A1047" i="17"/>
  <c r="C134" i="17"/>
  <c r="A134" i="17"/>
  <c r="C479" i="17"/>
  <c r="A479" i="17"/>
  <c r="C1331" i="17"/>
  <c r="A1331" i="17"/>
  <c r="C534" i="17"/>
  <c r="A534" i="17"/>
  <c r="C643" i="17"/>
  <c r="A643" i="17"/>
  <c r="C1240" i="17"/>
  <c r="A1240" i="17"/>
  <c r="C984" i="17"/>
  <c r="A984" i="17"/>
  <c r="C1286" i="17"/>
  <c r="A1286" i="17"/>
  <c r="C429" i="17"/>
  <c r="A429" i="17"/>
  <c r="C481" i="17"/>
  <c r="A481" i="17"/>
  <c r="C611" i="17"/>
  <c r="A611" i="17"/>
  <c r="C453" i="17"/>
  <c r="A453" i="17"/>
  <c r="P516" i="17"/>
  <c r="C516" i="17"/>
  <c r="A516" i="17"/>
  <c r="P1245" i="17"/>
  <c r="C1245" i="17"/>
  <c r="A1245" i="17"/>
  <c r="P1131" i="17"/>
  <c r="C1131" i="17"/>
  <c r="A1131" i="17"/>
  <c r="P760" i="17"/>
  <c r="C760" i="17"/>
  <c r="A760" i="17"/>
  <c r="P1239" i="17"/>
  <c r="C1239" i="17"/>
  <c r="A1239" i="17"/>
  <c r="P362" i="17"/>
  <c r="C362" i="17"/>
  <c r="A362" i="17"/>
  <c r="C650" i="17"/>
  <c r="A650" i="17"/>
  <c r="C1074" i="17"/>
  <c r="A1074" i="17"/>
  <c r="C1238" i="17"/>
  <c r="A1238" i="17"/>
  <c r="C1079" i="17"/>
  <c r="A1079" i="17"/>
  <c r="C1169" i="17"/>
  <c r="A1169" i="17"/>
  <c r="J1408" i="17"/>
  <c r="C1408" i="17"/>
  <c r="A1408" i="17"/>
  <c r="J1407" i="17"/>
  <c r="C1407" i="17"/>
  <c r="A1407" i="17"/>
  <c r="J1406" i="17"/>
  <c r="C1406" i="17"/>
  <c r="A1406" i="17"/>
  <c r="J1405" i="17"/>
  <c r="C1405" i="17"/>
  <c r="A1405" i="17"/>
  <c r="J1404" i="17"/>
  <c r="C1404" i="17"/>
  <c r="A1404" i="17"/>
  <c r="C1445" i="17"/>
  <c r="A1445" i="17"/>
  <c r="C1444" i="17"/>
  <c r="A1444" i="17"/>
  <c r="C1443" i="17"/>
  <c r="A1443" i="17"/>
  <c r="C1442" i="17"/>
  <c r="A1442" i="17"/>
  <c r="C1441" i="17"/>
  <c r="A1441" i="17"/>
  <c r="C1440" i="17"/>
  <c r="A1440" i="17"/>
  <c r="J1403" i="17"/>
  <c r="C1403" i="17"/>
  <c r="A1403" i="17"/>
  <c r="J1402" i="17"/>
  <c r="C1402" i="17"/>
  <c r="A1402" i="17"/>
  <c r="J1412" i="17"/>
  <c r="C1412" i="17"/>
  <c r="A1412" i="17"/>
  <c r="J1401" i="17"/>
  <c r="C1401" i="17"/>
  <c r="A1401" i="17"/>
  <c r="C1439" i="17"/>
  <c r="A1439" i="17"/>
  <c r="C1438" i="17"/>
  <c r="A1438" i="17"/>
  <c r="J1400" i="17"/>
  <c r="C1400" i="17"/>
  <c r="A1400" i="17"/>
  <c r="J1399" i="17"/>
  <c r="C1399" i="17"/>
  <c r="A1399" i="17"/>
  <c r="J1409" i="17"/>
  <c r="C1409" i="17"/>
  <c r="A1409" i="17"/>
  <c r="J1398" i="17"/>
  <c r="C1398" i="17"/>
  <c r="A1398" i="17"/>
  <c r="J1397" i="17"/>
  <c r="C1397" i="17"/>
  <c r="A1397" i="17"/>
  <c r="J1396" i="17"/>
  <c r="C1396" i="17"/>
  <c r="A1396" i="17"/>
  <c r="J1395" i="17"/>
  <c r="C1395" i="17"/>
  <c r="A1395" i="17"/>
  <c r="J1411" i="17"/>
  <c r="C1411" i="17"/>
  <c r="A1411" i="17"/>
  <c r="J1394" i="17"/>
  <c r="C1394" i="17"/>
  <c r="A1394" i="17"/>
  <c r="J1393" i="17"/>
  <c r="C1393" i="17"/>
  <c r="A1393" i="17"/>
  <c r="J1392" i="17"/>
  <c r="C1392" i="17"/>
  <c r="A1392" i="17"/>
  <c r="J1391" i="17"/>
  <c r="C1391" i="17"/>
  <c r="A1391" i="17"/>
  <c r="J1390" i="17"/>
  <c r="C1390" i="17"/>
  <c r="A1390" i="17"/>
  <c r="J1389" i="17"/>
  <c r="C1389" i="17"/>
  <c r="A1389" i="17"/>
  <c r="J1388" i="17"/>
  <c r="C1388" i="17"/>
  <c r="A1388" i="17"/>
  <c r="J1413" i="17"/>
  <c r="C1413" i="17"/>
  <c r="A1413" i="17"/>
  <c r="J1387" i="17"/>
  <c r="C1387" i="17"/>
  <c r="A1387" i="17"/>
  <c r="J1386" i="17"/>
  <c r="C1386" i="17"/>
  <c r="A1386" i="17"/>
  <c r="J1385" i="17"/>
  <c r="C1385" i="17"/>
  <c r="A1385" i="17"/>
  <c r="J1384" i="17"/>
  <c r="C1384" i="17"/>
  <c r="A1384" i="17"/>
  <c r="J1383" i="17"/>
  <c r="C1383" i="17"/>
  <c r="A1383" i="17"/>
  <c r="P1382" i="17"/>
  <c r="J1382" i="17"/>
  <c r="C1382" i="17"/>
  <c r="A1382" i="17"/>
  <c r="P1381" i="17"/>
  <c r="J1381" i="17"/>
  <c r="C1381" i="17"/>
  <c r="A1381" i="17"/>
  <c r="P1410" i="17"/>
  <c r="J1410" i="17"/>
  <c r="C1410" i="17"/>
  <c r="A1410" i="17"/>
  <c r="P1380" i="17"/>
  <c r="J1380" i="17"/>
  <c r="C1380" i="17"/>
  <c r="A1380" i="17"/>
  <c r="P1437" i="17"/>
  <c r="C1437" i="17"/>
  <c r="A1437" i="17"/>
  <c r="P1379" i="17"/>
  <c r="J1379" i="17"/>
  <c r="C1379" i="17"/>
  <c r="A1379" i="17"/>
  <c r="J1378" i="17"/>
  <c r="C1378" i="17"/>
  <c r="A1378" i="17"/>
  <c r="J1377" i="17"/>
  <c r="C1377" i="17"/>
  <c r="A1377" i="17"/>
  <c r="J1376" i="17"/>
  <c r="C1376" i="17"/>
  <c r="A1376" i="17"/>
  <c r="J1375" i="17"/>
  <c r="C1375" i="17"/>
  <c r="A1375" i="17"/>
  <c r="J1374" i="17"/>
  <c r="C1374" i="17"/>
  <c r="A1374" i="17"/>
  <c r="C1211" i="17"/>
  <c r="A1211" i="17"/>
  <c r="C183" i="17"/>
  <c r="A183" i="17"/>
  <c r="C235" i="17"/>
  <c r="A235" i="17"/>
  <c r="C281" i="17"/>
  <c r="A281" i="17"/>
  <c r="C1161" i="17"/>
  <c r="A1161" i="17"/>
  <c r="C1160" i="17"/>
  <c r="A1160" i="17"/>
  <c r="C1148" i="17"/>
  <c r="A1148" i="17"/>
  <c r="C367" i="17"/>
  <c r="A367" i="17"/>
  <c r="C149" i="17"/>
  <c r="A149" i="17"/>
  <c r="P169" i="17"/>
  <c r="C169" i="17"/>
  <c r="A169" i="17"/>
  <c r="P23" i="17"/>
  <c r="C23" i="17"/>
  <c r="A23" i="17"/>
  <c r="P22" i="17"/>
  <c r="C22" i="17"/>
  <c r="A22" i="17"/>
  <c r="P192" i="17"/>
  <c r="C192" i="17"/>
  <c r="A192" i="17"/>
  <c r="P104" i="17"/>
  <c r="C104" i="17"/>
  <c r="A104" i="17"/>
  <c r="P678" i="17"/>
  <c r="C678" i="17"/>
  <c r="A678" i="17"/>
  <c r="C677" i="17"/>
  <c r="A677" i="17"/>
  <c r="C1150" i="17"/>
  <c r="A1150" i="17"/>
  <c r="C979" i="17"/>
  <c r="A979" i="17"/>
  <c r="C301" i="17"/>
  <c r="A301" i="17"/>
  <c r="C300" i="17"/>
  <c r="A300" i="17"/>
  <c r="C466" i="17"/>
  <c r="A466" i="17"/>
  <c r="C1199" i="17"/>
  <c r="A1199" i="17"/>
  <c r="C507" i="17"/>
  <c r="A507" i="17"/>
  <c r="C967" i="17"/>
  <c r="A967" i="17"/>
  <c r="C53" i="17"/>
  <c r="A53" i="17"/>
  <c r="C30" i="17"/>
  <c r="A30" i="17"/>
  <c r="C54" i="17"/>
  <c r="A54" i="17"/>
  <c r="C901" i="17"/>
  <c r="A901" i="17"/>
  <c r="C634" i="17"/>
  <c r="A634" i="17"/>
  <c r="C797" i="17"/>
  <c r="A797" i="17"/>
  <c r="C15" i="17"/>
  <c r="A15" i="17"/>
  <c r="C10" i="17"/>
  <c r="A10" i="17"/>
  <c r="C99" i="17"/>
  <c r="A99" i="17"/>
  <c r="C725" i="17"/>
  <c r="A725" i="17"/>
  <c r="C500" i="17"/>
  <c r="A500" i="17"/>
  <c r="P400" i="17"/>
  <c r="C400" i="17"/>
  <c r="A400" i="17"/>
  <c r="P152" i="17"/>
  <c r="C152" i="17"/>
  <c r="A152" i="17"/>
  <c r="P1342" i="17"/>
  <c r="C1342" i="17"/>
  <c r="A1342" i="17"/>
  <c r="P1357" i="17"/>
  <c r="C1357" i="17"/>
  <c r="A1357" i="17"/>
  <c r="P1335" i="17"/>
  <c r="C1335" i="17"/>
  <c r="A1335" i="17"/>
  <c r="P1363" i="17"/>
  <c r="C1363" i="17"/>
  <c r="A1363" i="17"/>
  <c r="C702" i="17"/>
  <c r="A702" i="17"/>
  <c r="C87" i="17"/>
  <c r="A87" i="17"/>
  <c r="C340" i="17"/>
  <c r="A340" i="17"/>
  <c r="C403" i="17"/>
  <c r="A403" i="17"/>
  <c r="J233" i="17"/>
  <c r="C233" i="17"/>
  <c r="A233" i="17"/>
  <c r="P245" i="17"/>
  <c r="C245" i="17"/>
  <c r="A245" i="17"/>
  <c r="P506" i="17"/>
  <c r="C506" i="17"/>
  <c r="A506" i="17"/>
  <c r="P220" i="17"/>
  <c r="C220" i="17"/>
  <c r="A220" i="17"/>
  <c r="C78" i="17"/>
  <c r="A78" i="17"/>
  <c r="C83" i="17"/>
  <c r="A83" i="17"/>
  <c r="C254" i="17"/>
  <c r="A254" i="17"/>
  <c r="C224" i="17"/>
  <c r="A224" i="17"/>
  <c r="C145" i="17"/>
  <c r="A145" i="17"/>
  <c r="C451" i="17"/>
  <c r="A451" i="17"/>
  <c r="C759" i="17"/>
  <c r="A759" i="17"/>
  <c r="C198" i="17"/>
  <c r="A198" i="17"/>
  <c r="C572" i="17"/>
  <c r="A572" i="17"/>
  <c r="C61" i="17"/>
  <c r="A61" i="17"/>
  <c r="C1243" i="17"/>
  <c r="A1243" i="17"/>
  <c r="C1116" i="17"/>
  <c r="A1116" i="17"/>
  <c r="C1320" i="17"/>
  <c r="A1320" i="17"/>
  <c r="P1352" i="17"/>
  <c r="C1352" i="17"/>
  <c r="A1352" i="17"/>
  <c r="P1343" i="17"/>
  <c r="C1343" i="17"/>
  <c r="A1343" i="17"/>
  <c r="P1303" i="17"/>
  <c r="C1303" i="17"/>
  <c r="A1303" i="17"/>
  <c r="P1312" i="17"/>
  <c r="C1312" i="17"/>
  <c r="A1312" i="17"/>
  <c r="P1351" i="17"/>
  <c r="C1351" i="17"/>
  <c r="A1351" i="17"/>
  <c r="P1159" i="17"/>
  <c r="C1159" i="17"/>
  <c r="A1159" i="17"/>
  <c r="C666" i="17"/>
  <c r="A666" i="17"/>
  <c r="C700" i="17"/>
  <c r="A700" i="17"/>
  <c r="C182" i="17"/>
  <c r="A182" i="17"/>
  <c r="C88" i="17"/>
  <c r="A88" i="17"/>
  <c r="C242" i="17"/>
  <c r="A242" i="17"/>
  <c r="J1371" i="17"/>
  <c r="C1371" i="17"/>
  <c r="A1371" i="17"/>
  <c r="J603" i="17"/>
  <c r="C603" i="17"/>
  <c r="A603" i="17"/>
  <c r="C133" i="17"/>
  <c r="A133" i="17"/>
  <c r="C132" i="17"/>
  <c r="A132" i="17"/>
  <c r="J538" i="17"/>
  <c r="C538" i="17"/>
  <c r="A538" i="17"/>
  <c r="C800" i="17"/>
  <c r="A800" i="17"/>
  <c r="C382" i="17"/>
  <c r="A382" i="17"/>
  <c r="J928" i="17"/>
  <c r="C928" i="17"/>
  <c r="A928" i="17"/>
  <c r="J179" i="17"/>
  <c r="C179" i="17"/>
  <c r="A179" i="17"/>
  <c r="J699" i="17"/>
  <c r="J1434" i="17" s="1"/>
  <c r="C699" i="17"/>
  <c r="A699" i="17"/>
  <c r="C1434" i="17"/>
  <c r="A1434" i="17"/>
  <c r="C669" i="17"/>
  <c r="A669" i="17"/>
  <c r="J127" i="17"/>
  <c r="C127" i="17"/>
  <c r="A127" i="17"/>
  <c r="J510" i="17"/>
  <c r="C510" i="17"/>
  <c r="A510" i="17"/>
  <c r="C568" i="17"/>
  <c r="A568" i="17"/>
  <c r="J59" i="17"/>
  <c r="C59" i="17"/>
  <c r="A59" i="17"/>
  <c r="C541" i="17"/>
  <c r="A541" i="17"/>
  <c r="J40" i="17"/>
  <c r="C40" i="17"/>
  <c r="A40" i="17"/>
  <c r="J172" i="17"/>
  <c r="C172" i="17"/>
  <c r="A172" i="17"/>
  <c r="J735" i="17"/>
  <c r="C735" i="17"/>
  <c r="A735" i="17"/>
  <c r="C45" i="17"/>
  <c r="A45" i="17"/>
  <c r="C46" i="17"/>
  <c r="A46" i="17"/>
  <c r="C513" i="17"/>
  <c r="A513" i="17"/>
  <c r="J176" i="17"/>
  <c r="C176" i="17"/>
  <c r="A176" i="17"/>
  <c r="J12" i="17"/>
  <c r="C12" i="17"/>
  <c r="A12" i="17"/>
  <c r="C499" i="17"/>
  <c r="A499" i="17"/>
  <c r="J146" i="17"/>
  <c r="C146" i="17"/>
  <c r="A146" i="17"/>
  <c r="J14" i="17"/>
  <c r="C14" i="17"/>
  <c r="A14" i="17"/>
  <c r="C676" i="17"/>
  <c r="A676" i="17"/>
  <c r="C675" i="17"/>
  <c r="A675" i="17"/>
  <c r="J75" i="17"/>
  <c r="C75" i="17"/>
  <c r="A75" i="17"/>
  <c r="J432" i="17"/>
  <c r="C432" i="17"/>
  <c r="A432" i="17"/>
  <c r="C680" i="17"/>
  <c r="A680" i="17"/>
  <c r="C679" i="17"/>
  <c r="A679" i="17"/>
  <c r="J44" i="17"/>
  <c r="C44" i="17"/>
  <c r="A44" i="17"/>
  <c r="J630" i="17"/>
  <c r="C630" i="17"/>
  <c r="A630" i="17"/>
  <c r="C560" i="17"/>
  <c r="A560" i="17"/>
  <c r="J330" i="17"/>
  <c r="C330" i="17"/>
  <c r="A330" i="17"/>
  <c r="C36" i="17"/>
  <c r="A36" i="17"/>
  <c r="J954" i="17"/>
  <c r="C954" i="17"/>
  <c r="A954" i="17"/>
  <c r="J687" i="17"/>
  <c r="C687" i="17"/>
  <c r="A687" i="17"/>
  <c r="C52" i="17"/>
  <c r="A52" i="17"/>
  <c r="J1355" i="17"/>
  <c r="C1355" i="17"/>
  <c r="A1355" i="17"/>
  <c r="C105" i="17"/>
  <c r="A105" i="17"/>
  <c r="J100" i="17"/>
  <c r="C100" i="17"/>
  <c r="A100" i="17"/>
  <c r="C197" i="17"/>
  <c r="A197" i="17"/>
  <c r="C590" i="17"/>
  <c r="A590" i="17"/>
  <c r="C111" i="17"/>
  <c r="A111" i="17"/>
  <c r="J864" i="17"/>
  <c r="C864" i="17"/>
  <c r="A864" i="17"/>
  <c r="J76" i="17"/>
  <c r="C76" i="17"/>
  <c r="A76" i="17"/>
  <c r="C82" i="17"/>
  <c r="A82" i="17"/>
  <c r="J268" i="17"/>
  <c r="C268" i="17"/>
  <c r="A268" i="17"/>
  <c r="J739" i="17"/>
  <c r="C739" i="17"/>
  <c r="A739" i="17"/>
  <c r="C755" i="17"/>
  <c r="A755" i="17"/>
  <c r="J559" i="17"/>
  <c r="C559" i="17"/>
  <c r="A559" i="17"/>
  <c r="C825" i="17"/>
  <c r="A825" i="17"/>
  <c r="J947" i="17"/>
  <c r="C947" i="17"/>
  <c r="A947" i="17"/>
  <c r="C335" i="17"/>
  <c r="A335" i="17"/>
  <c r="C215" i="17"/>
  <c r="A215" i="17"/>
  <c r="P196" i="17"/>
  <c r="C196" i="17"/>
  <c r="A196" i="17"/>
  <c r="P580" i="17"/>
  <c r="J580" i="17"/>
  <c r="C580" i="17"/>
  <c r="A580" i="17"/>
  <c r="P131" i="17"/>
  <c r="C131" i="17"/>
  <c r="A131" i="17"/>
  <c r="P610" i="17"/>
  <c r="J610" i="17"/>
  <c r="C610" i="17"/>
  <c r="A610" i="17"/>
  <c r="P452" i="17"/>
  <c r="C452" i="17"/>
  <c r="A452" i="17"/>
  <c r="P478" i="17"/>
  <c r="C478" i="17"/>
  <c r="A478" i="17"/>
  <c r="J175" i="17"/>
  <c r="C175" i="17"/>
  <c r="A175" i="17"/>
  <c r="C90" i="17"/>
  <c r="A90" i="17"/>
  <c r="C18" i="17"/>
  <c r="A18" i="17"/>
  <c r="J631" i="17"/>
  <c r="C631" i="17"/>
  <c r="A631" i="17"/>
  <c r="C485" i="17"/>
  <c r="A485" i="17"/>
  <c r="P155" i="17"/>
  <c r="C155" i="17"/>
  <c r="A155" i="17"/>
  <c r="P139" i="17"/>
  <c r="C139" i="17"/>
  <c r="A139" i="17"/>
  <c r="P154" i="17"/>
  <c r="C154" i="17"/>
  <c r="A154" i="17"/>
  <c r="P809" i="17"/>
  <c r="C809" i="17"/>
  <c r="A809" i="17"/>
  <c r="P567" i="17"/>
  <c r="C567" i="17"/>
  <c r="A567" i="17"/>
  <c r="P509" i="17"/>
  <c r="C509" i="17"/>
  <c r="A509" i="17"/>
  <c r="C613" i="17"/>
  <c r="A613" i="17"/>
  <c r="C1127" i="17"/>
  <c r="A1127" i="17"/>
  <c r="C832" i="17"/>
  <c r="A832" i="17"/>
  <c r="C747" i="17"/>
  <c r="A747" i="17"/>
  <c r="C128" i="17"/>
  <c r="A128" i="17"/>
  <c r="P299" i="17"/>
  <c r="C299" i="17"/>
  <c r="A299" i="17"/>
  <c r="P796" i="17"/>
  <c r="C796" i="17"/>
  <c r="A796" i="17"/>
  <c r="P206" i="17"/>
  <c r="C206" i="17"/>
  <c r="A206" i="17"/>
  <c r="P846" i="17"/>
  <c r="C846" i="17"/>
  <c r="A846" i="17"/>
  <c r="P1134" i="17"/>
  <c r="C1134" i="17"/>
  <c r="A1134" i="17"/>
  <c r="P589" i="17"/>
  <c r="C589" i="17"/>
  <c r="A589" i="17"/>
  <c r="C872" i="17"/>
  <c r="A872" i="17"/>
  <c r="C110" i="17"/>
  <c r="A110" i="17"/>
  <c r="C253" i="17"/>
  <c r="A253" i="17"/>
  <c r="C109" i="17"/>
  <c r="A109" i="17"/>
  <c r="C468" i="17"/>
  <c r="A468" i="17"/>
  <c r="C325" i="17"/>
  <c r="A325" i="17"/>
  <c r="C1113" i="17"/>
  <c r="A1113" i="17"/>
  <c r="C668" i="17"/>
  <c r="A668" i="17"/>
  <c r="C758" i="17"/>
  <c r="A758" i="17"/>
  <c r="C1173" i="17"/>
  <c r="A1173" i="17"/>
  <c r="C503" i="17"/>
  <c r="A503" i="17"/>
  <c r="C1001" i="17"/>
  <c r="A1001" i="17"/>
  <c r="C1207" i="17"/>
  <c r="A1207" i="17"/>
  <c r="C92" i="17"/>
  <c r="A92" i="17"/>
  <c r="C214" i="17"/>
  <c r="A214" i="17"/>
  <c r="C213" i="17"/>
  <c r="A213" i="17"/>
  <c r="C292" i="17"/>
  <c r="A292" i="17"/>
  <c r="C1149" i="17"/>
  <c r="A1149" i="17"/>
  <c r="C978" i="17"/>
  <c r="A978" i="17"/>
  <c r="C428" i="17"/>
  <c r="A428" i="17"/>
  <c r="C756" i="17"/>
  <c r="A756" i="17"/>
  <c r="C521" i="17"/>
  <c r="A521" i="17"/>
  <c r="C272" i="17"/>
  <c r="A272" i="17"/>
  <c r="C275" i="17"/>
  <c r="A275" i="17"/>
  <c r="C120" i="17"/>
  <c r="A120" i="17"/>
  <c r="C130" i="17"/>
  <c r="A130" i="17"/>
  <c r="C51" i="17"/>
  <c r="A51" i="17"/>
  <c r="C39" i="17"/>
  <c r="A39" i="17"/>
  <c r="C62" i="17"/>
  <c r="A62" i="17"/>
  <c r="C171" i="17"/>
  <c r="A171" i="17"/>
  <c r="C540" i="17"/>
  <c r="A540" i="17"/>
  <c r="C363" i="17"/>
  <c r="A363" i="17"/>
  <c r="C1059" i="17"/>
  <c r="A1059" i="17"/>
  <c r="C1097" i="17"/>
  <c r="A1097" i="17"/>
  <c r="C708" i="17"/>
  <c r="A708" i="17"/>
  <c r="C957" i="17"/>
  <c r="A957" i="17"/>
  <c r="C1095" i="17"/>
  <c r="A1095" i="17"/>
  <c r="C629" i="17"/>
  <c r="A629" i="17"/>
  <c r="C289" i="17"/>
  <c r="A289" i="17"/>
  <c r="C734" i="17"/>
  <c r="A734" i="17"/>
  <c r="C357" i="17"/>
  <c r="A357" i="17"/>
  <c r="C386" i="17"/>
  <c r="A386" i="17"/>
  <c r="C1194" i="17"/>
  <c r="A1194" i="17"/>
  <c r="C558" i="17"/>
  <c r="A558" i="17"/>
  <c r="C515" i="17"/>
  <c r="A515" i="17"/>
  <c r="C776" i="17"/>
  <c r="A776" i="17"/>
  <c r="C234" i="17"/>
  <c r="A234" i="17"/>
  <c r="C151" i="17"/>
  <c r="A151" i="17"/>
  <c r="C191" i="17"/>
  <c r="A191" i="17"/>
  <c r="C20" i="17"/>
  <c r="A20" i="17"/>
  <c r="C21" i="17"/>
  <c r="A21" i="17"/>
  <c r="C103" i="17"/>
  <c r="A103" i="17"/>
  <c r="C413" i="17"/>
  <c r="A413" i="17"/>
  <c r="C98" i="17"/>
  <c r="A98" i="17"/>
  <c r="C618" i="17"/>
  <c r="A618" i="17"/>
  <c r="P35" i="17"/>
  <c r="C35" i="17"/>
  <c r="A35" i="17"/>
  <c r="P43" i="17"/>
  <c r="C43" i="17"/>
  <c r="A43" i="17"/>
  <c r="P582" i="17"/>
  <c r="C582" i="17"/>
  <c r="A582" i="17"/>
  <c r="P287" i="17"/>
  <c r="C287" i="17"/>
  <c r="A287" i="17"/>
  <c r="P190" i="17"/>
  <c r="C190" i="17"/>
  <c r="A190" i="17"/>
  <c r="P174" i="17"/>
  <c r="C174" i="17"/>
  <c r="A174" i="17"/>
  <c r="C189" i="17"/>
  <c r="A189" i="17"/>
  <c r="C188" i="17"/>
  <c r="A188" i="17"/>
  <c r="C920" i="17"/>
  <c r="A920" i="17"/>
  <c r="C252" i="17"/>
  <c r="A252" i="17"/>
  <c r="C943" i="17"/>
  <c r="A943" i="17"/>
  <c r="C93" i="17"/>
  <c r="A93" i="17"/>
  <c r="C1117" i="17"/>
  <c r="A1117" i="17"/>
  <c r="C212" i="17"/>
  <c r="A212" i="17"/>
  <c r="C211" i="17"/>
  <c r="A211" i="17"/>
  <c r="C251" i="17"/>
  <c r="A251" i="17"/>
  <c r="P250" i="17"/>
  <c r="C250" i="17"/>
  <c r="A250" i="17"/>
  <c r="P1048" i="17"/>
  <c r="C1048" i="17"/>
  <c r="A1048" i="17"/>
  <c r="P651" i="17"/>
  <c r="C651" i="17"/>
  <c r="A651" i="17"/>
  <c r="P74" i="17"/>
  <c r="C74" i="17"/>
  <c r="A74" i="17"/>
  <c r="P433" i="17"/>
  <c r="C433" i="17"/>
  <c r="A433" i="17"/>
  <c r="P841" i="17"/>
  <c r="C841" i="17"/>
  <c r="A841" i="17"/>
  <c r="C547" i="17"/>
  <c r="A547" i="17"/>
  <c r="C187" i="17"/>
  <c r="A187" i="17"/>
  <c r="C186" i="17"/>
  <c r="A186" i="17"/>
  <c r="C185" i="17"/>
  <c r="A185" i="17"/>
  <c r="C184" i="17"/>
  <c r="A184" i="17"/>
  <c r="P586" i="17"/>
  <c r="C586" i="17"/>
  <c r="A586" i="17"/>
  <c r="P524" i="17"/>
  <c r="C524" i="17"/>
  <c r="A524" i="17"/>
  <c r="C435" i="17"/>
  <c r="A435" i="17"/>
  <c r="C552" i="17"/>
  <c r="A552" i="17"/>
  <c r="C297" i="17"/>
  <c r="A297" i="17"/>
  <c r="C639" i="17"/>
  <c r="A639" i="17"/>
  <c r="C261" i="17"/>
  <c r="A261" i="17"/>
  <c r="A566" i="17"/>
  <c r="A1061" i="17"/>
  <c r="A596" i="17"/>
  <c r="A1373" i="17"/>
  <c r="A602" i="17"/>
  <c r="A656" i="17"/>
  <c r="A1109" i="17"/>
  <c r="A1042" i="17"/>
  <c r="A1005" i="17"/>
  <c r="A718" i="17"/>
  <c r="A525" i="17"/>
  <c r="A853" i="17"/>
  <c r="A148" i="17"/>
  <c r="A940" i="17"/>
  <c r="A720" i="17"/>
  <c r="A1066" i="17"/>
  <c r="A454" i="17"/>
  <c r="A732" i="17"/>
  <c r="A869" i="17"/>
  <c r="A882" i="17"/>
  <c r="A655" i="17"/>
  <c r="A549" i="17"/>
  <c r="A318" i="17"/>
  <c r="A1372" i="17"/>
  <c r="A277" i="17"/>
  <c r="A522" i="17"/>
  <c r="A69" i="17"/>
  <c r="A926" i="17"/>
  <c r="A1175" i="17"/>
  <c r="A981" i="17"/>
  <c r="A326" i="17"/>
  <c r="A942" i="17"/>
  <c r="A564" i="17"/>
  <c r="A532" i="17"/>
  <c r="A661" i="17"/>
  <c r="A1334" i="17"/>
  <c r="A1341" i="17"/>
  <c r="A1326" i="17"/>
  <c r="A1356" i="17"/>
  <c r="A1362" i="17"/>
  <c r="A1361" i="17"/>
  <c r="A84" i="17"/>
  <c r="A334" i="17"/>
  <c r="A346" i="17"/>
  <c r="A385" i="17"/>
  <c r="A815" i="17"/>
  <c r="A717" i="17"/>
  <c r="A1011" i="17"/>
  <c r="A689" i="17"/>
  <c r="A952" i="17"/>
  <c r="A495" i="17"/>
  <c r="A592" i="17"/>
  <c r="A903" i="17"/>
  <c r="A868" i="17"/>
  <c r="A814" i="17"/>
  <c r="A904" i="17"/>
  <c r="A886" i="17"/>
  <c r="A1319" i="17"/>
  <c r="A772" i="17"/>
  <c r="A1060" i="17"/>
  <c r="A598" i="17"/>
  <c r="A922" i="17"/>
  <c r="A550" i="17"/>
  <c r="A1158" i="17"/>
  <c r="A384" i="17"/>
  <c r="A616" i="17"/>
  <c r="A1157" i="17"/>
  <c r="A769" i="17"/>
  <c r="A749" i="17"/>
  <c r="A436" i="17"/>
  <c r="A998" i="17"/>
  <c r="A836" i="17"/>
  <c r="A892" i="17"/>
  <c r="A969" i="17"/>
  <c r="A875" i="17"/>
  <c r="A777" i="17"/>
  <c r="A1111" i="17"/>
  <c r="A728" i="17"/>
  <c r="A829" i="17"/>
  <c r="A1182" i="17"/>
  <c r="A722" i="17"/>
  <c r="A819" i="17"/>
  <c r="A997" i="17"/>
  <c r="A1189" i="17"/>
  <c r="A574" i="17"/>
  <c r="A709" i="17"/>
  <c r="A652" i="17"/>
  <c r="A632" i="17"/>
  <c r="A640" i="17"/>
  <c r="A461" i="17"/>
  <c r="A366" i="17"/>
  <c r="C1055" i="17"/>
  <c r="A1055" i="17"/>
  <c r="C1039" i="17"/>
  <c r="A1039" i="17"/>
  <c r="C315" i="17"/>
  <c r="A315" i="17"/>
  <c r="C1293" i="17"/>
  <c r="A1293" i="17"/>
  <c r="C1254" i="17"/>
  <c r="A1254" i="17"/>
  <c r="C1305" i="17"/>
  <c r="A1305" i="17"/>
  <c r="C1257" i="17"/>
  <c r="A1257" i="17"/>
  <c r="C858" i="17"/>
  <c r="A858" i="17"/>
  <c r="C556" i="17"/>
  <c r="A556" i="17"/>
  <c r="C201" i="17"/>
  <c r="A201" i="17"/>
  <c r="C237" i="17"/>
  <c r="A237" i="17"/>
  <c r="C623" i="17"/>
  <c r="A623" i="17"/>
  <c r="C766" i="17"/>
  <c r="A766" i="17"/>
  <c r="P811" i="17"/>
  <c r="C811" i="17"/>
  <c r="A811" i="17"/>
  <c r="P248" i="17"/>
  <c r="C248" i="17"/>
  <c r="A248" i="17"/>
  <c r="P654" i="17"/>
  <c r="C654" i="17"/>
  <c r="A654" i="17"/>
  <c r="P1122" i="17"/>
  <c r="C1122" i="17"/>
  <c r="A1122" i="17"/>
  <c r="P117" i="17"/>
  <c r="C117" i="17"/>
  <c r="A117" i="17"/>
  <c r="P365" i="17"/>
  <c r="C365" i="17"/>
  <c r="A365" i="17"/>
  <c r="C888" i="17"/>
  <c r="A888" i="17"/>
  <c r="C716" i="17"/>
  <c r="A716" i="17"/>
  <c r="C247" i="17"/>
  <c r="A247" i="17"/>
  <c r="C267" i="17"/>
  <c r="A267" i="17"/>
  <c r="C621" i="17"/>
  <c r="A621" i="17"/>
  <c r="C79" i="17"/>
  <c r="A79" i="17"/>
  <c r="C1431" i="17"/>
  <c r="A1431" i="17"/>
  <c r="C94" i="17"/>
  <c r="A94" i="17"/>
  <c r="C816" i="17"/>
  <c r="A816" i="17"/>
  <c r="C854" i="17"/>
  <c r="A854" i="17"/>
  <c r="C351" i="17"/>
  <c r="A351" i="17"/>
  <c r="C1072" i="17"/>
  <c r="A1072" i="17"/>
  <c r="C147" i="17"/>
  <c r="A147" i="17"/>
  <c r="C919" i="17"/>
  <c r="A919" i="17"/>
  <c r="C636" i="17"/>
  <c r="A636" i="17"/>
  <c r="C891" i="17"/>
  <c r="A891" i="17"/>
  <c r="C460" i="17"/>
  <c r="A460" i="17"/>
  <c r="C406" i="17"/>
  <c r="A406" i="17"/>
  <c r="C498" i="17"/>
  <c r="A498" i="17"/>
  <c r="C497" i="17"/>
  <c r="A497" i="17"/>
  <c r="C86" i="17"/>
  <c r="A86" i="17"/>
  <c r="C232" i="17"/>
  <c r="A232" i="17"/>
  <c r="C246" i="17"/>
  <c r="A246" i="17"/>
  <c r="J200" i="17"/>
  <c r="C200" i="17"/>
  <c r="A200" i="17"/>
  <c r="C181" i="17"/>
  <c r="A181" i="17"/>
  <c r="C975" i="17"/>
  <c r="A975" i="17"/>
  <c r="C781" i="17"/>
  <c r="A781" i="17"/>
  <c r="C204" i="17"/>
  <c r="A204" i="17"/>
  <c r="C102" i="17"/>
  <c r="A102" i="17"/>
  <c r="C68" i="17"/>
  <c r="A68" i="17"/>
  <c r="C173" i="17"/>
  <c r="A173" i="17"/>
  <c r="C404" i="17"/>
  <c r="A404" i="17"/>
  <c r="J108" i="17"/>
  <c r="C108" i="17"/>
  <c r="A108" i="17"/>
  <c r="C17" i="17"/>
  <c r="A17" i="17"/>
  <c r="J398" i="17"/>
  <c r="C398" i="17"/>
  <c r="A398" i="17"/>
  <c r="C423" i="17"/>
  <c r="A423" i="17"/>
  <c r="J60" i="17"/>
  <c r="C60" i="17"/>
  <c r="A60" i="17"/>
  <c r="J150" i="17"/>
  <c r="C150" i="17"/>
  <c r="A150" i="17"/>
  <c r="C57" i="17"/>
  <c r="A57" i="17"/>
  <c r="C7" i="17"/>
  <c r="A7" i="17"/>
  <c r="C11" i="17"/>
  <c r="A11" i="17"/>
  <c r="C865" i="17"/>
  <c r="A865" i="17"/>
  <c r="C714" i="17"/>
  <c r="A714" i="17"/>
  <c r="C396" i="17"/>
  <c r="A396" i="17"/>
  <c r="C5" i="17"/>
  <c r="A5" i="17"/>
  <c r="C4" i="17"/>
  <c r="A4" i="17"/>
  <c r="C49" i="17"/>
  <c r="A49" i="17"/>
  <c r="C118" i="17"/>
  <c r="A118" i="17"/>
  <c r="C870" i="17"/>
  <c r="A870" i="17"/>
  <c r="C834" i="17"/>
  <c r="A834" i="17"/>
  <c r="C1056" i="17"/>
  <c r="A1056" i="17"/>
  <c r="C1206" i="17"/>
  <c r="A1206" i="17"/>
  <c r="C970" i="17"/>
  <c r="A970" i="17"/>
  <c r="C1152" i="17"/>
  <c r="A1152" i="17"/>
  <c r="C1236" i="17"/>
  <c r="A1236" i="17"/>
  <c r="C1052" i="17"/>
  <c r="A1052" i="17"/>
  <c r="C915" i="17"/>
  <c r="A915" i="17"/>
  <c r="C913" i="17"/>
  <c r="A913" i="17"/>
  <c r="C1119" i="17"/>
  <c r="A1119" i="17"/>
  <c r="C857" i="17"/>
  <c r="A857" i="17"/>
  <c r="C1015" i="17"/>
  <c r="A1015" i="17"/>
  <c r="C1096" i="17"/>
  <c r="A1096" i="17"/>
  <c r="C753" i="17"/>
  <c r="A753" i="17"/>
  <c r="C1036" i="17"/>
  <c r="A1036" i="17"/>
  <c r="C1105" i="17"/>
  <c r="A1105" i="17"/>
  <c r="C805" i="17"/>
  <c r="A805" i="17"/>
  <c r="C788" i="17"/>
  <c r="A788" i="17"/>
  <c r="C765" i="17"/>
  <c r="A765" i="17"/>
  <c r="C266" i="17"/>
  <c r="A266" i="17"/>
  <c r="C1017" i="17"/>
  <c r="A1017" i="17"/>
  <c r="C180" i="17"/>
  <c r="A180" i="17"/>
  <c r="C974" i="17"/>
  <c r="A974" i="17"/>
  <c r="C1430" i="17"/>
  <c r="A1430" i="17"/>
  <c r="C833" i="17"/>
  <c r="A833" i="17"/>
  <c r="C203" i="17"/>
  <c r="A203" i="17"/>
  <c r="C780" i="17"/>
  <c r="A780" i="17"/>
  <c r="C713" i="17"/>
  <c r="A713" i="17"/>
  <c r="C859" i="17"/>
  <c r="A859" i="17"/>
  <c r="C824" i="17"/>
  <c r="A824" i="17"/>
  <c r="C647" i="17"/>
  <c r="A647" i="17"/>
  <c r="C1051" i="17"/>
  <c r="A1051" i="17"/>
  <c r="J927" i="17"/>
  <c r="C927" i="17"/>
  <c r="A927" i="17"/>
  <c r="C1226" i="17"/>
  <c r="A1226" i="17"/>
  <c r="C1222" i="17"/>
  <c r="A1222" i="17"/>
  <c r="J690" i="17"/>
  <c r="C690" i="17"/>
  <c r="A690" i="17"/>
  <c r="C1221" i="17"/>
  <c r="A1221" i="17"/>
  <c r="C1126" i="17"/>
  <c r="A1126" i="17"/>
  <c r="C1214" i="17"/>
  <c r="A1214" i="17"/>
  <c r="C1178" i="17"/>
  <c r="A1178" i="17"/>
  <c r="C1205" i="17"/>
  <c r="A1205" i="17"/>
  <c r="C1193" i="17"/>
  <c r="A1193" i="17"/>
  <c r="C1210" i="17"/>
  <c r="A1210" i="17"/>
  <c r="C1218" i="17"/>
  <c r="A1218" i="17"/>
  <c r="C1192" i="17"/>
  <c r="A1192" i="17"/>
  <c r="C1204" i="17"/>
  <c r="A1204" i="17"/>
  <c r="C1220" i="17"/>
  <c r="A1220" i="17"/>
  <c r="C1198" i="17"/>
  <c r="A1198" i="17"/>
  <c r="C1176" i="17"/>
  <c r="A1176" i="17"/>
  <c r="C278" i="17"/>
  <c r="A278" i="17"/>
  <c r="P1209" i="17"/>
  <c r="C1209" i="17"/>
  <c r="A1209" i="17"/>
  <c r="P659" i="17"/>
  <c r="C659" i="17"/>
  <c r="A659" i="17"/>
  <c r="C1212" i="17"/>
  <c r="A1212" i="17"/>
  <c r="P1029" i="17"/>
  <c r="C1029" i="17"/>
  <c r="A1029" i="17"/>
  <c r="P1235" i="17"/>
  <c r="C1235" i="17"/>
  <c r="A1235" i="17"/>
  <c r="P16" i="17"/>
  <c r="C16" i="17"/>
  <c r="A16" i="17"/>
  <c r="P6" i="17"/>
  <c r="J6" i="17"/>
  <c r="C6" i="17"/>
  <c r="A6" i="17"/>
  <c r="C1016" i="17"/>
  <c r="A1016" i="17"/>
  <c r="C881" i="17"/>
  <c r="A881" i="17"/>
  <c r="J13" i="17"/>
  <c r="C13" i="17"/>
  <c r="A13" i="17"/>
  <c r="C1076" i="17"/>
  <c r="A1076" i="17"/>
  <c r="C431" i="17"/>
  <c r="A431" i="17"/>
  <c r="C1264" i="17"/>
  <c r="A1264" i="17"/>
  <c r="C244" i="17"/>
  <c r="A244" i="17"/>
  <c r="C283" i="17"/>
  <c r="A283" i="17"/>
  <c r="C628" i="17"/>
  <c r="A628" i="17"/>
  <c r="C587" i="17"/>
  <c r="A587" i="17"/>
  <c r="C719" i="17"/>
  <c r="A719" i="17"/>
  <c r="C620" i="17"/>
  <c r="A620" i="17"/>
  <c r="C1020" i="17"/>
  <c r="A1020" i="17"/>
  <c r="C243" i="17"/>
  <c r="A243" i="17"/>
  <c r="C455" i="17"/>
  <c r="A455" i="17"/>
  <c r="C378" i="17"/>
  <c r="A378" i="17"/>
  <c r="C113" i="17"/>
  <c r="A113" i="17"/>
  <c r="C548" i="17"/>
  <c r="A548" i="17"/>
  <c r="C745" i="17"/>
  <c r="A745" i="17"/>
  <c r="C279" i="17"/>
  <c r="A279" i="17"/>
  <c r="C106" i="17"/>
  <c r="A106" i="17"/>
  <c r="C670" i="17"/>
  <c r="A670" i="17"/>
  <c r="C1103" i="17"/>
  <c r="A1103" i="17"/>
  <c r="C1253" i="17"/>
  <c r="A1253" i="17"/>
  <c r="C1346" i="17"/>
  <c r="A1346" i="17"/>
  <c r="C1337" i="17"/>
  <c r="A1337" i="17"/>
  <c r="C737" i="17"/>
  <c r="A737" i="17"/>
  <c r="C989" i="17"/>
  <c r="A989" i="17"/>
  <c r="C1349" i="17"/>
  <c r="A1349" i="17"/>
  <c r="C935" i="17"/>
  <c r="A935" i="17"/>
  <c r="C317" i="17"/>
  <c r="A317" i="17"/>
  <c r="C1278" i="17"/>
  <c r="A1278" i="17"/>
  <c r="C964" i="17"/>
  <c r="A964" i="17"/>
  <c r="C1035" i="17"/>
  <c r="A1035" i="17"/>
  <c r="C1241" i="17"/>
  <c r="A1241" i="17"/>
  <c r="C1369" i="17"/>
  <c r="A1369" i="17"/>
  <c r="C1324" i="17"/>
  <c r="A1324" i="17"/>
  <c r="C565" i="17"/>
  <c r="A565" i="17"/>
  <c r="C1266" i="17"/>
  <c r="A1266" i="17"/>
  <c r="C1075" i="17"/>
  <c r="A1075" i="17"/>
  <c r="C1133" i="17"/>
  <c r="A1133" i="17"/>
  <c r="C543" i="17"/>
  <c r="A543" i="17"/>
  <c r="C724" i="17"/>
  <c r="A724" i="17"/>
  <c r="C445" i="17"/>
  <c r="A445" i="17"/>
  <c r="C790" i="17"/>
  <c r="A790" i="17"/>
  <c r="C1174" i="17"/>
  <c r="A1174" i="17"/>
  <c r="C887" i="17"/>
  <c r="A887" i="17"/>
  <c r="C608" i="17"/>
  <c r="A608" i="17"/>
  <c r="C462" i="17"/>
  <c r="A462" i="17"/>
  <c r="C28" i="17"/>
  <c r="A28" i="17"/>
  <c r="C32" i="17"/>
  <c r="A32" i="17"/>
  <c r="C1258" i="17"/>
  <c r="A1258" i="17"/>
  <c r="C893" i="17"/>
  <c r="A893" i="17"/>
  <c r="C953" i="17"/>
  <c r="A953" i="17"/>
  <c r="C672" i="17"/>
  <c r="A672" i="17"/>
  <c r="C980" i="17"/>
  <c r="A980" i="17"/>
  <c r="C1333" i="17"/>
  <c r="A1333" i="17"/>
  <c r="C906" i="17"/>
  <c r="A906" i="17"/>
  <c r="C1288" i="17"/>
  <c r="A1288" i="17"/>
  <c r="C701" i="17"/>
  <c r="A701" i="17"/>
  <c r="C331" i="17"/>
  <c r="A331" i="17"/>
  <c r="C1114" i="17"/>
  <c r="A1114" i="17"/>
  <c r="C1365" i="17"/>
  <c r="A1365" i="17"/>
  <c r="C591" i="17"/>
  <c r="A591" i="17"/>
  <c r="C996" i="17"/>
  <c r="A996" i="17"/>
  <c r="C966" i="17"/>
  <c r="A966" i="17"/>
  <c r="C1118" i="17"/>
  <c r="A1118" i="17"/>
  <c r="C1336" i="17"/>
  <c r="A1336" i="17"/>
  <c r="C715" i="17"/>
  <c r="A715" i="17"/>
  <c r="C1237" i="17"/>
  <c r="A1237" i="17"/>
  <c r="C1311" i="17"/>
  <c r="A1311" i="17"/>
  <c r="C469" i="17"/>
  <c r="A469" i="17"/>
  <c r="C896" i="17"/>
  <c r="A896" i="17"/>
  <c r="C1062" i="17"/>
  <c r="A1062" i="17"/>
  <c r="C1141" i="17"/>
  <c r="A1141" i="17"/>
  <c r="C1348" i="17"/>
  <c r="A1348" i="17"/>
  <c r="C1139" i="17"/>
  <c r="A1139" i="17"/>
  <c r="C1185" i="17"/>
  <c r="A1185" i="17"/>
  <c r="C994" i="17"/>
  <c r="A994" i="17"/>
  <c r="C826" i="17"/>
  <c r="A826" i="17"/>
  <c r="C1252" i="17"/>
  <c r="A1252" i="17"/>
  <c r="C802" i="17"/>
  <c r="A802" i="17"/>
  <c r="C635" i="17"/>
  <c r="A635" i="17"/>
  <c r="C949" i="17"/>
  <c r="A949" i="17"/>
  <c r="C845" i="17"/>
  <c r="A845" i="17"/>
  <c r="C430" i="17"/>
  <c r="A430" i="17"/>
  <c r="C377" i="17"/>
  <c r="A377" i="17"/>
  <c r="C1069" i="17"/>
  <c r="A1069" i="17"/>
  <c r="P948" i="17"/>
  <c r="C948" i="17"/>
  <c r="A948" i="17"/>
  <c r="P112" i="17"/>
  <c r="C112" i="17"/>
  <c r="A112" i="17"/>
  <c r="P684" i="17"/>
  <c r="C684" i="17"/>
  <c r="A684" i="17"/>
  <c r="P467" i="17"/>
  <c r="C467" i="17"/>
  <c r="A467" i="17"/>
  <c r="P178" i="17"/>
  <c r="C178" i="17"/>
  <c r="A178" i="17"/>
  <c r="P291" i="17"/>
  <c r="C291" i="17"/>
  <c r="A291" i="17"/>
  <c r="P595" i="17"/>
  <c r="C595" i="17"/>
  <c r="A595" i="17"/>
  <c r="P662" i="17"/>
  <c r="C662" i="17"/>
  <c r="A662" i="17"/>
  <c r="C107" i="17"/>
  <c r="A107" i="17"/>
  <c r="C1263" i="17"/>
  <c r="A1263" i="17"/>
  <c r="C1262" i="17"/>
  <c r="A1262" i="17"/>
  <c r="C282" i="17"/>
  <c r="A282" i="17"/>
  <c r="C129" i="17"/>
  <c r="A129" i="17"/>
  <c r="C368" i="17"/>
  <c r="A368" i="17"/>
  <c r="C1084" i="17"/>
  <c r="A1084" i="17"/>
  <c r="C355" i="17"/>
  <c r="A355" i="17"/>
  <c r="C339" i="17"/>
  <c r="A339" i="17"/>
  <c r="C464" i="17"/>
  <c r="A464" i="17"/>
  <c r="C986" i="17"/>
  <c r="A986" i="17"/>
  <c r="C482" i="17"/>
  <c r="A482" i="17"/>
  <c r="C992" i="17"/>
  <c r="A992" i="17"/>
  <c r="C518" i="17"/>
  <c r="A518" i="17"/>
  <c r="C544" i="17"/>
  <c r="A544" i="17"/>
  <c r="C542" i="17"/>
  <c r="A542" i="17"/>
  <c r="C270" i="17"/>
  <c r="A270" i="17"/>
  <c r="C238" i="17"/>
  <c r="A238" i="17"/>
  <c r="C399" i="17"/>
  <c r="A399" i="17"/>
  <c r="C707" i="17"/>
  <c r="A707" i="17"/>
  <c r="C219" i="17"/>
  <c r="A219" i="17"/>
  <c r="C427" i="17"/>
  <c r="A427" i="17"/>
  <c r="C230" i="17"/>
  <c r="A230" i="17"/>
  <c r="C273" i="17"/>
  <c r="A273" i="17"/>
  <c r="C533" i="17"/>
  <c r="A533" i="17"/>
  <c r="C607" i="17"/>
  <c r="A607" i="17"/>
  <c r="C537" i="17"/>
  <c r="A537" i="17"/>
  <c r="C218" i="17"/>
  <c r="A218" i="17"/>
  <c r="C337" i="17"/>
  <c r="A337" i="17"/>
  <c r="C405" i="17"/>
  <c r="A405" i="17"/>
  <c r="C646" i="17"/>
  <c r="A646" i="17"/>
  <c r="C223" i="17"/>
  <c r="A223" i="17"/>
  <c r="C531" i="17"/>
  <c r="A531" i="17"/>
  <c r="C327" i="17"/>
  <c r="A327" i="17"/>
  <c r="C307" i="17"/>
  <c r="A307" i="17"/>
  <c r="C276" i="17"/>
  <c r="A276" i="17"/>
  <c r="C328" i="17"/>
  <c r="A328" i="17"/>
  <c r="C555" i="17"/>
  <c r="A555" i="17"/>
  <c r="C157" i="17"/>
  <c r="A157" i="17"/>
  <c r="C343" i="17"/>
  <c r="A343" i="17"/>
  <c r="C306" i="17"/>
  <c r="A306" i="17"/>
  <c r="C588" i="17"/>
  <c r="A588" i="17"/>
  <c r="C789" i="17"/>
  <c r="A789" i="17"/>
  <c r="C316" i="17"/>
  <c r="A316" i="17"/>
  <c r="C116" i="17"/>
  <c r="A116" i="17"/>
  <c r="C793" i="17"/>
  <c r="A793" i="17"/>
  <c r="C263" i="17"/>
  <c r="A263" i="17"/>
  <c r="C259" i="17"/>
  <c r="A259" i="17"/>
  <c r="C686" i="17"/>
  <c r="A686" i="17"/>
  <c r="C338" i="17"/>
  <c r="A338" i="17"/>
  <c r="C473" i="17"/>
  <c r="A473" i="17"/>
  <c r="C924" i="17"/>
  <c r="A924" i="17"/>
  <c r="C612" i="17"/>
  <c r="A612" i="17"/>
  <c r="C863" i="17"/>
  <c r="A863" i="17"/>
  <c r="C361" i="17"/>
  <c r="A361" i="17"/>
  <c r="C138" i="17"/>
  <c r="A138" i="17"/>
  <c r="C746" i="17"/>
  <c r="A746" i="17"/>
  <c r="C779" i="17"/>
  <c r="A779" i="17"/>
  <c r="C571" i="17"/>
  <c r="A571" i="17"/>
  <c r="C491" i="17"/>
  <c r="A491" i="17"/>
  <c r="C1010" i="17"/>
  <c r="A1010" i="17"/>
  <c r="C554" i="17"/>
  <c r="A554" i="17"/>
  <c r="C771" i="17"/>
  <c r="A771" i="17"/>
  <c r="C240" i="17"/>
  <c r="A240" i="17"/>
  <c r="C600" i="17"/>
  <c r="A600" i="17"/>
  <c r="C660" i="17"/>
  <c r="A660" i="17"/>
  <c r="C1027" i="17"/>
  <c r="A1027" i="17"/>
  <c r="C831" i="17"/>
  <c r="A831" i="17"/>
  <c r="C617" i="17"/>
  <c r="A617" i="17"/>
  <c r="C645" i="17"/>
  <c r="A645" i="17"/>
  <c r="C391" i="17"/>
  <c r="A391" i="17"/>
  <c r="C477" i="17"/>
  <c r="A477" i="17"/>
  <c r="C294" i="17"/>
  <c r="A294" i="17"/>
  <c r="C324" i="17"/>
  <c r="A324" i="17"/>
  <c r="C930" i="17"/>
  <c r="A930" i="17"/>
  <c r="C795" i="17"/>
  <c r="A795" i="17"/>
  <c r="C345" i="17"/>
  <c r="A345" i="17"/>
  <c r="C712" i="17"/>
  <c r="A712" i="17"/>
  <c r="C976" i="17"/>
  <c r="A976" i="17"/>
  <c r="C844" i="17"/>
  <c r="A844" i="17"/>
  <c r="C945" i="17"/>
  <c r="A945" i="17"/>
  <c r="C456" i="17"/>
  <c r="A456" i="17"/>
  <c r="C511" i="17"/>
  <c r="A511" i="17"/>
  <c r="C380" i="17"/>
  <c r="A380" i="17"/>
  <c r="C794" i="17"/>
  <c r="A794" i="17"/>
  <c r="C736" i="17"/>
  <c r="A736" i="17"/>
  <c r="C505" i="17"/>
  <c r="A505" i="17"/>
  <c r="C465" i="17"/>
  <c r="A465" i="17"/>
  <c r="C523" i="17"/>
  <c r="A523" i="17"/>
  <c r="C757" i="17"/>
  <c r="A757" i="17"/>
  <c r="C731" i="17"/>
  <c r="A731" i="17"/>
  <c r="C457" i="17"/>
  <c r="A457" i="17"/>
  <c r="C594" i="17"/>
  <c r="A594" i="17"/>
  <c r="P627" i="17"/>
  <c r="C627" i="17"/>
  <c r="A627" i="17"/>
  <c r="P290" i="17"/>
  <c r="C290" i="17"/>
  <c r="A290" i="17"/>
  <c r="P401" i="17"/>
  <c r="C401" i="17"/>
  <c r="A401" i="17"/>
  <c r="P546" i="17"/>
  <c r="C546" i="17"/>
  <c r="A546" i="17"/>
  <c r="P512" i="17"/>
  <c r="C512" i="17"/>
  <c r="A512" i="17"/>
  <c r="P309" i="17"/>
  <c r="C309" i="17"/>
  <c r="A309" i="17"/>
  <c r="C375" i="17"/>
  <c r="A375" i="17"/>
  <c r="C474" i="17"/>
  <c r="A474" i="17"/>
  <c r="C364" i="17"/>
  <c r="A364" i="17"/>
  <c r="C236" i="17"/>
  <c r="A236" i="17"/>
  <c r="C140" i="17"/>
  <c r="A140" i="17"/>
  <c r="C1057" i="17"/>
  <c r="A1057" i="17"/>
  <c r="C584" i="17"/>
  <c r="A584" i="17"/>
  <c r="C193" i="17"/>
  <c r="A193" i="17"/>
  <c r="C205" i="17"/>
  <c r="A205" i="17"/>
  <c r="C601" i="17"/>
  <c r="A601" i="17"/>
  <c r="C695" i="17"/>
  <c r="A695" i="17"/>
  <c r="C817" i="17"/>
  <c r="A817" i="17"/>
  <c r="C770" i="17"/>
  <c r="A770" i="17"/>
  <c r="C1013" i="17"/>
  <c r="A1013" i="17"/>
  <c r="C973" i="17"/>
  <c r="A973" i="17"/>
  <c r="C1317" i="17"/>
  <c r="A1317" i="17"/>
  <c r="C395" i="17"/>
  <c r="A395" i="17"/>
  <c r="C487" i="17"/>
  <c r="A487" i="17"/>
  <c r="C475" i="17"/>
  <c r="A475" i="17"/>
  <c r="C1129" i="17"/>
  <c r="A1129" i="17"/>
  <c r="C649" i="17"/>
  <c r="A649" i="17"/>
  <c r="C422" i="17"/>
  <c r="A422" i="17"/>
  <c r="C293" i="17"/>
  <c r="A293" i="17"/>
  <c r="C1200" i="17"/>
  <c r="A1200" i="17"/>
  <c r="C1099" i="17"/>
  <c r="A1099" i="17"/>
  <c r="C615" i="17"/>
  <c r="A615" i="17"/>
  <c r="C784" i="17"/>
  <c r="A784" i="17"/>
  <c r="C424" i="17"/>
  <c r="A424" i="17"/>
  <c r="C502" i="17"/>
  <c r="A502" i="17"/>
  <c r="C551" i="17"/>
  <c r="A551" i="17"/>
  <c r="C585" i="17"/>
  <c r="A585" i="17"/>
  <c r="C648" i="17"/>
  <c r="A648" i="17"/>
  <c r="C786" i="17"/>
  <c r="A786" i="17"/>
  <c r="C822" i="17"/>
  <c r="A822" i="17"/>
  <c r="C694" i="17"/>
  <c r="A694" i="17"/>
  <c r="C416" i="17"/>
  <c r="A416" i="17"/>
  <c r="C1256" i="17"/>
  <c r="A1256" i="17"/>
  <c r="C873" i="17"/>
  <c r="A873" i="17"/>
  <c r="C486" i="17"/>
  <c r="A486" i="17"/>
  <c r="C932" i="17"/>
  <c r="A932" i="17"/>
  <c r="C626" i="17"/>
  <c r="A626" i="17"/>
  <c r="C995" i="17"/>
  <c r="A995" i="17"/>
  <c r="C625" i="17"/>
  <c r="A625" i="17"/>
  <c r="C480" i="17"/>
  <c r="A480" i="17"/>
  <c r="C738" i="17"/>
  <c r="A738" i="17"/>
  <c r="C874" i="17"/>
  <c r="A874" i="17"/>
  <c r="C448" i="17"/>
  <c r="A448" i="17"/>
  <c r="C356" i="17"/>
  <c r="A356" i="17"/>
  <c r="C389" i="17"/>
  <c r="A389" i="17"/>
  <c r="C839" i="17"/>
  <c r="A839" i="17"/>
  <c r="C577" i="17"/>
  <c r="A577" i="17"/>
  <c r="C1188" i="17"/>
  <c r="A1188" i="17"/>
  <c r="C1085" i="17"/>
  <c r="A1085" i="17"/>
  <c r="AA578" i="17"/>
  <c r="Z578" i="17"/>
  <c r="C578" i="17"/>
  <c r="A578" i="17"/>
  <c r="C605" i="17"/>
  <c r="A605" i="17"/>
  <c r="C354" i="17"/>
  <c r="A354" i="17"/>
  <c r="C463" i="17"/>
  <c r="A463" i="17"/>
  <c r="AA606" i="17"/>
  <c r="Z606" i="17"/>
  <c r="C606" i="17"/>
  <c r="A606" i="17"/>
  <c r="C898" i="17"/>
  <c r="A898" i="17"/>
  <c r="C706" i="17"/>
  <c r="A706" i="17"/>
  <c r="C553" i="17"/>
  <c r="A553" i="17"/>
  <c r="AA1436" i="17"/>
  <c r="Z1436" i="17"/>
  <c r="C1436" i="17"/>
  <c r="A1436" i="17"/>
  <c r="AA878" i="17"/>
  <c r="Z878" i="17"/>
  <c r="C878" i="17"/>
  <c r="A878" i="17"/>
  <c r="C419" i="17"/>
  <c r="A419" i="17"/>
  <c r="J472" i="17"/>
  <c r="C472" i="17"/>
  <c r="A472" i="17"/>
  <c r="C674" i="17"/>
  <c r="A674" i="17"/>
  <c r="C124" i="17"/>
  <c r="A124" i="17"/>
  <c r="C604" i="17"/>
  <c r="A604" i="17"/>
  <c r="C688" i="17"/>
  <c r="A688" i="17"/>
  <c r="C390" i="17"/>
  <c r="A390" i="17"/>
  <c r="C402" i="17"/>
  <c r="A402" i="17"/>
  <c r="J222" i="17"/>
  <c r="C222" i="17"/>
  <c r="A222" i="17"/>
  <c r="C775" i="17"/>
  <c r="A775" i="17"/>
  <c r="C520" i="17"/>
  <c r="A520" i="17"/>
  <c r="C792" i="17"/>
  <c r="A792" i="17"/>
  <c r="C1124" i="17"/>
  <c r="A1124" i="17"/>
  <c r="C830" i="17"/>
  <c r="A830" i="17"/>
  <c r="C508" i="17"/>
  <c r="A508" i="17"/>
  <c r="C965" i="17"/>
  <c r="A965" i="17"/>
  <c r="C665" i="17"/>
  <c r="A665" i="17"/>
  <c r="C763" i="17"/>
  <c r="A763" i="17"/>
  <c r="C791" i="17"/>
  <c r="A791" i="17"/>
  <c r="C667" i="17"/>
  <c r="A667" i="17"/>
  <c r="C916" i="17"/>
  <c r="A916" i="17"/>
  <c r="C1054" i="17"/>
  <c r="A1054" i="17"/>
  <c r="C1009" i="17"/>
  <c r="A1009" i="17"/>
  <c r="P459" i="17"/>
  <c r="C459" i="17"/>
  <c r="A459" i="17"/>
  <c r="P703" i="17"/>
  <c r="C703" i="17"/>
  <c r="A703" i="17"/>
  <c r="P407" i="17"/>
  <c r="C407" i="17"/>
  <c r="A407" i="17"/>
  <c r="P412" i="17"/>
  <c r="C412" i="17"/>
  <c r="A412" i="17"/>
  <c r="P114" i="17"/>
  <c r="C114" i="17"/>
  <c r="A114" i="17"/>
  <c r="P840" i="17"/>
  <c r="C840" i="17"/>
  <c r="A840" i="17"/>
  <c r="C880" i="17"/>
  <c r="A880" i="17"/>
  <c r="C208" i="17"/>
  <c r="A208" i="17"/>
  <c r="P787" i="17"/>
  <c r="C787" i="17"/>
  <c r="A787" i="17"/>
  <c r="C323" i="17"/>
  <c r="A323" i="17"/>
  <c r="C202" i="17"/>
  <c r="A202" i="17"/>
  <c r="C907" i="17"/>
  <c r="A907" i="17"/>
  <c r="C369" i="17"/>
  <c r="A369" i="17"/>
  <c r="C444" i="17"/>
  <c r="A444" i="17"/>
  <c r="C937" i="17"/>
  <c r="A937" i="17"/>
  <c r="C143" i="17"/>
  <c r="A143" i="17"/>
  <c r="C162" i="17"/>
  <c r="A162" i="17"/>
  <c r="P320" i="17"/>
  <c r="C320" i="17"/>
  <c r="A320" i="17"/>
  <c r="P644" i="17"/>
  <c r="C644" i="17"/>
  <c r="A644" i="17"/>
  <c r="P562" i="17"/>
  <c r="C562" i="17"/>
  <c r="A562" i="17"/>
  <c r="C658" i="17"/>
  <c r="A658" i="17"/>
  <c r="C411" i="17"/>
  <c r="A411" i="17"/>
  <c r="C284" i="17"/>
  <c r="A284" i="17"/>
  <c r="C225" i="17"/>
  <c r="A225" i="17"/>
  <c r="C350" i="17"/>
  <c r="A350" i="17"/>
  <c r="C1050" i="17"/>
  <c r="A1050" i="17"/>
  <c r="C828" i="17"/>
  <c r="A828" i="17"/>
  <c r="C1228" i="17"/>
  <c r="A1228" i="17"/>
  <c r="C823" i="17"/>
  <c r="A823" i="17"/>
  <c r="P1082" i="17"/>
  <c r="C1082" i="17"/>
  <c r="A1082" i="17"/>
  <c r="P1284" i="17"/>
  <c r="C1284" i="17"/>
  <c r="A1284" i="17"/>
  <c r="P1271" i="17"/>
  <c r="C1271" i="17"/>
  <c r="A1271" i="17"/>
  <c r="P1232" i="17"/>
  <c r="C1232" i="17"/>
  <c r="A1232" i="17"/>
  <c r="P1196" i="17"/>
  <c r="C1196" i="17"/>
  <c r="A1196" i="17"/>
  <c r="P773" i="17"/>
  <c r="C773" i="17"/>
  <c r="A773" i="17"/>
  <c r="C1213" i="17"/>
  <c r="A1213" i="17"/>
  <c r="C950" i="17"/>
  <c r="A950" i="17"/>
  <c r="C360" i="17"/>
  <c r="A360" i="17"/>
  <c r="C900" i="17"/>
  <c r="A900" i="17"/>
  <c r="C295" i="17"/>
  <c r="A295" i="17"/>
  <c r="P374" i="17"/>
  <c r="C374" i="17"/>
  <c r="A374" i="17"/>
  <c r="C575" i="17"/>
  <c r="A575" i="17"/>
  <c r="C408" i="17"/>
  <c r="A408" i="17"/>
  <c r="C137" i="17"/>
  <c r="A137" i="17"/>
  <c r="C392" i="17"/>
  <c r="A392" i="17"/>
  <c r="C265" i="17"/>
  <c r="A265" i="17"/>
  <c r="P933" i="17"/>
  <c r="C933" i="17"/>
  <c r="A933" i="17"/>
  <c r="P852" i="17"/>
  <c r="C852" i="17"/>
  <c r="A852" i="17"/>
  <c r="P333" i="17"/>
  <c r="C333" i="17"/>
  <c r="A333" i="17"/>
  <c r="P372" i="17"/>
  <c r="C372" i="17"/>
  <c r="A372" i="17"/>
  <c r="P851" i="17"/>
  <c r="C851" i="17"/>
  <c r="A851" i="17"/>
  <c r="C332" i="17"/>
  <c r="A332" i="17"/>
  <c r="C341" i="17"/>
  <c r="A341" i="17"/>
  <c r="J664" i="17"/>
  <c r="C664" i="17"/>
  <c r="A664" i="17"/>
  <c r="J663" i="17"/>
  <c r="C663" i="17"/>
  <c r="A663" i="17"/>
  <c r="C371" i="17"/>
  <c r="A371" i="17"/>
  <c r="P393" i="17"/>
  <c r="C393" i="17"/>
  <c r="A393" i="17"/>
  <c r="P311" i="17"/>
  <c r="C311" i="17"/>
  <c r="A311" i="17"/>
  <c r="C751" i="17"/>
  <c r="A751" i="17"/>
  <c r="C229" i="17"/>
  <c r="A229" i="17"/>
  <c r="C122" i="17"/>
  <c r="A122" i="17"/>
  <c r="C170" i="17"/>
  <c r="A170" i="17"/>
  <c r="A936" i="17"/>
  <c r="C142" i="17"/>
  <c r="A142" i="17"/>
  <c r="C624" i="17"/>
  <c r="A624" i="17"/>
  <c r="C557" i="17"/>
  <c r="A557" i="17"/>
  <c r="C529" i="17"/>
  <c r="A529" i="17"/>
  <c r="C528" i="17"/>
  <c r="A528" i="17"/>
  <c r="P748" i="17"/>
  <c r="C748" i="17"/>
  <c r="A748" i="17"/>
  <c r="P308" i="17"/>
  <c r="C308" i="17"/>
  <c r="A308" i="17"/>
  <c r="P583" i="17"/>
  <c r="C583" i="17"/>
  <c r="A583" i="17"/>
  <c r="C231" i="17"/>
  <c r="A231" i="17"/>
  <c r="C438" i="17"/>
  <c r="A438" i="17"/>
  <c r="C458" i="17"/>
  <c r="A458" i="17"/>
  <c r="C693" i="17"/>
  <c r="A693" i="17"/>
  <c r="C25" i="17"/>
  <c r="A25" i="17"/>
  <c r="C883" i="17"/>
  <c r="A883" i="17"/>
  <c r="C837" i="17"/>
  <c r="A837" i="17"/>
  <c r="C1012" i="17"/>
  <c r="A1012" i="17"/>
  <c r="C1143" i="17"/>
  <c r="A1143" i="17"/>
  <c r="C1041" i="17"/>
  <c r="A1041" i="17"/>
  <c r="C1270" i="17"/>
  <c r="A1270" i="17"/>
  <c r="C1283" i="17"/>
  <c r="A1283" i="17"/>
  <c r="C1000" i="17"/>
  <c r="A1000" i="17"/>
  <c r="C848" i="17"/>
  <c r="A848" i="17"/>
  <c r="C925" i="17"/>
  <c r="A925" i="17"/>
  <c r="C902" i="17"/>
  <c r="A902" i="17"/>
  <c r="C761" i="17"/>
  <c r="A761" i="17"/>
  <c r="C1231" i="17"/>
  <c r="A1231" i="17"/>
  <c r="C804" i="17"/>
  <c r="A804" i="17"/>
  <c r="C963" i="17"/>
  <c r="A963" i="17"/>
  <c r="C890" i="17"/>
  <c r="A890" i="17"/>
  <c r="C912" i="17"/>
  <c r="A912" i="17"/>
  <c r="C1053" i="17"/>
  <c r="A1053" i="17"/>
  <c r="C614" i="17"/>
  <c r="A614" i="17"/>
  <c r="C972" i="17"/>
  <c r="A972" i="17"/>
  <c r="C917" i="17"/>
  <c r="A917" i="17"/>
  <c r="C353" i="17"/>
  <c r="A353" i="17"/>
  <c r="C801" i="17"/>
  <c r="A801" i="17"/>
  <c r="C126" i="17"/>
  <c r="A126" i="17"/>
  <c r="C164" i="17"/>
  <c r="A164" i="17"/>
  <c r="C1102" i="17"/>
  <c r="A1102" i="17"/>
  <c r="C1078" i="17"/>
  <c r="A1078" i="17"/>
  <c r="C1108" i="17"/>
  <c r="A1108" i="17"/>
  <c r="C1183" i="17"/>
  <c r="A1183" i="17"/>
  <c r="C918" i="17"/>
  <c r="A918" i="17"/>
  <c r="P1037" i="17"/>
  <c r="C1037" i="17"/>
  <c r="A1037" i="17"/>
  <c r="P1003" i="17"/>
  <c r="C1003" i="17"/>
  <c r="A1003" i="17"/>
  <c r="P798" i="17"/>
  <c r="C798" i="17"/>
  <c r="A798" i="17"/>
  <c r="P885" i="17"/>
  <c r="C885" i="17"/>
  <c r="A885" i="17"/>
  <c r="P450" i="17"/>
  <c r="C450" i="17"/>
  <c r="A450" i="17"/>
  <c r="P153" i="17"/>
  <c r="C153" i="17"/>
  <c r="A153" i="17"/>
  <c r="C1168" i="17"/>
  <c r="A1168" i="17"/>
  <c r="C421" i="17"/>
  <c r="A421" i="17"/>
  <c r="C81" i="17"/>
  <c r="A81" i="17"/>
  <c r="C778" i="17"/>
  <c r="A778" i="17"/>
  <c r="C373" i="17"/>
  <c r="A373" i="17"/>
  <c r="P163" i="17"/>
  <c r="C163" i="17"/>
  <c r="A163" i="17"/>
  <c r="P1058" i="17"/>
  <c r="C1058" i="17"/>
  <c r="A1058" i="17"/>
  <c r="C1202" i="17"/>
  <c r="A1202" i="17"/>
  <c r="C329" i="17"/>
  <c r="A329" i="17"/>
  <c r="C288" i="17"/>
  <c r="A288" i="17"/>
  <c r="C161" i="17"/>
  <c r="A161" i="17"/>
  <c r="C842" i="17"/>
  <c r="A842" i="17"/>
  <c r="C764" i="17"/>
  <c r="A764" i="17"/>
  <c r="C1120" i="17"/>
  <c r="A1120" i="17"/>
  <c r="C799" i="17"/>
  <c r="A799" i="17"/>
  <c r="C519" i="17"/>
  <c r="A519" i="17"/>
  <c r="C619" i="17"/>
  <c r="A619" i="17"/>
  <c r="C856" i="17"/>
  <c r="A856" i="17"/>
  <c r="C1135" i="17"/>
  <c r="A1135" i="17"/>
  <c r="C1147" i="17"/>
  <c r="A1147" i="17"/>
  <c r="C1203" i="17"/>
  <c r="A1203" i="17"/>
  <c r="C1233" i="17"/>
  <c r="A1233" i="17"/>
  <c r="C982" i="17"/>
  <c r="A982" i="17"/>
  <c r="C1019" i="17"/>
  <c r="A1019" i="17"/>
  <c r="C447" i="17"/>
  <c r="A447" i="17"/>
  <c r="C1267" i="17"/>
  <c r="A1267" i="17"/>
  <c r="C1021" i="17"/>
  <c r="A1021" i="17"/>
  <c r="C1330" i="17"/>
  <c r="A1330" i="17"/>
  <c r="C1308" i="17"/>
  <c r="A1308" i="17"/>
  <c r="C1298" i="17"/>
  <c r="A1298" i="17"/>
  <c r="C1190" i="17"/>
  <c r="A1190" i="17"/>
  <c r="P1316" i="17"/>
  <c r="C1316" i="17"/>
  <c r="A1316" i="17"/>
  <c r="P1345" i="17"/>
  <c r="C1345" i="17"/>
  <c r="A1345" i="17"/>
  <c r="P1282" i="17"/>
  <c r="C1282" i="17"/>
  <c r="A1282" i="17"/>
  <c r="P1184" i="17"/>
  <c r="C1184" i="17"/>
  <c r="A1184" i="17"/>
  <c r="P1310" i="17"/>
  <c r="C1310" i="17"/>
  <c r="A1310" i="17"/>
  <c r="P1216" i="17"/>
  <c r="C1216" i="17"/>
  <c r="A1216" i="17"/>
  <c r="C1323" i="17"/>
  <c r="A1323" i="17"/>
  <c r="C1292" i="17"/>
  <c r="A1292" i="17"/>
  <c r="C1008" i="17"/>
  <c r="A1008" i="17"/>
  <c r="C1164" i="17"/>
  <c r="A1164" i="17"/>
  <c r="C821" i="17"/>
  <c r="A821" i="17"/>
  <c r="C862" i="17"/>
  <c r="A862" i="17"/>
  <c r="C1259" i="17"/>
  <c r="A1259" i="17"/>
  <c r="C1191" i="17"/>
  <c r="A1191" i="17"/>
  <c r="C983" i="17"/>
  <c r="A983" i="17"/>
  <c r="C711" i="17"/>
  <c r="A711" i="17"/>
  <c r="C710" i="17"/>
  <c r="A710" i="17"/>
  <c r="C1022" i="17"/>
  <c r="A1022" i="17"/>
  <c r="C871" i="17"/>
  <c r="A871" i="17"/>
  <c r="C348" i="17"/>
  <c r="A348" i="17"/>
  <c r="C897" i="17"/>
  <c r="A897" i="17"/>
  <c r="C705" i="17"/>
  <c r="A705" i="17"/>
  <c r="C493" i="17"/>
  <c r="A493" i="17"/>
  <c r="C850" i="17"/>
  <c r="A850" i="17"/>
  <c r="C704" i="17"/>
  <c r="A704" i="17"/>
  <c r="C1167" i="17"/>
  <c r="A1167" i="17"/>
  <c r="C1197" i="17"/>
  <c r="A1197" i="17"/>
  <c r="C1014" i="17"/>
  <c r="A1014" i="17"/>
  <c r="C1186" i="17"/>
  <c r="A1186" i="17"/>
  <c r="C909" i="17"/>
  <c r="A909" i="17"/>
  <c r="P849" i="17"/>
  <c r="C849" i="17"/>
  <c r="A849" i="17"/>
  <c r="P742" i="17"/>
  <c r="C742" i="17"/>
  <c r="A742" i="17"/>
  <c r="P1166" i="17"/>
  <c r="C1166" i="17"/>
  <c r="A1166" i="17"/>
  <c r="P691" i="17"/>
  <c r="C691" i="17"/>
  <c r="A691" i="17"/>
  <c r="P1088" i="17"/>
  <c r="C1088" i="17"/>
  <c r="A1088" i="17"/>
  <c r="P441" i="17"/>
  <c r="C441" i="17"/>
  <c r="A441" i="17"/>
  <c r="C750" i="17"/>
  <c r="A750" i="17"/>
  <c r="C1092" i="17"/>
  <c r="A1092" i="17"/>
  <c r="C1242" i="17"/>
  <c r="A1242" i="17"/>
  <c r="C492" i="17"/>
  <c r="A492" i="17"/>
  <c r="C483" i="17"/>
  <c r="A483" i="17"/>
  <c r="C1049" i="17"/>
  <c r="A1049" i="17"/>
  <c r="C1046" i="17"/>
  <c r="A1046" i="17"/>
  <c r="C1091" i="17"/>
  <c r="A1091" i="17"/>
  <c r="C440" i="17"/>
  <c r="A440" i="17"/>
  <c r="C1089" i="17"/>
  <c r="A1089" i="17"/>
  <c r="C683" i="17"/>
  <c r="A683" i="17"/>
  <c r="C682" i="17"/>
  <c r="A682" i="17"/>
  <c r="C241" i="17"/>
  <c r="A241" i="17"/>
  <c r="C1034" i="17"/>
  <c r="A1034" i="17"/>
  <c r="C894" i="17"/>
  <c r="A894" i="17"/>
  <c r="C1067" i="17"/>
  <c r="A1067" i="17"/>
  <c r="C1181" i="17"/>
  <c r="A1181" i="17"/>
  <c r="C726" i="17"/>
  <c r="A726" i="17"/>
  <c r="C167" i="17"/>
  <c r="A167" i="17"/>
  <c r="C723" i="17"/>
  <c r="A723" i="17"/>
  <c r="C158" i="17"/>
  <c r="A158" i="17"/>
  <c r="C310" i="17"/>
  <c r="A310" i="17"/>
  <c r="C280" i="17"/>
  <c r="A280" i="17"/>
  <c r="C376" i="17"/>
  <c r="A376" i="17"/>
  <c r="C1321" i="17"/>
  <c r="A1321" i="17"/>
  <c r="C1273" i="17"/>
  <c r="A1273" i="17"/>
  <c r="C1276" i="17"/>
  <c r="A1276" i="17"/>
  <c r="C1246" i="17"/>
  <c r="A1246" i="17"/>
  <c r="C1329" i="17"/>
  <c r="A1329" i="17"/>
  <c r="C938" i="17"/>
  <c r="A938" i="17"/>
  <c r="C1065" i="17"/>
  <c r="A1065" i="17"/>
  <c r="C752" i="17"/>
  <c r="A752" i="17"/>
  <c r="C921" i="17"/>
  <c r="A921" i="17"/>
  <c r="C426" i="17"/>
  <c r="A426" i="17"/>
  <c r="C264" i="17"/>
  <c r="A264" i="17"/>
  <c r="C782" i="17"/>
  <c r="A782" i="17"/>
  <c r="C622" i="17"/>
  <c r="A622" i="17"/>
  <c r="C545" i="17"/>
  <c r="A545" i="17"/>
  <c r="C835" i="17"/>
  <c r="A835" i="17"/>
  <c r="C806" i="17"/>
  <c r="A806" i="17"/>
  <c r="C579" i="17"/>
  <c r="A579" i="17"/>
  <c r="C698" i="17"/>
  <c r="A698" i="17"/>
  <c r="C539" i="17"/>
  <c r="A539" i="17"/>
  <c r="C570" i="17"/>
  <c r="A570" i="17"/>
  <c r="C727" i="17"/>
  <c r="A727" i="17"/>
  <c r="C1032" i="17"/>
  <c r="A1032" i="17"/>
  <c r="C1414" i="17"/>
  <c r="A1414" i="17"/>
  <c r="C768" i="17"/>
  <c r="A768" i="17"/>
  <c r="C807" i="17"/>
  <c r="A807" i="17"/>
  <c r="M387" i="17"/>
  <c r="Q387" i="17" s="1"/>
  <c r="R387" i="17" s="1"/>
  <c r="S387" i="17" s="1"/>
  <c r="C387" i="17"/>
  <c r="A387" i="17"/>
  <c r="M397" i="17"/>
  <c r="Q397" i="17" s="1"/>
  <c r="R397" i="17" s="1"/>
  <c r="S397" i="17" s="1"/>
  <c r="C397" i="17"/>
  <c r="A397" i="17"/>
  <c r="M349" i="17"/>
  <c r="Q349" i="17" s="1"/>
  <c r="R349" i="17" s="1"/>
  <c r="S349" i="17" s="1"/>
  <c r="C349" i="17"/>
  <c r="A349" i="17"/>
  <c r="M388" i="17"/>
  <c r="Q388" i="17" s="1"/>
  <c r="R388" i="17" s="1"/>
  <c r="S388" i="17" s="1"/>
  <c r="C388" i="17"/>
  <c r="A388" i="17"/>
  <c r="M417" i="17"/>
  <c r="Q417" i="17" s="1"/>
  <c r="R417" i="17" s="1"/>
  <c r="S417" i="17" s="1"/>
  <c r="C417" i="17"/>
  <c r="A417" i="17"/>
  <c r="M239" i="17"/>
  <c r="Q239" i="17" s="1"/>
  <c r="R239" i="17" s="1"/>
  <c r="S239" i="17" s="1"/>
  <c r="C239" i="17"/>
  <c r="A239" i="17"/>
  <c r="M504" i="17"/>
  <c r="Q504" i="17" s="1"/>
  <c r="R504" i="17" s="1"/>
  <c r="S504" i="17" s="1"/>
  <c r="C504" i="17"/>
  <c r="A504" i="17"/>
  <c r="M165" i="17"/>
  <c r="Q165" i="17" s="1"/>
  <c r="R165" i="17" s="1"/>
  <c r="S165" i="17" s="1"/>
  <c r="C165" i="17"/>
  <c r="A165" i="17"/>
  <c r="M999" i="17"/>
  <c r="Q999" i="17" s="1"/>
  <c r="R999" i="17" s="1"/>
  <c r="S999" i="17" s="1"/>
  <c r="C999" i="17"/>
  <c r="A999" i="17"/>
  <c r="M951" i="17"/>
  <c r="Q951" i="17" s="1"/>
  <c r="R951" i="17" s="1"/>
  <c r="S951" i="17" s="1"/>
  <c r="C951" i="17"/>
  <c r="A951" i="17"/>
  <c r="M843" i="17"/>
  <c r="Q843" i="17" s="1"/>
  <c r="R843" i="17" s="1"/>
  <c r="S843" i="17" s="1"/>
  <c r="C843" i="17"/>
  <c r="A843" i="17"/>
  <c r="M1002" i="17"/>
  <c r="Q1002" i="17" s="1"/>
  <c r="R1002" i="17" s="1"/>
  <c r="S1002" i="17" s="1"/>
  <c r="C1002" i="17"/>
  <c r="A1002" i="17"/>
  <c r="M1077" i="17"/>
  <c r="Q1077" i="17" s="1"/>
  <c r="R1077" i="17" s="1"/>
  <c r="S1077" i="17" s="1"/>
  <c r="C1077" i="17"/>
  <c r="A1077" i="17"/>
  <c r="M962" i="17"/>
  <c r="Q962" i="17" s="1"/>
  <c r="R962" i="17" s="1"/>
  <c r="S962" i="17" s="1"/>
  <c r="C962" i="17"/>
  <c r="A962" i="17"/>
  <c r="M905" i="17"/>
  <c r="Q905" i="17" s="1"/>
  <c r="R905" i="17" s="1"/>
  <c r="S905" i="17" s="1"/>
  <c r="C905" i="17"/>
  <c r="A905" i="17"/>
  <c r="M1031" i="17"/>
  <c r="Q1031" i="17" s="1"/>
  <c r="R1031" i="17" s="1"/>
  <c r="S1031" i="17" s="1"/>
  <c r="C1031" i="17"/>
  <c r="A1031" i="17"/>
  <c r="M971" i="17"/>
  <c r="Q971" i="17" s="1"/>
  <c r="R971" i="17" s="1"/>
  <c r="S971" i="17" s="1"/>
  <c r="C971" i="17"/>
  <c r="A971" i="17"/>
  <c r="M895" i="17"/>
  <c r="Q895" i="17" s="1"/>
  <c r="R895" i="17" s="1"/>
  <c r="S895" i="17" s="1"/>
  <c r="C895" i="17"/>
  <c r="A895" i="17"/>
  <c r="M1043" i="17"/>
  <c r="Q1043" i="17" s="1"/>
  <c r="R1043" i="17" s="1"/>
  <c r="S1043" i="17" s="1"/>
  <c r="C1043" i="17"/>
  <c r="A1043" i="17"/>
  <c r="M1269" i="17"/>
  <c r="Q1269" i="17" s="1"/>
  <c r="R1269" i="17" s="1"/>
  <c r="S1269" i="17" s="1"/>
  <c r="C1269" i="17"/>
  <c r="A1269" i="17"/>
  <c r="M1094" i="17"/>
  <c r="Q1094" i="17" s="1"/>
  <c r="R1094" i="17" s="1"/>
  <c r="S1094" i="17" s="1"/>
  <c r="C1094" i="17"/>
  <c r="A1094" i="17"/>
  <c r="M1006" i="17"/>
  <c r="Q1006" i="17" s="1"/>
  <c r="R1006" i="17" s="1"/>
  <c r="S1006" i="17" s="1"/>
  <c r="C1006" i="17"/>
  <c r="A1006" i="17"/>
  <c r="M1250" i="17"/>
  <c r="Q1250" i="17" s="1"/>
  <c r="R1250" i="17" s="1"/>
  <c r="S1250" i="17" s="1"/>
  <c r="C1250" i="17"/>
  <c r="A1250" i="17"/>
  <c r="M1229" i="17"/>
  <c r="Q1229" i="17" s="1"/>
  <c r="R1229" i="17" s="1"/>
  <c r="S1229" i="17" s="1"/>
  <c r="C1229" i="17"/>
  <c r="A1229" i="17"/>
  <c r="M956" i="17"/>
  <c r="Q956" i="17" s="1"/>
  <c r="R956" i="17" s="1"/>
  <c r="S956" i="17" s="1"/>
  <c r="C956" i="17"/>
  <c r="A956" i="17"/>
  <c r="M855" i="17"/>
  <c r="Q855" i="17" s="1"/>
  <c r="R855" i="17" s="1"/>
  <c r="S855" i="17" s="1"/>
  <c r="C855" i="17"/>
  <c r="A855" i="17"/>
  <c r="M767" i="17"/>
  <c r="Q767" i="17" s="1"/>
  <c r="R767" i="17" s="1"/>
  <c r="S767" i="17" s="1"/>
  <c r="C767" i="17"/>
  <c r="A767" i="17"/>
  <c r="M685" i="17"/>
  <c r="Q685" i="17" s="1"/>
  <c r="R685" i="17" s="1"/>
  <c r="S685" i="17" s="1"/>
  <c r="C685" i="17"/>
  <c r="A685" i="17"/>
  <c r="M860" i="17"/>
  <c r="Q860" i="17" s="1"/>
  <c r="R860" i="17" s="1"/>
  <c r="S860" i="17" s="1"/>
  <c r="C860" i="17"/>
  <c r="A860" i="17"/>
  <c r="M1136" i="17"/>
  <c r="Q1136" i="17" s="1"/>
  <c r="R1136" i="17" s="1"/>
  <c r="S1136" i="17" s="1"/>
  <c r="C1136" i="17"/>
  <c r="A1136" i="17"/>
  <c r="M923" i="17"/>
  <c r="Q923" i="17" s="1"/>
  <c r="R923" i="17" s="1"/>
  <c r="S923" i="17" s="1"/>
  <c r="C923" i="17"/>
  <c r="A923" i="17"/>
  <c r="M827" i="17"/>
  <c r="Q827" i="17" s="1"/>
  <c r="R827" i="17" s="1"/>
  <c r="S827" i="17" s="1"/>
  <c r="C827" i="17"/>
  <c r="A827" i="17"/>
  <c r="M1106" i="17"/>
  <c r="Q1106" i="17" s="1"/>
  <c r="R1106" i="17" s="1"/>
  <c r="S1106" i="17" s="1"/>
  <c r="C1106" i="17"/>
  <c r="A1106" i="17"/>
  <c r="M1068" i="17"/>
  <c r="Q1068" i="17" s="1"/>
  <c r="R1068" i="17" s="1"/>
  <c r="S1068" i="17" s="1"/>
  <c r="C1068" i="17"/>
  <c r="A1068" i="17"/>
  <c r="M744" i="17"/>
  <c r="Q744" i="17" s="1"/>
  <c r="R744" i="17" s="1"/>
  <c r="S744" i="17" s="1"/>
  <c r="C744" i="17"/>
  <c r="A744" i="17"/>
  <c r="M352" i="17"/>
  <c r="Q352" i="17" s="1"/>
  <c r="R352" i="17" s="1"/>
  <c r="S352" i="17" s="1"/>
  <c r="C352" i="17"/>
  <c r="A352" i="17"/>
  <c r="M322" i="17"/>
  <c r="Q322" i="17" s="1"/>
  <c r="R322" i="17" s="1"/>
  <c r="S322" i="17" s="1"/>
  <c r="C322" i="17"/>
  <c r="A322" i="17"/>
  <c r="M344" i="17"/>
  <c r="Q344" i="17" s="1"/>
  <c r="R344" i="17" s="1"/>
  <c r="S344" i="17" s="1"/>
  <c r="C344" i="17"/>
  <c r="A344" i="17"/>
  <c r="M642" i="17"/>
  <c r="Q642" i="17" s="1"/>
  <c r="R642" i="17" s="1"/>
  <c r="S642" i="17" s="1"/>
  <c r="C642" i="17"/>
  <c r="A642" i="17"/>
  <c r="M442" i="17"/>
  <c r="Q442" i="17" s="1"/>
  <c r="R442" i="17" s="1"/>
  <c r="S442" i="17" s="1"/>
  <c r="C442" i="17"/>
  <c r="A442" i="17"/>
  <c r="M1154" i="17"/>
  <c r="Q1154" i="17" s="1"/>
  <c r="R1154" i="17" s="1"/>
  <c r="S1154" i="17" s="1"/>
  <c r="C1154" i="17"/>
  <c r="A1154" i="17"/>
  <c r="M696" i="17"/>
  <c r="Q696" i="17" s="1"/>
  <c r="R696" i="17" s="1"/>
  <c r="S696" i="17" s="1"/>
  <c r="C696" i="17"/>
  <c r="A696" i="17"/>
  <c r="M228" i="17"/>
  <c r="Q228" i="17" s="1"/>
  <c r="R228" i="17" s="1"/>
  <c r="S228" i="17" s="1"/>
  <c r="C228" i="17"/>
  <c r="A228" i="17"/>
  <c r="M42" i="17"/>
  <c r="Q42" i="17" s="1"/>
  <c r="R42" i="17" s="1"/>
  <c r="S42" i="17" s="1"/>
  <c r="C42" i="17"/>
  <c r="A42" i="17"/>
  <c r="M210" i="17"/>
  <c r="Q210" i="17" s="1"/>
  <c r="R210" i="17" s="1"/>
  <c r="S210" i="17" s="1"/>
  <c r="C210" i="17"/>
  <c r="A210" i="17"/>
  <c r="M64" i="17"/>
  <c r="Q64" i="17" s="1"/>
  <c r="R64" i="17" s="1"/>
  <c r="S64" i="17" s="1"/>
  <c r="C64" i="17"/>
  <c r="A64" i="17"/>
  <c r="M37" i="17"/>
  <c r="Q37" i="17" s="1"/>
  <c r="R37" i="17" s="1"/>
  <c r="S37" i="17" s="1"/>
  <c r="C37" i="17"/>
  <c r="A37" i="17"/>
  <c r="M101" i="17"/>
  <c r="Q101" i="17" s="1"/>
  <c r="R101" i="17" s="1"/>
  <c r="S101" i="17" s="1"/>
  <c r="C101" i="17"/>
  <c r="A101" i="17"/>
  <c r="M207" i="17"/>
  <c r="Q207" i="17" s="1"/>
  <c r="R207" i="17" s="1"/>
  <c r="S207" i="17" s="1"/>
  <c r="C207" i="17"/>
  <c r="A207" i="17"/>
  <c r="M73" i="17"/>
  <c r="Q73" i="17" s="1"/>
  <c r="R73" i="17" s="1"/>
  <c r="S73" i="17" s="1"/>
  <c r="C73" i="17"/>
  <c r="A73" i="17"/>
  <c r="M26" i="17"/>
  <c r="Q26" i="17" s="1"/>
  <c r="R26" i="17" s="1"/>
  <c r="S26" i="17" s="1"/>
  <c r="C26" i="17"/>
  <c r="A26" i="17"/>
  <c r="M195" i="17"/>
  <c r="Q195" i="17" s="1"/>
  <c r="R195" i="17" s="1"/>
  <c r="S195" i="17" s="1"/>
  <c r="C195" i="17"/>
  <c r="A195" i="17"/>
  <c r="M50" i="17"/>
  <c r="Q50" i="17" s="1"/>
  <c r="R50" i="17" s="1"/>
  <c r="S50" i="17" s="1"/>
  <c r="C50" i="17"/>
  <c r="A50" i="17"/>
  <c r="M38" i="17"/>
  <c r="Q38" i="17" s="1"/>
  <c r="R38" i="17" s="1"/>
  <c r="S38" i="17" s="1"/>
  <c r="C38" i="17"/>
  <c r="A38" i="17"/>
  <c r="M58" i="17"/>
  <c r="Q58" i="17" s="1"/>
  <c r="R58" i="17" s="1"/>
  <c r="S58" i="17" s="1"/>
  <c r="C58" i="17"/>
  <c r="A58" i="17"/>
  <c r="M209" i="17"/>
  <c r="Q209" i="17" s="1"/>
  <c r="R209" i="17" s="1"/>
  <c r="S209" i="17" s="1"/>
  <c r="C209" i="17"/>
  <c r="A209" i="17"/>
  <c r="M227" i="17"/>
  <c r="Q227" i="17" s="1"/>
  <c r="R227" i="17" s="1"/>
  <c r="S227" i="17" s="1"/>
  <c r="C227" i="17"/>
  <c r="A227" i="17"/>
  <c r="M63" i="17"/>
  <c r="Q63" i="17" s="1"/>
  <c r="R63" i="17" s="1"/>
  <c r="S63" i="17" s="1"/>
  <c r="C63" i="17"/>
  <c r="A63" i="17"/>
  <c r="M27" i="17"/>
  <c r="Q27" i="17" s="1"/>
  <c r="R27" i="17" s="1"/>
  <c r="S27" i="17" s="1"/>
  <c r="C27" i="17"/>
  <c r="A27" i="17"/>
  <c r="M95" i="17"/>
  <c r="Q95" i="17" s="1"/>
  <c r="R95" i="17" s="1"/>
  <c r="S95" i="17" s="1"/>
  <c r="C95" i="17"/>
  <c r="A95" i="17"/>
  <c r="M159" i="17"/>
  <c r="Q159" i="17" s="1"/>
  <c r="R159" i="17" s="1"/>
  <c r="S159" i="17" s="1"/>
  <c r="C159" i="17"/>
  <c r="A159" i="17"/>
  <c r="M1090" i="17"/>
  <c r="Q1090" i="17" s="1"/>
  <c r="R1090" i="17" s="1"/>
  <c r="S1090" i="17" s="1"/>
  <c r="C1090" i="17"/>
  <c r="A1090" i="17"/>
  <c r="M194" i="17"/>
  <c r="Q194" i="17" s="1"/>
  <c r="R194" i="17" s="1"/>
  <c r="S194" i="17" s="1"/>
  <c r="C194" i="17"/>
  <c r="A194" i="17"/>
  <c r="M1151" i="17"/>
  <c r="Q1151" i="17" s="1"/>
  <c r="R1151" i="17" s="1"/>
  <c r="S1151" i="17" s="1"/>
  <c r="C1151" i="17"/>
  <c r="A1151" i="17"/>
  <c r="M1328" i="17"/>
  <c r="Q1328" i="17" s="1"/>
  <c r="R1328" i="17" s="1"/>
  <c r="S1328" i="17" s="1"/>
  <c r="C1328" i="17"/>
  <c r="A1328" i="17"/>
  <c r="M1275" i="17"/>
  <c r="Q1275" i="17" s="1"/>
  <c r="R1275" i="17" s="1"/>
  <c r="S1275" i="17" s="1"/>
  <c r="C1275" i="17"/>
  <c r="A1275" i="17"/>
  <c r="M1287" i="17"/>
  <c r="Q1287" i="17" s="1"/>
  <c r="R1287" i="17" s="1"/>
  <c r="S1287" i="17" s="1"/>
  <c r="C1287" i="17"/>
  <c r="A1287" i="17"/>
  <c r="M1354" i="17"/>
  <c r="Q1354" i="17" s="1"/>
  <c r="R1354" i="17" s="1"/>
  <c r="S1354" i="17" s="1"/>
  <c r="C1354" i="17"/>
  <c r="A1354" i="17"/>
  <c r="M1227" i="17"/>
  <c r="Q1227" i="17" s="1"/>
  <c r="R1227" i="17" s="1"/>
  <c r="S1227" i="17" s="1"/>
  <c r="C1227" i="17"/>
  <c r="A1227" i="17"/>
  <c r="M1274" i="17"/>
  <c r="Q1274" i="17" s="1"/>
  <c r="R1274" i="17" s="1"/>
  <c r="S1274" i="17" s="1"/>
  <c r="C1274" i="17"/>
  <c r="A1274" i="17"/>
  <c r="M1299" i="17"/>
  <c r="Q1299" i="17" s="1"/>
  <c r="R1299" i="17" s="1"/>
  <c r="S1299" i="17" s="1"/>
  <c r="C1299" i="17"/>
  <c r="A1299" i="17"/>
  <c r="M1281" i="17"/>
  <c r="Q1281" i="17" s="1"/>
  <c r="R1281" i="17" s="1"/>
  <c r="S1281" i="17" s="1"/>
  <c r="C1281" i="17"/>
  <c r="A1281" i="17"/>
  <c r="M1314" i="17"/>
  <c r="Q1314" i="17" s="1"/>
  <c r="R1314" i="17" s="1"/>
  <c r="S1314" i="17" s="1"/>
  <c r="C1314" i="17"/>
  <c r="A1314" i="17"/>
  <c r="M1045" i="17"/>
  <c r="Q1045" i="17" s="1"/>
  <c r="R1045" i="17" s="1"/>
  <c r="S1045" i="17" s="1"/>
  <c r="C1045" i="17"/>
  <c r="A1045" i="17"/>
  <c r="M1086" i="17"/>
  <c r="Q1086" i="17" s="1"/>
  <c r="R1086" i="17" s="1"/>
  <c r="S1086" i="17" s="1"/>
  <c r="C1086" i="17"/>
  <c r="A1086" i="17"/>
  <c r="M1004" i="17"/>
  <c r="Q1004" i="17" s="1"/>
  <c r="R1004" i="17" s="1"/>
  <c r="S1004" i="17" s="1"/>
  <c r="C1004" i="17"/>
  <c r="A1004" i="17"/>
  <c r="M958" i="17"/>
  <c r="Q958" i="17" s="1"/>
  <c r="R958" i="17" s="1"/>
  <c r="S958" i="17" s="1"/>
  <c r="C958" i="17"/>
  <c r="A958" i="17"/>
  <c r="M1071" i="17"/>
  <c r="Q1071" i="17" s="1"/>
  <c r="R1071" i="17" s="1"/>
  <c r="S1071" i="17" s="1"/>
  <c r="C1071" i="17"/>
  <c r="A1071" i="17"/>
  <c r="M1028" i="17"/>
  <c r="Q1028" i="17" s="1"/>
  <c r="R1028" i="17" s="1"/>
  <c r="S1028" i="17" s="1"/>
  <c r="C1028" i="17"/>
  <c r="A1028" i="17"/>
  <c r="M987" i="17"/>
  <c r="Q987" i="17" s="1"/>
  <c r="R987" i="17" s="1"/>
  <c r="S987" i="17" s="1"/>
  <c r="C987" i="17"/>
  <c r="A987" i="17"/>
  <c r="M1018" i="17"/>
  <c r="Q1018" i="17" s="1"/>
  <c r="R1018" i="17" s="1"/>
  <c r="S1018" i="17" s="1"/>
  <c r="C1018" i="17"/>
  <c r="A1018" i="17"/>
  <c r="M884" i="17"/>
  <c r="Q884" i="17" s="1"/>
  <c r="R884" i="17" s="1"/>
  <c r="S884" i="17" s="1"/>
  <c r="C884" i="17"/>
  <c r="A884" i="17"/>
  <c r="M1024" i="17"/>
  <c r="Q1024" i="17" s="1"/>
  <c r="R1024" i="17" s="1"/>
  <c r="S1024" i="17" s="1"/>
  <c r="C1024" i="17"/>
  <c r="A1024" i="17"/>
  <c r="M1107" i="17"/>
  <c r="Q1107" i="17" s="1"/>
  <c r="R1107" i="17" s="1"/>
  <c r="S1107" i="17" s="1"/>
  <c r="C1107" i="17"/>
  <c r="A1107" i="17"/>
  <c r="M1170" i="17"/>
  <c r="Q1170" i="17" s="1"/>
  <c r="R1170" i="17" s="1"/>
  <c r="S1170" i="17" s="1"/>
  <c r="C1170" i="17"/>
  <c r="A1170" i="17"/>
  <c r="M1144" i="17"/>
  <c r="Q1144" i="17" s="1"/>
  <c r="R1144" i="17" s="1"/>
  <c r="S1144" i="17" s="1"/>
  <c r="C1144" i="17"/>
  <c r="A1144" i="17"/>
  <c r="M876" i="17"/>
  <c r="Q876" i="17" s="1"/>
  <c r="R876" i="17" s="1"/>
  <c r="S876" i="17" s="1"/>
  <c r="C876" i="17"/>
  <c r="A876" i="17"/>
  <c r="M955" i="17"/>
  <c r="Q955" i="17" s="1"/>
  <c r="R955" i="17" s="1"/>
  <c r="S955" i="17" s="1"/>
  <c r="C955" i="17"/>
  <c r="A955" i="17"/>
  <c r="M985" i="17"/>
  <c r="Q985" i="17" s="1"/>
  <c r="R985" i="17" s="1"/>
  <c r="S985" i="17" s="1"/>
  <c r="C985" i="17"/>
  <c r="A985" i="17"/>
  <c r="M496" i="17"/>
  <c r="Q496" i="17" s="1"/>
  <c r="R496" i="17" s="1"/>
  <c r="S496" i="17" s="1"/>
  <c r="C496" i="17"/>
  <c r="A496" i="17"/>
  <c r="M439" i="17"/>
  <c r="Q439" i="17" s="1"/>
  <c r="R439" i="17" s="1"/>
  <c r="S439" i="17" s="1"/>
  <c r="C439" i="17"/>
  <c r="A439" i="17"/>
  <c r="M434" i="17"/>
  <c r="Q434" i="17" s="1"/>
  <c r="R434" i="17" s="1"/>
  <c r="S434" i="17" s="1"/>
  <c r="C434" i="17"/>
  <c r="A434" i="17"/>
  <c r="M597" i="17"/>
  <c r="Q597" i="17" s="1"/>
  <c r="R597" i="17" s="1"/>
  <c r="S597" i="17" s="1"/>
  <c r="C597" i="17"/>
  <c r="A597" i="17"/>
  <c r="M813" i="17"/>
  <c r="Q813" i="17" s="1"/>
  <c r="R813" i="17" s="1"/>
  <c r="S813" i="17" s="1"/>
  <c r="C813" i="17"/>
  <c r="A813" i="17"/>
  <c r="M471" i="17"/>
  <c r="Q471" i="17" s="1"/>
  <c r="R471" i="17" s="1"/>
  <c r="S471" i="17" s="1"/>
  <c r="C471" i="17"/>
  <c r="A471" i="17"/>
  <c r="M741" i="17"/>
  <c r="Q741" i="17" s="1"/>
  <c r="R741" i="17" s="1"/>
  <c r="S741" i="17" s="1"/>
  <c r="C741" i="17"/>
  <c r="A741" i="17"/>
  <c r="M470" i="17"/>
  <c r="Q470" i="17" s="1"/>
  <c r="R470" i="17" s="1"/>
  <c r="S470" i="17" s="1"/>
  <c r="C470" i="17"/>
  <c r="A470" i="17"/>
  <c r="M1156" i="17"/>
  <c r="Q1156" i="17" s="1"/>
  <c r="R1156" i="17" s="1"/>
  <c r="S1156" i="17" s="1"/>
  <c r="C1156" i="17"/>
  <c r="A1156" i="17"/>
  <c r="M1104" i="17"/>
  <c r="Q1104" i="17" s="1"/>
  <c r="R1104" i="17" s="1"/>
  <c r="S1104" i="17" s="1"/>
  <c r="C1104" i="17"/>
  <c r="A1104" i="17"/>
  <c r="M1026" i="17"/>
  <c r="Q1026" i="17" s="1"/>
  <c r="R1026" i="17" s="1"/>
  <c r="S1026" i="17" s="1"/>
  <c r="C1026" i="17"/>
  <c r="A1026" i="17"/>
  <c r="M1165" i="17"/>
  <c r="Q1165" i="17" s="1"/>
  <c r="R1165" i="17" s="1"/>
  <c r="S1165" i="17" s="1"/>
  <c r="C1165" i="17"/>
  <c r="A1165" i="17"/>
  <c r="M1327" i="17"/>
  <c r="Q1327" i="17" s="1"/>
  <c r="R1327" i="17" s="1"/>
  <c r="S1327" i="17" s="1"/>
  <c r="C1327" i="17"/>
  <c r="A1327" i="17"/>
  <c r="M1217" i="17"/>
  <c r="Q1217" i="17" s="1"/>
  <c r="R1217" i="17" s="1"/>
  <c r="S1217" i="17" s="1"/>
  <c r="C1217" i="17"/>
  <c r="A1217" i="17"/>
  <c r="M1138" i="17"/>
  <c r="Q1138" i="17" s="1"/>
  <c r="R1138" i="17" s="1"/>
  <c r="S1138" i="17" s="1"/>
  <c r="C1138" i="17"/>
  <c r="A1138" i="17"/>
  <c r="M1313" i="17"/>
  <c r="Q1313" i="17" s="1"/>
  <c r="R1313" i="17" s="1"/>
  <c r="S1313" i="17" s="1"/>
  <c r="C1313" i="17"/>
  <c r="A1313" i="17"/>
  <c r="M1300" i="17"/>
  <c r="Q1300" i="17" s="1"/>
  <c r="R1300" i="17" s="1"/>
  <c r="S1300" i="17" s="1"/>
  <c r="C1300" i="17"/>
  <c r="A1300" i="17"/>
  <c r="M1083" i="17"/>
  <c r="Q1083" i="17" s="1"/>
  <c r="R1083" i="17" s="1"/>
  <c r="S1083" i="17" s="1"/>
  <c r="C1083" i="17"/>
  <c r="A1083" i="17"/>
  <c r="C121" i="17"/>
  <c r="A121" i="17"/>
  <c r="C72" i="17"/>
  <c r="A72" i="17"/>
  <c r="C657" i="17"/>
  <c r="A657" i="17"/>
  <c r="C141" i="17"/>
  <c r="A141" i="17"/>
  <c r="J1432" i="17"/>
  <c r="C1432" i="17"/>
  <c r="A1432" i="17"/>
  <c r="J262" i="17"/>
  <c r="C262" i="17"/>
  <c r="A262" i="17"/>
  <c r="C576" i="17"/>
  <c r="A576" i="17"/>
  <c r="C803" i="17"/>
  <c r="A803" i="17"/>
  <c r="C740" i="17"/>
  <c r="A740" i="17"/>
  <c r="C8" i="17"/>
  <c r="A8" i="17"/>
  <c r="C89" i="17"/>
  <c r="A89" i="17"/>
  <c r="C29" i="17"/>
  <c r="A29" i="17"/>
  <c r="C1435" i="17"/>
  <c r="A1435" i="17"/>
  <c r="C56" i="17"/>
  <c r="A56" i="17"/>
  <c r="C1416" i="17"/>
  <c r="A1416" i="17"/>
  <c r="C1415" i="17"/>
  <c r="A1415" i="17"/>
  <c r="C1423" i="17"/>
  <c r="A1423" i="17"/>
  <c r="C1427" i="17"/>
  <c r="A1427" i="17"/>
  <c r="C1422" i="17"/>
  <c r="A1422" i="17"/>
  <c r="C1424" i="17"/>
  <c r="A1424" i="17"/>
  <c r="C1429" i="17"/>
  <c r="A1429" i="17"/>
  <c r="C1419" i="17"/>
  <c r="A1419" i="17"/>
  <c r="C1421" i="17"/>
  <c r="A1421" i="17"/>
  <c r="C1420" i="17"/>
  <c r="A1420" i="17"/>
  <c r="C1417" i="17"/>
  <c r="A1417" i="17"/>
  <c r="C1428" i="17"/>
  <c r="A1428" i="17"/>
  <c r="C1418" i="17"/>
  <c r="A1418" i="17"/>
  <c r="C1426" i="17"/>
  <c r="A1426" i="17"/>
  <c r="C1425" i="17"/>
  <c r="A1425" i="17"/>
  <c r="C1433" i="17"/>
  <c r="A1433" i="17"/>
  <c r="C314" i="17"/>
  <c r="A314" i="17"/>
  <c r="C123" i="17"/>
  <c r="A123" i="17"/>
  <c r="J260" i="17"/>
  <c r="C260" i="17"/>
  <c r="A260" i="17"/>
  <c r="C443" i="17"/>
  <c r="A443" i="17"/>
  <c r="C418" i="17"/>
  <c r="A418" i="17"/>
  <c r="C160" i="17"/>
  <c r="A160" i="17"/>
  <c r="C125" i="17"/>
  <c r="A125" i="17"/>
  <c r="J24" i="17"/>
  <c r="C24" i="17"/>
  <c r="A24" i="17"/>
  <c r="C319" i="17"/>
  <c r="A319" i="17"/>
  <c r="C166" i="17"/>
  <c r="A166" i="17"/>
  <c r="C31" i="17"/>
  <c r="A31" i="17"/>
  <c r="C144" i="17"/>
  <c r="A144" i="17"/>
  <c r="C115" i="17"/>
  <c r="A115" i="17"/>
  <c r="J527" i="17"/>
  <c r="C527" i="17"/>
  <c r="A527" i="17"/>
  <c r="J561" i="17"/>
  <c r="C561" i="17"/>
  <c r="A561" i="17"/>
  <c r="J899" i="17"/>
  <c r="C899" i="17"/>
  <c r="A899" i="17"/>
  <c r="J1112" i="17"/>
  <c r="A1112" i="17"/>
  <c r="J296" i="17"/>
  <c r="A296" i="17"/>
  <c r="A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迟兆澜</author>
    <author>烽火戏诸侯</author>
    <author>123</author>
    <author>ouyangweimei</author>
  </authors>
  <commentList>
    <comment ref="E21" authorId="0" shapeId="0" xr:uid="{00000000-0006-0000-0400-000006000000}">
      <text>
        <r>
          <rPr>
            <b/>
            <sz val="9"/>
            <color indexed="81"/>
            <rFont val="宋体"/>
            <family val="3"/>
            <charset val="134"/>
          </rPr>
          <t>迟兆澜:</t>
        </r>
        <r>
          <rPr>
            <sz val="9"/>
            <color indexed="81"/>
            <rFont val="宋体"/>
            <family val="3"/>
            <charset val="134"/>
          </rPr>
          <t xml:space="preserve">
与客户核实，奥宝对轻工怎么会支付资金占邮费</t>
        </r>
      </text>
    </comment>
    <comment ref="J64" authorId="1" shapeId="0" xr:uid="{C3C41E6B-E05C-4B75-9E3B-A4377B7226E3}">
      <text>
        <r>
          <rPr>
            <b/>
            <sz val="9"/>
            <color indexed="81"/>
            <rFont val="宋体"/>
            <family val="3"/>
            <charset val="134"/>
          </rPr>
          <t>烽火戏诸侯:</t>
        </r>
        <r>
          <rPr>
            <sz val="9"/>
            <color indexed="81"/>
            <rFont val="宋体"/>
            <family val="3"/>
            <charset val="134"/>
          </rPr>
          <t xml:space="preserve">
退广州市奥宝物业管理有限公司往来款（新联泰）_2021.09.30 贷   695358.86</t>
        </r>
      </text>
    </comment>
    <comment ref="J65" authorId="1" shapeId="0" xr:uid="{50885DE2-00DB-498E-8A49-476805DA8314}">
      <text>
        <r>
          <rPr>
            <b/>
            <sz val="9"/>
            <color indexed="81"/>
            <rFont val="宋体"/>
            <family val="3"/>
            <charset val="134"/>
          </rPr>
          <t>烽火戏诸侯:</t>
        </r>
        <r>
          <rPr>
            <sz val="9"/>
            <color indexed="81"/>
            <rFont val="宋体"/>
            <family val="3"/>
            <charset val="134"/>
          </rPr>
          <t xml:space="preserve">
400,000</t>
        </r>
      </text>
    </comment>
    <comment ref="J71" authorId="1" shapeId="0" xr:uid="{774AF816-96ED-4584-BDB9-9DE878D341BA}">
      <text>
        <r>
          <rPr>
            <b/>
            <sz val="9"/>
            <color indexed="81"/>
            <rFont val="宋体"/>
            <family val="3"/>
            <charset val="134"/>
          </rPr>
          <t>少填 2113891.2</t>
        </r>
      </text>
    </comment>
    <comment ref="J80" authorId="2" shapeId="0" xr:uid="{00000000-0006-0000-0400-00000F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248</t>
        </r>
      </text>
    </comment>
    <comment ref="E99" authorId="0" shapeId="0" xr:uid="{00000000-0006-0000-0400-00000D000000}">
      <text>
        <r>
          <rPr>
            <b/>
            <sz val="9"/>
            <color indexed="81"/>
            <rFont val="宋体"/>
            <family val="3"/>
            <charset val="134"/>
          </rPr>
          <t>迟兆澜:</t>
        </r>
        <r>
          <rPr>
            <sz val="9"/>
            <color indexed="81"/>
            <rFont val="宋体"/>
            <family val="3"/>
            <charset val="134"/>
          </rPr>
          <t xml:space="preserve">
奥宝归集工贸的资金了吗，对面轻工填的那个数也找不到</t>
        </r>
      </text>
    </comment>
    <comment ref="J108" authorId="1" shapeId="0" xr:uid="{32A86A0A-F9A9-4459-85F0-8BDAC63B4621}">
      <text>
        <r>
          <rPr>
            <b/>
            <sz val="9"/>
            <color indexed="81"/>
            <rFont val="宋体"/>
            <family val="3"/>
            <charset val="134"/>
          </rPr>
          <t>烽火戏诸侯:</t>
        </r>
        <r>
          <rPr>
            <sz val="9"/>
            <color indexed="81"/>
            <rFont val="宋体"/>
            <family val="3"/>
            <charset val="134"/>
          </rPr>
          <t xml:space="preserve">
找不到
</t>
        </r>
      </text>
    </comment>
    <comment ref="E121" authorId="0" shapeId="0" xr:uid="{00000000-0006-0000-0400-000007000000}">
      <text>
        <r>
          <rPr>
            <b/>
            <sz val="9"/>
            <color indexed="81"/>
            <rFont val="宋体"/>
            <family val="3"/>
            <charset val="134"/>
          </rPr>
          <t>迟兆澜:</t>
        </r>
        <r>
          <rPr>
            <sz val="9"/>
            <color indexed="81"/>
            <rFont val="宋体"/>
            <family val="3"/>
            <charset val="134"/>
          </rPr>
          <t xml:space="preserve">
奥宝未填写对广玻的关联现金流，需要看奥宝的现金流序时账，看奥宝填的对不对</t>
        </r>
      </text>
    </comment>
    <comment ref="J131" authorId="2" shapeId="0" xr:uid="{00000000-0006-0000-0400-000008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649</t>
        </r>
      </text>
    </comment>
    <comment ref="E150" authorId="0" shapeId="0" xr:uid="{00000000-0006-0000-0400-000009000000}">
      <text>
        <r>
          <rPr>
            <b/>
            <sz val="9"/>
            <color indexed="81"/>
            <rFont val="宋体"/>
            <family val="3"/>
            <charset val="134"/>
          </rPr>
          <t>迟兆澜:</t>
        </r>
        <r>
          <rPr>
            <sz val="9"/>
            <color indexed="81"/>
            <rFont val="宋体"/>
            <family val="3"/>
            <charset val="134"/>
          </rPr>
          <t xml:space="preserve">
奥宝未填写对广玻的关联现金流，需要看奥宝的现金流序时账，看奥宝填的对不对</t>
        </r>
      </text>
    </comment>
    <comment ref="J155" authorId="1" shapeId="0" xr:uid="{FE740CBF-BEBA-4E3D-BA48-B67C5E741B3A}">
      <text>
        <r>
          <rPr>
            <b/>
            <sz val="9"/>
            <color indexed="81"/>
            <rFont val="宋体"/>
            <family val="3"/>
            <charset val="134"/>
          </rPr>
          <t xml:space="preserve">烽火戏诸侯:可能跨期
</t>
        </r>
      </text>
    </comment>
    <comment ref="M169" authorId="3" shapeId="0" xr:uid="{00000000-0006-0000-0400-000002000000}">
      <text>
        <r>
          <rPr>
            <b/>
            <sz val="9"/>
            <color indexed="81"/>
            <rFont val="Tahoma"/>
            <family val="2"/>
          </rPr>
          <t>ouyangweimei: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前期我司已填列支付给奥宝公司的管理费，实际支付金额为</t>
        </r>
        <r>
          <rPr>
            <sz val="9"/>
            <color indexed="81"/>
            <rFont val="Tahoma"/>
            <family val="2"/>
          </rPr>
          <t>216394.8</t>
        </r>
        <r>
          <rPr>
            <sz val="9"/>
            <color indexed="81"/>
            <rFont val="宋体"/>
            <family val="3"/>
            <charset val="134"/>
          </rPr>
          <t>，当时错填为</t>
        </r>
        <r>
          <rPr>
            <sz val="9"/>
            <color indexed="81"/>
            <rFont val="Tahoma"/>
            <family val="2"/>
          </rPr>
          <t>216934.8</t>
        </r>
        <r>
          <rPr>
            <sz val="9"/>
            <color indexed="81"/>
            <rFont val="宋体"/>
            <family val="3"/>
            <charset val="134"/>
          </rPr>
          <t>，祥见如下截图</t>
        </r>
        <r>
          <rPr>
            <sz val="9"/>
            <color indexed="81"/>
            <rFont val="Tahoma"/>
            <family val="2"/>
          </rPr>
          <t>1</t>
        </r>
      </text>
    </comment>
    <comment ref="M178" authorId="3" shapeId="0" xr:uid="{00000000-0006-0000-0400-000005000000}">
      <text>
        <r>
          <rPr>
            <b/>
            <sz val="9"/>
            <color indexed="81"/>
            <rFont val="Tahoma"/>
            <family val="2"/>
          </rPr>
          <t>ouyangweimei: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前期我司已填列支付给奥宝公司的管理费，实际支付金额为</t>
        </r>
        <r>
          <rPr>
            <sz val="9"/>
            <color indexed="81"/>
            <rFont val="Tahoma"/>
            <family val="2"/>
          </rPr>
          <t>254016.95</t>
        </r>
        <r>
          <rPr>
            <sz val="9"/>
            <color indexed="81"/>
            <rFont val="宋体"/>
            <family val="3"/>
            <charset val="134"/>
          </rPr>
          <t>，详见截图</t>
        </r>
        <r>
          <rPr>
            <sz val="9"/>
            <color indexed="81"/>
            <rFont val="Tahoma"/>
            <family val="2"/>
          </rPr>
          <t>2</t>
        </r>
      </text>
    </comment>
    <comment ref="M181" authorId="3" shapeId="0" xr:uid="{00000000-0006-0000-0400-000003000000}">
      <text>
        <r>
          <rPr>
            <b/>
            <sz val="9"/>
            <color indexed="81"/>
            <rFont val="Tahoma"/>
            <family val="2"/>
          </rPr>
          <t>ouyangweimei: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之前填列的是租金</t>
        </r>
        <r>
          <rPr>
            <sz val="9"/>
            <color indexed="81"/>
            <rFont val="Tahoma"/>
            <family val="2"/>
          </rPr>
          <t>192372.86</t>
        </r>
        <r>
          <rPr>
            <sz val="9"/>
            <color indexed="81"/>
            <rFont val="宋体"/>
            <family val="3"/>
            <charset val="134"/>
          </rPr>
          <t>，保证金是</t>
        </r>
        <r>
          <rPr>
            <sz val="9"/>
            <color indexed="81"/>
            <rFont val="Tahoma"/>
            <family val="2"/>
          </rPr>
          <t>35131.42</t>
        </r>
        <r>
          <rPr>
            <sz val="9"/>
            <color indexed="81"/>
            <rFont val="宋体"/>
            <family val="3"/>
            <charset val="134"/>
          </rPr>
          <t>，详见截图</t>
        </r>
        <r>
          <rPr>
            <sz val="9"/>
            <color indexed="81"/>
            <rFont val="Tahoma"/>
            <family val="2"/>
          </rPr>
          <t>4</t>
        </r>
      </text>
    </comment>
    <comment ref="L211" authorId="0" shapeId="0" xr:uid="{00000000-0006-0000-0400-00000A000000}">
      <text>
        <r>
          <rPr>
            <b/>
            <sz val="9"/>
            <color indexed="81"/>
            <rFont val="宋体"/>
            <family val="3"/>
            <charset val="134"/>
          </rPr>
          <t>迟兆澜:</t>
        </r>
        <r>
          <rPr>
            <sz val="9"/>
            <color indexed="81"/>
            <rFont val="宋体"/>
            <family val="3"/>
            <charset val="134"/>
          </rPr>
          <t xml:space="preserve">
轻工的账面记载对广玻有三笔37500，加起来一共112500</t>
        </r>
      </text>
    </comment>
    <comment ref="J216" authorId="2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可能是168</t>
        </r>
      </text>
    </comment>
    <comment ref="E241" authorId="0" shapeId="0" xr:uid="{00000000-0006-0000-0400-00000B000000}">
      <text>
        <r>
          <rPr>
            <b/>
            <sz val="9"/>
            <color indexed="81"/>
            <rFont val="宋体"/>
            <family val="3"/>
            <charset val="134"/>
          </rPr>
          <t>迟兆澜:</t>
        </r>
        <r>
          <rPr>
            <sz val="9"/>
            <color indexed="81"/>
            <rFont val="宋体"/>
            <family val="3"/>
            <charset val="134"/>
          </rPr>
          <t xml:space="preserve">
看现金流序时账核实高基填的对不对</t>
        </r>
      </text>
    </comment>
    <comment ref="E247" authorId="0" shapeId="0" xr:uid="{00000000-0006-0000-0400-00000E000000}">
      <text>
        <r>
          <rPr>
            <b/>
            <sz val="9"/>
            <color indexed="81"/>
            <rFont val="宋体"/>
            <family val="3"/>
            <charset val="134"/>
          </rPr>
          <t>迟兆澜:</t>
        </r>
        <r>
          <rPr>
            <sz val="9"/>
            <color indexed="81"/>
            <rFont val="宋体"/>
            <family val="3"/>
            <charset val="134"/>
          </rPr>
          <t xml:space="preserve">
奥宝未填写对广玻的关联现金流，需要看奥宝的现金流序时账，看奥宝填的对不对</t>
        </r>
      </text>
    </comment>
    <comment ref="E281" authorId="0" shapeId="0" xr:uid="{00000000-0006-0000-0400-00000C000000}">
      <text>
        <r>
          <rPr>
            <b/>
            <sz val="9"/>
            <color indexed="81"/>
            <rFont val="宋体"/>
            <family val="3"/>
            <charset val="134"/>
          </rPr>
          <t>迟兆澜:</t>
        </r>
        <r>
          <rPr>
            <sz val="9"/>
            <color indexed="81"/>
            <rFont val="宋体"/>
            <family val="3"/>
            <charset val="134"/>
          </rPr>
          <t xml:space="preserve">
核实轻出填的对不对</t>
        </r>
      </text>
    </comment>
    <comment ref="M296" authorId="3" shapeId="0" xr:uid="{00000000-0006-0000-0400-000004000000}">
      <text>
        <r>
          <rPr>
            <b/>
            <sz val="9"/>
            <color indexed="81"/>
            <rFont val="Tahoma"/>
            <family val="2"/>
          </rPr>
          <t>ouyangweimei: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详见截图</t>
        </r>
        <r>
          <rPr>
            <sz val="9"/>
            <color indexed="81"/>
            <rFont val="Tahoma"/>
            <family val="2"/>
          </rPr>
          <t>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  <author>ouyangweimei</author>
  </authors>
  <commentList>
    <comment ref="J80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248</t>
        </r>
      </text>
    </comment>
    <comment ref="J131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649</t>
        </r>
      </text>
    </comment>
    <comment ref="M170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ouyangweimei: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前期我司已填列支付给奥宝公司的管理费，实际支付金额为</t>
        </r>
        <r>
          <rPr>
            <sz val="9"/>
            <color indexed="81"/>
            <rFont val="Tahoma"/>
            <family val="2"/>
          </rPr>
          <t>216394.8</t>
        </r>
        <r>
          <rPr>
            <sz val="9"/>
            <color indexed="81"/>
            <rFont val="宋体"/>
            <family val="3"/>
            <charset val="134"/>
          </rPr>
          <t>，当时错填为</t>
        </r>
        <r>
          <rPr>
            <sz val="9"/>
            <color indexed="81"/>
            <rFont val="Tahoma"/>
            <family val="2"/>
          </rPr>
          <t>216934.8</t>
        </r>
        <r>
          <rPr>
            <sz val="9"/>
            <color indexed="81"/>
            <rFont val="宋体"/>
            <family val="3"/>
            <charset val="134"/>
          </rPr>
          <t>，祥见如下截图</t>
        </r>
        <r>
          <rPr>
            <sz val="9"/>
            <color indexed="81"/>
            <rFont val="Tahoma"/>
            <family val="2"/>
          </rPr>
          <t>1</t>
        </r>
      </text>
    </comment>
    <comment ref="M181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ouyangweimei: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前期我司已填列支付给奥宝公司的管理费，实际支付金额为</t>
        </r>
        <r>
          <rPr>
            <sz val="9"/>
            <color indexed="81"/>
            <rFont val="Tahoma"/>
            <family val="2"/>
          </rPr>
          <t>254016.95</t>
        </r>
        <r>
          <rPr>
            <sz val="9"/>
            <color indexed="81"/>
            <rFont val="宋体"/>
            <family val="3"/>
            <charset val="134"/>
          </rPr>
          <t>，详见截图</t>
        </r>
        <r>
          <rPr>
            <sz val="9"/>
            <color indexed="81"/>
            <rFont val="Tahoma"/>
            <family val="2"/>
          </rPr>
          <t>2</t>
        </r>
      </text>
    </comment>
    <comment ref="M185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ouyangweimei: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之前填列的是租金</t>
        </r>
        <r>
          <rPr>
            <sz val="9"/>
            <color indexed="81"/>
            <rFont val="Tahoma"/>
            <family val="2"/>
          </rPr>
          <t>192372.86</t>
        </r>
        <r>
          <rPr>
            <sz val="9"/>
            <color indexed="81"/>
            <rFont val="宋体"/>
            <family val="3"/>
            <charset val="134"/>
          </rPr>
          <t>，保证金是</t>
        </r>
        <r>
          <rPr>
            <sz val="9"/>
            <color indexed="81"/>
            <rFont val="Tahoma"/>
            <family val="2"/>
          </rPr>
          <t>35131.42</t>
        </r>
        <r>
          <rPr>
            <sz val="9"/>
            <color indexed="81"/>
            <rFont val="宋体"/>
            <family val="3"/>
            <charset val="134"/>
          </rPr>
          <t>，详见截图</t>
        </r>
        <r>
          <rPr>
            <sz val="9"/>
            <color indexed="81"/>
            <rFont val="Tahoma"/>
            <family val="2"/>
          </rPr>
          <t>4</t>
        </r>
      </text>
    </comment>
    <comment ref="J221" authorId="0" shapeId="0" xr:uid="{00000000-0006-0000-0500-000006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可能是168</t>
        </r>
      </text>
    </comment>
    <comment ref="M304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ouyangweimei: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详见截图</t>
        </r>
        <r>
          <rPr>
            <sz val="9"/>
            <color indexed="81"/>
            <rFont val="Tahoma"/>
            <family val="2"/>
          </rPr>
          <t>3</t>
        </r>
      </text>
    </comment>
  </commentList>
</comments>
</file>

<file path=xl/sharedStrings.xml><?xml version="1.0" encoding="utf-8"?>
<sst xmlns="http://schemas.openxmlformats.org/spreadsheetml/2006/main" count="38163" uniqueCount="815">
  <si>
    <t>工作表-列表</t>
  </si>
  <si>
    <t>工作表</t>
  </si>
  <si>
    <t>源工作表</t>
  </si>
  <si>
    <t>销售商品、提供劳务收到的现金</t>
  </si>
  <si>
    <t>收到的税费返还</t>
  </si>
  <si>
    <t>收到其他与经营活动有关的现金</t>
  </si>
  <si>
    <t>购买商品、接受劳务支付的现金</t>
  </si>
  <si>
    <t>支付给职工及为职工支付的现金</t>
  </si>
  <si>
    <t>支付的各项税费</t>
  </si>
  <si>
    <t>支付其他与经营活动有关的现金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</si>
  <si>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</si>
  <si>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</si>
  <si>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</si>
  <si>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</si>
  <si>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</si>
  <si>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</si>
  <si>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</si>
  <si>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取得子公司及其他营业单位支付的现金净额</t>
  </si>
  <si>
    <t>支付其他与投资活动有关的现金</t>
  </si>
  <si>
    <t>吸收投资收到的现金</t>
  </si>
  <si>
    <t>其中：子公司吸收少数股东投资收到的现金</t>
  </si>
  <si>
    <t>取得借款收到的现金</t>
  </si>
  <si>
    <t>收到其他与筹资活动有关的现金</t>
  </si>
  <si>
    <t>偿还债务支付的现金</t>
  </si>
  <si>
    <t>分配股利、利润或偿付利息支付的现金</t>
  </si>
  <si>
    <t>其中：子公司支付给少数股东的股利、利润</t>
  </si>
  <si>
    <t>支付其他与筹资活动有关的现金</t>
  </si>
  <si>
    <t>△客户存款和同业存放款项净增加额</t>
  </si>
  <si>
    <t>△向中央银行借款净增加额</t>
  </si>
  <si>
    <t>△向其他金融机构拆入资金净增加额</t>
  </si>
  <si>
    <t>△收到原保险合同保费取得的现金</t>
  </si>
  <si>
    <t>△收到再保业务现金净额</t>
  </si>
  <si>
    <t>△保户储金及投资款净增加额</t>
  </si>
  <si>
    <t>△处置以公允价值计量且其变动计入当期损益的金融资产净增加额</t>
  </si>
  <si>
    <t>△收取利息、手续费及佣金的现金</t>
  </si>
  <si>
    <t>△拆入资金净增加额</t>
  </si>
  <si>
    <t>△回购业务资金净增加额</t>
  </si>
  <si>
    <t>△代理买卖证券收到的现金净额</t>
  </si>
  <si>
    <t>△客户贷款及垫款净增加额</t>
  </si>
  <si>
    <t>△存放中央银行和同业款项净增加额</t>
  </si>
  <si>
    <t>△支付原保险合同赔付款项的现金</t>
  </si>
  <si>
    <t>△拆出资金净增加额</t>
  </si>
  <si>
    <t>△支付利息、手续费及佣金的现金</t>
  </si>
  <si>
    <t>△支付保单红利的现金</t>
  </si>
  <si>
    <t>△质押贷款净增加额</t>
  </si>
  <si>
    <t>序号</t>
  </si>
  <si>
    <t>排序</t>
  </si>
  <si>
    <t>级次</t>
  </si>
  <si>
    <t>填报单位名称</t>
  </si>
  <si>
    <t>对方单位级次</t>
  </si>
  <si>
    <t>对方单位名称</t>
  </si>
  <si>
    <t>本单位列示</t>
  </si>
  <si>
    <t>对方单位列示</t>
  </si>
  <si>
    <t>核对工作内容</t>
  </si>
  <si>
    <t>抵消分录</t>
  </si>
  <si>
    <t>与现金流有关的事项</t>
  </si>
  <si>
    <t>现金流量表列示明细项</t>
  </si>
  <si>
    <t>现金流金额</t>
  </si>
  <si>
    <t>差异金额</t>
  </si>
  <si>
    <t>差异原因</t>
  </si>
  <si>
    <t>核对结果</t>
  </si>
  <si>
    <t>现金流入明细</t>
  </si>
  <si>
    <t>现金流出明细</t>
  </si>
  <si>
    <t>抵消金额</t>
  </si>
  <si>
    <t>1级</t>
  </si>
  <si>
    <t>广州轻工工贸集团有限公司-1级</t>
  </si>
  <si>
    <t>2级</t>
  </si>
  <si>
    <t>广州虎辉照明科技公司-2级</t>
  </si>
  <si>
    <t>收利息</t>
  </si>
  <si>
    <t>3级</t>
  </si>
  <si>
    <t>广州金箭办公用品制造有限公司-3级</t>
  </si>
  <si>
    <t>商标使用费</t>
  </si>
  <si>
    <t>4级</t>
  </si>
  <si>
    <t>广东炜鸿塑料科技有限公司-4级</t>
  </si>
  <si>
    <t>广州澄鹏实业有限公司-2级</t>
  </si>
  <si>
    <t>劳务收入</t>
  </si>
  <si>
    <t>广州市奥宝物业管理有限公司-4级</t>
  </si>
  <si>
    <t>租赁收入</t>
  </si>
  <si>
    <t>广州市虎头电池集团股份有限公司-2级</t>
  </si>
  <si>
    <t>投资收益</t>
  </si>
  <si>
    <t>广州鹰金钱食品集团有限公司-2级</t>
  </si>
  <si>
    <t>广州轻出集团股份有限公司-2级</t>
  </si>
  <si>
    <t>广州华糖商务发展有限公司-2级</t>
  </si>
  <si>
    <t>广州轻工国有资产经营管理有限公司-2级</t>
  </si>
  <si>
    <t>广州新仕诚企业发展股份有限公司-2级</t>
  </si>
  <si>
    <t>广州现代投资有限公司-2级</t>
  </si>
  <si>
    <t>广啤（广州）商务发展有限公司-2级</t>
  </si>
  <si>
    <t>广州轻工表业商务发展有限公司-2级</t>
  </si>
  <si>
    <t>广州市大新文化创意发展有限公司-2级</t>
  </si>
  <si>
    <t>广州纺织工贸企业集团有限公司-2级</t>
  </si>
  <si>
    <t>广州百花香料股份有限公司-2级</t>
  </si>
  <si>
    <t>支付资金占用费</t>
  </si>
  <si>
    <t>广州市城市建安工程有限公司-2级</t>
  </si>
  <si>
    <t>广州市泰康食品科技有限公司-2级</t>
  </si>
  <si>
    <t>广州花城玻璃实业公司-2级</t>
  </si>
  <si>
    <t>广玻(广州)商务发展有限公司-2级</t>
  </si>
  <si>
    <t>广州奥宝房地产发展有限公司-3级</t>
  </si>
  <si>
    <t>广州市合益物业管理有限公司-4级</t>
  </si>
  <si>
    <t>广州市亚洲饮料有限公司-2级</t>
  </si>
  <si>
    <t>资金归集</t>
  </si>
  <si>
    <t>还款</t>
  </si>
  <si>
    <t>公租房租金</t>
  </si>
  <si>
    <t>广州华糖食品有限公司-3级</t>
  </si>
  <si>
    <t>租赁保证金</t>
  </si>
  <si>
    <t>支付物管费</t>
  </si>
  <si>
    <t>收百花转让商标款</t>
  </si>
  <si>
    <t>广州市浪奇实业股份有限公司-2级</t>
  </si>
  <si>
    <t>收股款转让款</t>
  </si>
  <si>
    <t>收回借款</t>
  </si>
  <si>
    <t>广州广池商务发展有限公司-2级</t>
  </si>
  <si>
    <t>收回以前年度股利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</si>
  <si>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</si>
  <si>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2.“现金流量类别”分别按现金流量表中三大类别现金流量的具体明细项目列示,如:借款所收到的现金等。</t>
  </si>
  <si>
    <t>3.项目较多可在表格中插入行列示。</t>
  </si>
  <si>
    <t>02-关联交易等事项统计表-集团总部-4内部关联现金流</t>
  </si>
  <si>
    <r>
      <rPr>
        <sz val="10"/>
        <color rgb="FFFF0000"/>
        <rFont val="Arial Narrow"/>
        <family val="2"/>
      </rPr>
      <t>2</t>
    </r>
    <r>
      <rPr>
        <sz val="10"/>
        <color rgb="FFFF0000"/>
        <rFont val="宋体"/>
        <family val="3"/>
        <charset val="134"/>
      </rPr>
      <t>级</t>
    </r>
  </si>
  <si>
    <r>
      <rPr>
        <sz val="10"/>
        <color rgb="FFFF0000"/>
        <rFont val="Arial Narrow"/>
        <family val="2"/>
      </rPr>
      <t>3</t>
    </r>
    <r>
      <rPr>
        <sz val="10"/>
        <color rgb="FFFF0000"/>
        <rFont val="宋体"/>
        <family val="3"/>
        <charset val="134"/>
      </rPr>
      <t>级</t>
    </r>
  </si>
  <si>
    <t>广州轻出集团百货进出口有限公司-3级</t>
  </si>
  <si>
    <t>收大楼水费</t>
  </si>
  <si>
    <t>交大楼水费</t>
  </si>
  <si>
    <t>广州轻出集团高宝进出口有限公司-3级</t>
  </si>
  <si>
    <t>广州轻出集团国贸有限公司-3级</t>
  </si>
  <si>
    <t>广州轻出集团恒瑞进出口有限公司-3级</t>
  </si>
  <si>
    <t>广州轻出集团利物达进出口有限公司-3级</t>
  </si>
  <si>
    <t>广州轻出集团文体用品进出口有限公司-3级</t>
  </si>
  <si>
    <t>广州轻出集团易链通贸易有限公司-3级</t>
  </si>
  <si>
    <t>广州轻出集团有孚供应链管理有限公司-3级</t>
  </si>
  <si>
    <t>广州轻工业品进出口有限公司-3级</t>
  </si>
  <si>
    <t>广州五金矿产进出口有限公司-3级</t>
  </si>
  <si>
    <t>收租金</t>
  </si>
  <si>
    <t>交租金</t>
  </si>
  <si>
    <t>收员工宿舍租金</t>
  </si>
  <si>
    <t>付员工宿舍租金</t>
  </si>
  <si>
    <t>收个人年金</t>
  </si>
  <si>
    <t>付个人年金</t>
  </si>
  <si>
    <t>收退回个人年金</t>
  </si>
  <si>
    <t>退回个人年金</t>
  </si>
  <si>
    <t>收广交会办证费</t>
  </si>
  <si>
    <t>付广交会办证费</t>
  </si>
  <si>
    <t>货款</t>
  </si>
  <si>
    <t>业务招待费</t>
  </si>
  <si>
    <t>越秀轻工业品有限公司-3级</t>
  </si>
  <si>
    <t>商业保险</t>
  </si>
  <si>
    <t>内部借款</t>
  </si>
  <si>
    <t>广州赛昂经贸发展股份有限公司-3级</t>
  </si>
  <si>
    <t>内部借款利息收入</t>
  </si>
  <si>
    <t>内部借款利息支出</t>
  </si>
  <si>
    <t>收电费</t>
  </si>
  <si>
    <t>付电费</t>
  </si>
  <si>
    <t>收电话费</t>
  </si>
  <si>
    <t>付电话费</t>
  </si>
  <si>
    <t>收光纤费</t>
  </si>
  <si>
    <t>付光纤费</t>
  </si>
  <si>
    <t>广州市天祺物业管理有限公司-3级</t>
  </si>
  <si>
    <t>收国资收益</t>
  </si>
  <si>
    <t>上缴国资收益</t>
  </si>
  <si>
    <t>收劳务费</t>
  </si>
  <si>
    <t>付劳务费</t>
  </si>
  <si>
    <t>广州广印传媒广告有限公司-3级</t>
  </si>
  <si>
    <t>展览费</t>
  </si>
  <si>
    <t>劳务费</t>
  </si>
  <si>
    <t>广州保科力医药保健品进出口有限公司-3级</t>
  </si>
  <si>
    <t>购口罩</t>
  </si>
  <si>
    <r>
      <rPr>
        <sz val="10"/>
        <color rgb="FFFF0000"/>
        <rFont val="Arial Narrow"/>
        <family val="2"/>
      </rPr>
      <t>4</t>
    </r>
    <r>
      <rPr>
        <sz val="10"/>
        <color rgb="FFFF0000"/>
        <rFont val="宋体"/>
        <family val="3"/>
        <charset val="134"/>
      </rPr>
      <t>级</t>
    </r>
  </si>
  <si>
    <t>服务费</t>
  </si>
  <si>
    <t>租金</t>
  </si>
  <si>
    <t>保证金</t>
  </si>
  <si>
    <t>广州市对外贸易广告展览有限公司-4级</t>
  </si>
  <si>
    <r>
      <rPr>
        <sz val="10"/>
        <color rgb="FFFF0000"/>
        <rFont val="Arial Narrow"/>
        <family val="2"/>
      </rPr>
      <t>3</t>
    </r>
    <r>
      <rPr>
        <sz val="10"/>
        <color rgb="FFFF0000"/>
        <rFont val="宋体"/>
        <family val="3"/>
        <charset val="134"/>
      </rPr>
      <t>及</t>
    </r>
  </si>
  <si>
    <t>广东三角牌电器股份有限公司-2级</t>
  </si>
  <si>
    <t>广州轻出家电科技股份有限公司-3级</t>
  </si>
  <si>
    <t>收租赁保证金</t>
  </si>
  <si>
    <t>广州畜产皮鞋有限公司-2级</t>
  </si>
  <si>
    <t>广州广氏食品有限公司-4级</t>
  </si>
  <si>
    <t>购水</t>
  </si>
  <si>
    <t>广州市人民印刷厂股份有限公司-2级</t>
  </si>
  <si>
    <t>购打印纸</t>
  </si>
  <si>
    <r>
      <rPr>
        <sz val="10"/>
        <color rgb="FFFF0000"/>
        <rFont val="宋体"/>
        <family val="3"/>
        <charset val="134"/>
      </rPr>
      <t>广州保科力医药保健品进出口有限公司</t>
    </r>
    <r>
      <rPr>
        <sz val="10"/>
        <color rgb="FFFF0000"/>
        <rFont val="Arial Narrow"/>
        <family val="2"/>
      </rPr>
      <t>-3</t>
    </r>
    <r>
      <rPr>
        <sz val="10"/>
        <color rgb="FFFF0000"/>
        <rFont val="宋体"/>
        <family val="3"/>
        <charset val="134"/>
      </rPr>
      <t>级</t>
    </r>
  </si>
  <si>
    <t>员工福利</t>
  </si>
  <si>
    <t>广州双鱼体育用品集团有限公司-2级</t>
  </si>
  <si>
    <t>广州市利工民针织有限公司-3级</t>
  </si>
  <si>
    <t>物业委托经营服务费</t>
  </si>
  <si>
    <r>
      <rPr>
        <sz val="10"/>
        <color rgb="FFFF0000"/>
        <rFont val="宋体"/>
        <family val="3"/>
        <charset val="134"/>
      </rPr>
      <t>广州市奥宝物业管理有限公司</t>
    </r>
    <r>
      <rPr>
        <sz val="10"/>
        <color rgb="FFFF0000"/>
        <rFont val="Arial Narrow"/>
        <family val="2"/>
      </rPr>
      <t>-4</t>
    </r>
    <r>
      <rPr>
        <sz val="10"/>
        <color rgb="FFFF0000"/>
        <rFont val="宋体"/>
        <family val="3"/>
        <charset val="134"/>
      </rPr>
      <t>级</t>
    </r>
  </si>
  <si>
    <t>国资收益</t>
  </si>
  <si>
    <t>广州包装印刷集团有限责任公司-2级</t>
  </si>
  <si>
    <t>往来款</t>
  </si>
  <si>
    <t>出售固定资产</t>
  </si>
  <si>
    <t>借款利息收入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</si>
  <si>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</si>
  <si>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02-关联交易等事项统计表-轻出公司-4内部关联现金流</t>
  </si>
  <si>
    <t>3009..06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</si>
  <si>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</si>
  <si>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02-关联交易等事项统计表-三角公司-4内部关联现金流</t>
  </si>
  <si>
    <t>主营业务收入</t>
  </si>
  <si>
    <t>广州广纺联集团有限公司-3级</t>
  </si>
  <si>
    <t>广州纺织品进出口集团有限公司(合并)-3级</t>
  </si>
  <si>
    <t>广州大学纺织服装学院-3级</t>
  </si>
  <si>
    <t>广州百鸣酒店管理有限公司-3级</t>
  </si>
  <si>
    <t>管理费用</t>
  </si>
  <si>
    <t>广州鹰金钱三花酒业有限公司-3级</t>
  </si>
  <si>
    <t>销售费用</t>
  </si>
  <si>
    <t>生产成本</t>
  </si>
  <si>
    <t>广州双鱼体育用品厂有限公司-2级</t>
  </si>
  <si>
    <t>其他业务成本</t>
  </si>
  <si>
    <t>主营业务成本</t>
  </si>
  <si>
    <t>广州双鱼经贸有限公司-3级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</si>
  <si>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</si>
  <si>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02-关联交易等事项统计表-双鱼-4内部关联现金流</t>
  </si>
  <si>
    <r>
      <rPr>
        <sz val="10"/>
        <color rgb="FFFF0000"/>
        <rFont val="Arial Narrow"/>
        <family val="2"/>
      </rPr>
      <t>2</t>
    </r>
    <r>
      <rPr>
        <sz val="10"/>
        <color rgb="FFFF0000"/>
        <rFont val="宋体"/>
        <family val="3"/>
        <charset val="134"/>
      </rPr>
      <t>级</t>
    </r>
  </si>
  <si>
    <t>广州现代投资有限公司</t>
  </si>
  <si>
    <t>广州轻工工贸集团有限公司</t>
  </si>
  <si>
    <t>2021年5-12月办公室租金</t>
  </si>
  <si>
    <r>
      <rPr>
        <sz val="10"/>
        <color rgb="FFFF0000"/>
        <rFont val="宋体"/>
        <family val="3"/>
        <charset val="134"/>
      </rPr>
      <t>应上缴轻工集团</t>
    </r>
    <r>
      <rPr>
        <sz val="10"/>
        <color rgb="FFFF0000"/>
        <rFont val="Arial Narrow"/>
        <family val="2"/>
      </rPr>
      <t>2020</t>
    </r>
    <r>
      <rPr>
        <sz val="10"/>
        <color rgb="FFFF0000"/>
        <rFont val="宋体"/>
        <family val="3"/>
        <charset val="134"/>
      </rPr>
      <t>年投资收益</t>
    </r>
  </si>
  <si>
    <t>广州市润政置业有限公司-3级</t>
  </si>
  <si>
    <t>广州纺织工贸企业集团有限公司</t>
  </si>
  <si>
    <t>2021年资金占用费</t>
  </si>
  <si>
    <r>
      <rPr>
        <sz val="10"/>
        <color rgb="FFFF0000"/>
        <rFont val="Arial Narrow"/>
        <family val="2"/>
      </rPr>
      <t>3</t>
    </r>
    <r>
      <rPr>
        <sz val="10"/>
        <color rgb="FFFF0000"/>
        <rFont val="宋体"/>
        <family val="3"/>
        <charset val="134"/>
      </rPr>
      <t>级</t>
    </r>
  </si>
  <si>
    <t>付广州市利工民针织有限公司</t>
  </si>
  <si>
    <r>
      <rPr>
        <sz val="10"/>
        <color rgb="FFFF0000"/>
        <rFont val="Arial Narrow"/>
        <family val="2"/>
      </rPr>
      <t>2021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 Narrow"/>
        <family val="2"/>
      </rPr>
      <t>1</t>
    </r>
    <r>
      <rPr>
        <sz val="10"/>
        <color rgb="FFFF0000"/>
        <rFont val="宋体"/>
        <family val="3"/>
        <charset val="134"/>
      </rPr>
      <t>月仓库租金</t>
    </r>
  </si>
  <si>
    <t>广州纺织品进出口集团有限公司</t>
  </si>
  <si>
    <t>2020年7-12月水电费</t>
  </si>
  <si>
    <t>广州新仕诚企业发展股份有限公司</t>
  </si>
  <si>
    <t>收到新仕诚2020年投资收益款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</si>
  <si>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</si>
  <si>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02-关联交易等事项统计表-现代-4内部关联现金流</t>
  </si>
  <si>
    <t>支付TIT文创园项目三期租赁押金</t>
  </si>
  <si>
    <r>
      <rPr>
        <sz val="10"/>
        <color rgb="FFFF0000"/>
        <rFont val="宋体"/>
        <family val="3"/>
        <charset val="134"/>
      </rPr>
      <t>广州广纺联集团有限公司</t>
    </r>
    <r>
      <rPr>
        <sz val="10"/>
        <color rgb="FFFF0000"/>
        <rFont val="Arial Narrow"/>
        <family val="2"/>
      </rPr>
      <t>-3</t>
    </r>
    <r>
      <rPr>
        <sz val="10"/>
        <color rgb="FFFF0000"/>
        <rFont val="宋体"/>
        <family val="3"/>
        <charset val="134"/>
      </rPr>
      <t>级</t>
    </r>
  </si>
  <si>
    <t>支付TIT智慧园水费</t>
  </si>
  <si>
    <t>支付TIT智慧园租金</t>
  </si>
  <si>
    <t>支付TIT文创园水电费</t>
  </si>
  <si>
    <r>
      <rPr>
        <sz val="10"/>
        <color rgb="FFFF0000"/>
        <rFont val="宋体"/>
        <family val="3"/>
        <charset val="134"/>
      </rPr>
      <t>支付</t>
    </r>
    <r>
      <rPr>
        <sz val="10"/>
        <color rgb="FFFF0000"/>
        <rFont val="Arial Narrow"/>
        <family val="2"/>
      </rPr>
      <t>2021</t>
    </r>
    <r>
      <rPr>
        <sz val="10"/>
        <color rgb="FFFF0000"/>
        <rFont val="宋体"/>
        <family val="3"/>
        <charset val="134"/>
      </rPr>
      <t>非在穗亲属慰问包货款</t>
    </r>
  </si>
  <si>
    <t>广州第一棉纺织厂有限公司-3级</t>
  </si>
  <si>
    <t>支付TIT创意园租金及物管费</t>
  </si>
  <si>
    <t>广州合和实业有限公司-3级</t>
  </si>
  <si>
    <t>支付三个园区城市资产标识墙项目工程尾款</t>
  </si>
  <si>
    <t>支付饮用水货款</t>
  </si>
  <si>
    <t>支付印刷品货款</t>
  </si>
  <si>
    <t>支付牛奶货款</t>
  </si>
  <si>
    <t>支付抗疫捐赠消毒水货款</t>
  </si>
  <si>
    <t>分配股利</t>
  </si>
  <si>
    <t>收到合同保证金</t>
  </si>
  <si>
    <t>收到物业租赁款项</t>
  </si>
  <si>
    <t>收到电费款</t>
  </si>
  <si>
    <t>收到会务费款项</t>
  </si>
  <si>
    <t>支付商品货款</t>
  </si>
  <si>
    <t>广州纺联进出口有限公司-3级</t>
  </si>
  <si>
    <t>广州提艾提文创园投资发展有限公司-3级</t>
  </si>
  <si>
    <t>广州提艾提智慧园投资发展有限公司-3级</t>
  </si>
  <si>
    <t>收到水电费款</t>
  </si>
  <si>
    <t>支付水费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</si>
  <si>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</si>
  <si>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02-关联交易等事项统计表-新仕诚公司-4内部关联现金流</t>
  </si>
  <si>
    <r>
      <rPr>
        <sz val="10"/>
        <color rgb="FFFF0000"/>
        <rFont val="Arial Narrow"/>
        <family val="2"/>
      </rPr>
      <t>2</t>
    </r>
    <r>
      <rPr>
        <sz val="10"/>
        <color rgb="FFFF0000"/>
        <rFont val="宋体"/>
        <family val="3"/>
        <charset val="134"/>
      </rPr>
      <t>级</t>
    </r>
  </si>
  <si>
    <t>广州轻工国有资产经营管理有限公司</t>
  </si>
  <si>
    <r>
      <rPr>
        <sz val="10"/>
        <color rgb="FFFF0000"/>
        <rFont val="Arial Narrow"/>
        <family val="2"/>
      </rPr>
      <t>1</t>
    </r>
    <r>
      <rPr>
        <sz val="10"/>
        <color rgb="FFFF0000"/>
        <rFont val="宋体"/>
        <family val="3"/>
        <charset val="134"/>
      </rPr>
      <t>级</t>
    </r>
  </si>
  <si>
    <t>上缴国家收益</t>
  </si>
  <si>
    <t>资金占用费</t>
  </si>
  <si>
    <t>广州市润通华经贸发展有限公司</t>
  </si>
  <si>
    <t>租金、租赁保证金</t>
  </si>
  <si>
    <r>
      <rPr>
        <sz val="10"/>
        <color rgb="FFFF0000"/>
        <rFont val="Arial Narrow"/>
        <family val="2"/>
      </rPr>
      <t>2级</t>
    </r>
  </si>
  <si>
    <r>
      <rPr>
        <sz val="10"/>
        <color rgb="FFFF0000"/>
        <rFont val="Arial Narrow"/>
        <family val="2"/>
      </rPr>
      <t>3</t>
    </r>
    <r>
      <rPr>
        <sz val="10"/>
        <color rgb="FFFF0000"/>
        <rFont val="宋体"/>
        <family val="3"/>
        <charset val="134"/>
      </rPr>
      <t>级</t>
    </r>
  </si>
  <si>
    <t>广州东润发环境资源有限公司</t>
  </si>
  <si>
    <r>
      <rPr>
        <sz val="10"/>
        <color rgb="FFFF0000"/>
        <rFont val="Arial Narrow"/>
        <family val="2"/>
      </rPr>
      <t>4</t>
    </r>
    <r>
      <rPr>
        <sz val="10"/>
        <color rgb="FFFF0000"/>
        <rFont val="宋体"/>
        <family val="3"/>
        <charset val="134"/>
      </rPr>
      <t>级</t>
    </r>
  </si>
  <si>
    <t>广东炜鸿塑料科技有限公司</t>
  </si>
  <si>
    <t>广州市奥宝物业管理有限公司</t>
  </si>
  <si>
    <t>广州广印传媒广告有限公司</t>
  </si>
  <si>
    <t>设计费</t>
  </si>
  <si>
    <t>劳务派遣</t>
  </si>
  <si>
    <t>场地租金</t>
  </si>
  <si>
    <t>场地租金保证金</t>
  </si>
  <si>
    <t>广州畜产进出口有限公司-2级</t>
  </si>
  <si>
    <t>借款</t>
  </si>
  <si>
    <r>
      <rPr>
        <sz val="10"/>
        <color rgb="FFFF0000"/>
        <rFont val="宋体"/>
        <family val="3"/>
        <charset val="134"/>
      </rPr>
      <t>广州畜产进出口有限公司</t>
    </r>
    <r>
      <rPr>
        <sz val="10"/>
        <color rgb="FFFF0000"/>
        <rFont val="Arial Narrow"/>
        <family val="2"/>
      </rPr>
      <t>-2</t>
    </r>
    <r>
      <rPr>
        <sz val="10"/>
        <color rgb="FFFF0000"/>
        <rFont val="宋体"/>
        <family val="3"/>
        <charset val="134"/>
      </rPr>
      <t>级</t>
    </r>
  </si>
  <si>
    <t>归还借款及资金占用费</t>
  </si>
  <si>
    <t>归还借款</t>
  </si>
  <si>
    <t>广州华安实业有限公司-3级</t>
  </si>
  <si>
    <t>收到租金</t>
  </si>
  <si>
    <t>支付管理费</t>
  </si>
  <si>
    <t>广州高力达电池科技有限公司-3级</t>
  </si>
  <si>
    <t>东莞高力电池有限公司-3级</t>
  </si>
  <si>
    <t>收回其他应收款</t>
  </si>
  <si>
    <t>高力电池实业有限公司-2级</t>
  </si>
  <si>
    <t>香港高基发展有限公司-2级</t>
  </si>
  <si>
    <t>收到管理费</t>
  </si>
  <si>
    <t>付管理费</t>
  </si>
  <si>
    <t>广州高力电池有限公司-3级</t>
  </si>
  <si>
    <t>收到租金水电垃圾费</t>
  </si>
  <si>
    <t>还借款</t>
  </si>
  <si>
    <t>东莞高力可充电池有限公司-3级</t>
  </si>
  <si>
    <t>收到借支付社保费用款</t>
  </si>
  <si>
    <t>偿还往来款</t>
  </si>
  <si>
    <t>收回往来款</t>
  </si>
  <si>
    <t>借支付社保款</t>
  </si>
  <si>
    <t>郁南虎头电源科技有限公司-3级</t>
  </si>
  <si>
    <t>收卖材料款</t>
  </si>
  <si>
    <t>租赁按金</t>
  </si>
  <si>
    <t>借款利息</t>
  </si>
  <si>
    <t>收到货款</t>
  </si>
  <si>
    <t>服装费</t>
  </si>
  <si>
    <t>慰问品</t>
  </si>
  <si>
    <t>广告推广费</t>
  </si>
  <si>
    <t>广州虎辉集团有限公司-3级</t>
  </si>
  <si>
    <t>归还部分借款本金</t>
  </si>
  <si>
    <t>广州市润通华经贸发展有限公司-2级</t>
  </si>
  <si>
    <t>股权转让款</t>
  </si>
  <si>
    <t>租金、保证金</t>
  </si>
  <si>
    <t>管理费</t>
  </si>
  <si>
    <t>上交国有资本收益</t>
  </si>
  <si>
    <t>广州轻工表业商务发展有限公司</t>
  </si>
  <si>
    <t>资金占用费、往来款</t>
  </si>
  <si>
    <t>广州市纺织工业供销有限公司</t>
  </si>
  <si>
    <t>租金、水电费、保证金</t>
  </si>
  <si>
    <t>管理服务费</t>
  </si>
  <si>
    <t>广州保科力医药保健品进出口有限公司</t>
  </si>
  <si>
    <t>购防疫用品</t>
  </si>
  <si>
    <r>
      <rPr>
        <sz val="10"/>
        <color rgb="FFFF0000"/>
        <rFont val="宋体"/>
        <family val="3"/>
        <charset val="134"/>
      </rPr>
      <t>广州润盈贸易有限公司</t>
    </r>
    <r>
      <rPr>
        <sz val="10"/>
        <color rgb="FFFF0000"/>
        <rFont val="Arial Narrow"/>
        <family val="2"/>
      </rPr>
      <t>-3</t>
    </r>
    <r>
      <rPr>
        <sz val="10"/>
        <color rgb="FFFF0000"/>
        <rFont val="宋体"/>
        <family val="3"/>
        <charset val="134"/>
      </rPr>
      <t>级</t>
    </r>
  </si>
  <si>
    <t>广州东润发环境资源有限公司-3级</t>
  </si>
  <si>
    <t>广州市对外贸易发展公司-3级</t>
  </si>
  <si>
    <t>支付利息</t>
  </si>
  <si>
    <t>广州浪奇日用品有限公司</t>
  </si>
  <si>
    <r>
      <rPr>
        <sz val="10"/>
        <color rgb="FFFF0000"/>
        <rFont val="宋体"/>
        <family val="3"/>
        <charset val="134"/>
      </rPr>
      <t>广州轻工国有资产经营管理有限公司</t>
    </r>
    <r>
      <rPr>
        <sz val="10"/>
        <color rgb="FFFF0000"/>
        <rFont val="Arial Narrow"/>
        <family val="2"/>
      </rPr>
      <t>-2</t>
    </r>
    <r>
      <rPr>
        <sz val="10"/>
        <color rgb="FFFF0000"/>
        <rFont val="宋体"/>
        <family val="3"/>
        <charset val="134"/>
      </rPr>
      <t>级</t>
    </r>
  </si>
  <si>
    <t>收取租金</t>
  </si>
  <si>
    <r>
      <rPr>
        <sz val="10"/>
        <color rgb="FFFF0000"/>
        <rFont val="宋体"/>
        <family val="3"/>
        <charset val="134"/>
      </rPr>
      <t>广州市对外贸易国际公司</t>
    </r>
  </si>
  <si>
    <r>
      <rPr>
        <sz val="10"/>
        <color rgb="FFFF0000"/>
        <rFont val="宋体"/>
        <family val="3"/>
        <charset val="134"/>
      </rPr>
      <t>广州市润通华经贸发展有限公司</t>
    </r>
  </si>
  <si>
    <r>
      <rPr>
        <sz val="10"/>
        <color rgb="FFFF0000"/>
        <rFont val="宋体"/>
        <family val="3"/>
        <charset val="134"/>
      </rPr>
      <t>广州外贸总环之宇国际商贸有限公司</t>
    </r>
  </si>
  <si>
    <r>
      <rPr>
        <sz val="10"/>
        <color rgb="FFFF0000"/>
        <rFont val="宋体"/>
        <family val="3"/>
        <charset val="134"/>
      </rPr>
      <t>广州市对外贸易总公司</t>
    </r>
  </si>
  <si>
    <r>
      <rPr>
        <sz val="10"/>
        <color rgb="FFFF0000"/>
        <rFont val="宋体"/>
        <family val="3"/>
        <charset val="134"/>
      </rPr>
      <t>广州市奥宝物业管理有限公司</t>
    </r>
  </si>
  <si>
    <t>付市桥、东风东、新市物业租金</t>
  </si>
  <si>
    <t>付202012-202105物业管理费</t>
  </si>
  <si>
    <t>代收租户水电费</t>
  </si>
  <si>
    <t>其他业务收入</t>
  </si>
  <si>
    <t>广州市中亚塑料有限公司-2级</t>
  </si>
  <si>
    <t>押金</t>
  </si>
  <si>
    <t>服务管理费</t>
  </si>
  <si>
    <t>珠江明珠有限公司</t>
  </si>
  <si>
    <t>高力国际企业有限公司</t>
  </si>
  <si>
    <t>托管费</t>
  </si>
  <si>
    <t>广州积士佳食品有限公司-2级</t>
  </si>
  <si>
    <t>租金收入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</si>
  <si>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</si>
  <si>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02-关联交易等事项统计表-资产公司-4内部关联现金流</t>
  </si>
  <si>
    <t>广州纺织企业集团有限公司-3级</t>
  </si>
  <si>
    <t>宿舍租金</t>
  </si>
  <si>
    <t>水电费</t>
  </si>
  <si>
    <t>租金水电费</t>
  </si>
  <si>
    <t>保证金、租户租金</t>
  </si>
  <si>
    <t>购买商品</t>
  </si>
  <si>
    <t>广州市服装研究所有限公司-3级</t>
  </si>
  <si>
    <t>消防、垃圾费</t>
  </si>
  <si>
    <t>广州新时尚纺织品有限公司-3级</t>
  </si>
  <si>
    <t>广州全新针织厂有限公司-3级</t>
  </si>
  <si>
    <t>广州丝绸印染厂有限公司-3级</t>
  </si>
  <si>
    <t>广州染织品轻纺商贸有限公司-3级</t>
  </si>
  <si>
    <t>广州市纺织工业供销有限公司-3级</t>
  </si>
  <si>
    <t>广州新联泰染织实业有限公司-3级</t>
  </si>
  <si>
    <t>广州合成纤维有限公司-3级</t>
  </si>
  <si>
    <t>电费</t>
  </si>
  <si>
    <t>广州第四针织有限公司-3级</t>
  </si>
  <si>
    <t>广东广纺检测技术股份有限公司-3级</t>
  </si>
  <si>
    <t>佛山市三水百花香料香精科技有限公司-3级</t>
  </si>
  <si>
    <t>广州市塑料工业集团有限公司-3级</t>
  </si>
  <si>
    <t>广州市金威龙实业股份有限公司-4级</t>
  </si>
  <si>
    <t>广州市对外贸易总公司-2级</t>
  </si>
  <si>
    <t>广州外贸总环之宇国际商贸有限公司-3级</t>
  </si>
  <si>
    <t>广州市东方红印刷有限公司-3级</t>
  </si>
  <si>
    <t>广州金银首饰有限公司-2级</t>
  </si>
  <si>
    <t>管理服务费收入</t>
  </si>
  <si>
    <r>
      <rPr>
        <sz val="10"/>
        <color rgb="FFFF0000"/>
        <rFont val="Arial Narrow"/>
        <family val="2"/>
      </rPr>
      <t>1</t>
    </r>
    <r>
      <rPr>
        <sz val="10"/>
        <color rgb="FFFF0000"/>
        <rFont val="宋体"/>
        <family val="3"/>
        <charset val="134"/>
      </rPr>
      <t>级</t>
    </r>
  </si>
  <si>
    <r>
      <rPr>
        <sz val="10"/>
        <color rgb="FFFF0000"/>
        <rFont val="Arial Narrow"/>
        <family val="2"/>
      </rPr>
      <t>2</t>
    </r>
    <r>
      <rPr>
        <sz val="10"/>
        <color rgb="FFFF0000"/>
        <rFont val="宋体"/>
        <family val="3"/>
        <charset val="134"/>
      </rPr>
      <t>级</t>
    </r>
  </si>
  <si>
    <r>
      <rPr>
        <sz val="10"/>
        <color rgb="FFFF0000"/>
        <rFont val="Arial Narrow"/>
        <family val="2"/>
      </rPr>
      <t>3</t>
    </r>
    <r>
      <rPr>
        <sz val="10"/>
        <color rgb="FFFF0000"/>
        <rFont val="宋体"/>
        <family val="3"/>
        <charset val="134"/>
      </rPr>
      <t>级</t>
    </r>
  </si>
  <si>
    <r>
      <rPr>
        <sz val="10"/>
        <color rgb="FFFF0000"/>
        <rFont val="Arial Narrow"/>
        <family val="2"/>
      </rPr>
      <t>4</t>
    </r>
    <r>
      <rPr>
        <sz val="10"/>
        <color rgb="FFFF0000"/>
        <rFont val="宋体"/>
        <family val="3"/>
        <charset val="134"/>
      </rPr>
      <t>级</t>
    </r>
  </si>
  <si>
    <t>广州化工进出口有限公司-3级</t>
  </si>
  <si>
    <t>广州奥宝房地产发展有限公司</t>
  </si>
  <si>
    <t>资金归集产生的资金占用费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</si>
  <si>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</si>
  <si>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奥宝板块关联交易等事项统计表2021年-4内部关联现金流</t>
  </si>
  <si>
    <t>广州市鹰佳贸易有限公司-3级</t>
  </si>
  <si>
    <t>广东鹰金钱海宝食品有限公司-3级</t>
  </si>
  <si>
    <t>收到的其他与筹资活动有关的现金</t>
  </si>
  <si>
    <r>
      <rPr>
        <sz val="10"/>
        <rFont val="宋体"/>
        <family val="3"/>
        <charset val="134"/>
      </rPr>
      <t>广州鹰金钱三花酒业有限公司</t>
    </r>
    <r>
      <rPr>
        <sz val="10"/>
        <rFont val="Arial Narrow"/>
        <family val="2"/>
      </rPr>
      <t>-3</t>
    </r>
    <r>
      <rPr>
        <sz val="10"/>
        <rFont val="宋体"/>
        <family val="3"/>
        <charset val="134"/>
      </rPr>
      <t>级</t>
    </r>
  </si>
  <si>
    <t>销售商品、提供劳务收到的现金(01)</t>
  </si>
  <si>
    <t>广州广德供应链管理有限公司-3级</t>
  </si>
  <si>
    <r>
      <rPr>
        <sz val="10"/>
        <rFont val="宋体"/>
        <family val="3"/>
        <charset val="134"/>
      </rPr>
      <t>购买商品、接受劳务支付的现金</t>
    </r>
    <r>
      <rPr>
        <sz val="10"/>
        <rFont val="MS Sans Serif"/>
        <family val="2"/>
      </rPr>
      <t>(04)</t>
    </r>
  </si>
  <si>
    <t>购买商品、接受劳务支付的现金(04)</t>
  </si>
  <si>
    <t>经营租赁所支付的现金(27)</t>
  </si>
  <si>
    <t>支付给职工以及为职工支付的现金(05)</t>
  </si>
  <si>
    <t>广州洛民塑料有限公司-4级</t>
  </si>
  <si>
    <t>分配股利或利润所支付的现金(21)</t>
  </si>
  <si>
    <t>收到的其他与筹资活动有关的现金(19)</t>
  </si>
  <si>
    <t>收到的其他与经营活动的现金(26)</t>
  </si>
  <si>
    <t>支付的与其他经营活动有关的现金(07)</t>
  </si>
  <si>
    <t>收到的租金(02)</t>
  </si>
  <si>
    <t>广州新华印务有限公司-3级</t>
  </si>
  <si>
    <r>
      <rPr>
        <sz val="10"/>
        <color theme="1"/>
        <rFont val="Arial Narrow"/>
        <family val="2"/>
      </rPr>
      <t>3</t>
    </r>
    <r>
      <rPr>
        <sz val="10"/>
        <color theme="1"/>
        <rFont val="宋体"/>
        <family val="2"/>
        <charset val="134"/>
      </rPr>
      <t>级</t>
    </r>
  </si>
  <si>
    <r>
      <rPr>
        <sz val="10"/>
        <color theme="1"/>
        <rFont val="宋体"/>
        <family val="2"/>
        <charset val="134"/>
      </rPr>
      <t>广东鹰金钱海宝食品有限公司</t>
    </r>
    <r>
      <rPr>
        <sz val="10"/>
        <color theme="1"/>
        <rFont val="Arial Narrow"/>
        <family val="2"/>
      </rPr>
      <t>-3</t>
    </r>
    <r>
      <rPr>
        <sz val="10"/>
        <color theme="1"/>
        <rFont val="宋体"/>
        <family val="2"/>
        <charset val="134"/>
      </rPr>
      <t>级</t>
    </r>
  </si>
  <si>
    <r>
      <rPr>
        <sz val="10"/>
        <color theme="1"/>
        <rFont val="Arial Narrow"/>
        <family val="2"/>
      </rPr>
      <t>2</t>
    </r>
    <r>
      <rPr>
        <sz val="10"/>
        <color theme="1"/>
        <rFont val="宋体"/>
        <family val="2"/>
        <charset val="134"/>
      </rPr>
      <t>级</t>
    </r>
  </si>
  <si>
    <r>
      <rPr>
        <sz val="10"/>
        <color theme="1"/>
        <rFont val="宋体"/>
        <family val="2"/>
        <charset val="134"/>
      </rPr>
      <t>广州鹰金钱食品集团有限公司</t>
    </r>
    <r>
      <rPr>
        <sz val="10"/>
        <color theme="1"/>
        <rFont val="Arial Narrow"/>
        <family val="2"/>
      </rPr>
      <t>-2</t>
    </r>
    <r>
      <rPr>
        <sz val="10"/>
        <color theme="1"/>
        <rFont val="宋体"/>
        <family val="2"/>
        <charset val="134"/>
      </rPr>
      <t>级</t>
    </r>
  </si>
  <si>
    <t>经营活动产生的现金流量</t>
  </si>
  <si>
    <r>
      <rPr>
        <sz val="10"/>
        <color theme="1"/>
        <rFont val="宋体"/>
        <family val="2"/>
        <charset val="134"/>
      </rPr>
      <t>广州鹰金钱三花酒业有限公司</t>
    </r>
    <r>
      <rPr>
        <sz val="10"/>
        <color theme="1"/>
        <rFont val="Arial Narrow"/>
        <family val="2"/>
      </rPr>
      <t>-3</t>
    </r>
    <r>
      <rPr>
        <sz val="10"/>
        <color theme="1"/>
        <rFont val="宋体"/>
        <family val="2"/>
        <charset val="134"/>
      </rPr>
      <t>级</t>
    </r>
  </si>
  <si>
    <t>支付水电、蒸气费</t>
  </si>
  <si>
    <r>
      <rPr>
        <sz val="10"/>
        <color theme="1"/>
        <rFont val="宋体"/>
        <family val="2"/>
        <charset val="134"/>
      </rPr>
      <t>广州市鹰佳贸易有限公司</t>
    </r>
    <r>
      <rPr>
        <sz val="10"/>
        <color theme="1"/>
        <rFont val="Arial Narrow"/>
        <family val="2"/>
      </rPr>
      <t>-3</t>
    </r>
    <r>
      <rPr>
        <sz val="10"/>
        <color theme="1"/>
        <rFont val="宋体"/>
        <family val="2"/>
        <charset val="134"/>
      </rPr>
      <t>级</t>
    </r>
  </si>
  <si>
    <r>
      <rPr>
        <sz val="10"/>
        <color theme="1"/>
        <rFont val="宋体"/>
        <family val="2"/>
        <charset val="134"/>
      </rPr>
      <t>广州双鱼体育用品集团有限公司</t>
    </r>
    <r>
      <rPr>
        <sz val="10"/>
        <color theme="1"/>
        <rFont val="Arial Narrow"/>
        <family val="2"/>
      </rPr>
      <t>-2</t>
    </r>
    <r>
      <rPr>
        <sz val="10"/>
        <color theme="1"/>
        <rFont val="宋体"/>
        <family val="2"/>
        <charset val="134"/>
      </rPr>
      <t>级</t>
    </r>
  </si>
  <si>
    <r>
      <rPr>
        <sz val="10"/>
        <color theme="1"/>
        <rFont val="宋体"/>
        <family val="2"/>
        <charset val="134"/>
      </rPr>
      <t>广州百花香料股份有限公司</t>
    </r>
    <r>
      <rPr>
        <sz val="10"/>
        <color theme="1"/>
        <rFont val="Arial Narrow"/>
        <family val="2"/>
      </rPr>
      <t>-2</t>
    </r>
    <r>
      <rPr>
        <sz val="10"/>
        <color theme="1"/>
        <rFont val="宋体"/>
        <family val="2"/>
        <charset val="134"/>
      </rPr>
      <t>级</t>
    </r>
  </si>
  <si>
    <t>支付货款</t>
  </si>
  <si>
    <r>
      <rPr>
        <sz val="10"/>
        <color theme="1"/>
        <rFont val="宋体"/>
        <family val="2"/>
        <charset val="134"/>
      </rPr>
      <t>广州市人民印刷厂股份有限公司</t>
    </r>
    <r>
      <rPr>
        <sz val="10"/>
        <color theme="1"/>
        <rFont val="Arial Narrow"/>
        <family val="2"/>
      </rPr>
      <t>-2</t>
    </r>
    <r>
      <rPr>
        <sz val="10"/>
        <color theme="1"/>
        <rFont val="宋体"/>
        <family val="2"/>
        <charset val="134"/>
      </rPr>
      <t>级</t>
    </r>
  </si>
  <si>
    <r>
      <rPr>
        <sz val="10"/>
        <color theme="1"/>
        <rFont val="Arial Narrow"/>
        <family val="2"/>
      </rPr>
      <t>4</t>
    </r>
    <r>
      <rPr>
        <sz val="10"/>
        <color theme="1"/>
        <rFont val="宋体"/>
        <family val="2"/>
        <charset val="134"/>
      </rPr>
      <t>级</t>
    </r>
  </si>
  <si>
    <r>
      <rPr>
        <sz val="10"/>
        <color theme="1"/>
        <rFont val="宋体"/>
        <family val="2"/>
        <charset val="134"/>
      </rPr>
      <t>广州市奥宝物业管理有限公司</t>
    </r>
    <r>
      <rPr>
        <sz val="10"/>
        <color theme="1"/>
        <rFont val="Arial Narrow"/>
        <family val="2"/>
      </rPr>
      <t>-4</t>
    </r>
    <r>
      <rPr>
        <sz val="10"/>
        <color theme="1"/>
        <rFont val="宋体"/>
        <family val="2"/>
        <charset val="134"/>
      </rPr>
      <t>级</t>
    </r>
  </si>
  <si>
    <t>支付物业综合服务费</t>
  </si>
  <si>
    <r>
      <rPr>
        <sz val="10"/>
        <rFont val="Arial Narrow"/>
        <family val="2"/>
      </rPr>
      <t>3</t>
    </r>
    <r>
      <rPr>
        <sz val="10"/>
        <rFont val="宋体"/>
        <family val="3"/>
        <charset val="134"/>
      </rPr>
      <t>级</t>
    </r>
  </si>
  <si>
    <r>
      <rPr>
        <sz val="10"/>
        <rFont val="宋体"/>
        <family val="3"/>
        <charset val="134"/>
      </rPr>
      <t>广州市鹰佳贸易有限公司</t>
    </r>
    <r>
      <rPr>
        <sz val="10"/>
        <rFont val="Arial Narrow"/>
        <family val="2"/>
      </rPr>
      <t>-3</t>
    </r>
    <r>
      <rPr>
        <sz val="10"/>
        <rFont val="宋体"/>
        <family val="3"/>
        <charset val="134"/>
      </rPr>
      <t>级</t>
    </r>
  </si>
  <si>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级</t>
    </r>
  </si>
  <si>
    <r>
      <rPr>
        <sz val="10"/>
        <rFont val="宋体"/>
        <family val="3"/>
        <charset val="134"/>
      </rPr>
      <t>广州鹰金钱食品集团有限公司</t>
    </r>
    <r>
      <rPr>
        <sz val="10"/>
        <rFont val="Arial Narrow"/>
        <family val="2"/>
      </rPr>
      <t>-2</t>
    </r>
    <r>
      <rPr>
        <sz val="10"/>
        <rFont val="宋体"/>
        <family val="3"/>
        <charset val="134"/>
      </rPr>
      <t>级</t>
    </r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</si>
  <si>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</si>
  <si>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4内部关联现金流</t>
  </si>
  <si>
    <t>广州市日用化学工业研究所有限公司-3级</t>
  </si>
  <si>
    <t>广州浪奇日用品有限公司-3级</t>
  </si>
  <si>
    <t>支付税费</t>
  </si>
  <si>
    <t>支付往来款</t>
  </si>
  <si>
    <t>韶关浪奇有限公司-3级</t>
  </si>
  <si>
    <t>支付业务费</t>
  </si>
  <si>
    <t>辽宁浪奇实业有限公司-3级</t>
  </si>
  <si>
    <t>收到往来款</t>
  </si>
  <si>
    <t>支付投资款</t>
  </si>
  <si>
    <t>支付广氏水</t>
  </si>
  <si>
    <t>债务偿还现金</t>
  </si>
  <si>
    <r>
      <rPr>
        <sz val="10"/>
        <color rgb="FFFF0000"/>
        <rFont val="微软雅黑"/>
        <family val="2"/>
        <charset val="134"/>
      </rPr>
      <t>广州市人民印刷厂股份有限公司</t>
    </r>
    <r>
      <rPr>
        <sz val="10"/>
        <color rgb="FFFF0000"/>
        <rFont val="Arial Narrow"/>
        <family val="2"/>
      </rPr>
      <t>-2</t>
    </r>
    <r>
      <rPr>
        <sz val="10"/>
        <color rgb="FFFF0000"/>
        <rFont val="微软雅黑"/>
        <family val="2"/>
        <charset val="134"/>
      </rPr>
      <t>级</t>
    </r>
  </si>
  <si>
    <r>
      <rPr>
        <sz val="10"/>
        <color rgb="FFFF0000"/>
        <rFont val="微软雅黑"/>
        <family val="2"/>
        <charset val="134"/>
      </rPr>
      <t>广州市鹰佳贸易有限公司</t>
    </r>
    <r>
      <rPr>
        <sz val="10"/>
        <color rgb="FFFF0000"/>
        <rFont val="Arial Narrow"/>
        <family val="2"/>
      </rPr>
      <t>-3</t>
    </r>
    <r>
      <rPr>
        <sz val="10"/>
        <color rgb="FFFF0000"/>
        <rFont val="微软雅黑"/>
        <family val="2"/>
        <charset val="134"/>
      </rPr>
      <t>级</t>
    </r>
  </si>
  <si>
    <t>广州康德斯贸易有限公司-3级</t>
  </si>
  <si>
    <t>广州德赋汇商贸有限公司-3级</t>
  </si>
  <si>
    <t>广州德典进出口贸易有限公司-3级</t>
  </si>
  <si>
    <t>支付工作服</t>
  </si>
  <si>
    <t>支付制作费</t>
  </si>
  <si>
    <t>支付租金及水电费</t>
  </si>
  <si>
    <r>
      <rPr>
        <sz val="10"/>
        <color rgb="FFFF0000"/>
        <rFont val="Arial Narrow"/>
        <family val="2"/>
      </rPr>
      <t>3</t>
    </r>
    <r>
      <rPr>
        <sz val="10"/>
        <color rgb="FFFF0000"/>
        <rFont val="宋体"/>
        <family val="3"/>
        <charset val="134"/>
      </rPr>
      <t>级</t>
    </r>
  </si>
  <si>
    <r>
      <rPr>
        <sz val="10"/>
        <color rgb="FFFF0000"/>
        <rFont val="Arial Narrow"/>
        <family val="2"/>
      </rPr>
      <t>2</t>
    </r>
    <r>
      <rPr>
        <sz val="10"/>
        <color rgb="FFFF0000"/>
        <rFont val="宋体"/>
        <family val="3"/>
        <charset val="134"/>
      </rPr>
      <t>级</t>
    </r>
  </si>
  <si>
    <r>
      <rPr>
        <sz val="10"/>
        <color rgb="FFFF0000"/>
        <rFont val="宋体"/>
        <family val="3"/>
        <charset val="134"/>
      </rPr>
      <t>广州市岜蜚特贸易有限公司</t>
    </r>
    <r>
      <rPr>
        <sz val="10"/>
        <color rgb="FFFF0000"/>
        <rFont val="Arial Narrow"/>
        <family val="2"/>
      </rPr>
      <t>-3</t>
    </r>
    <r>
      <rPr>
        <sz val="10"/>
        <color rgb="FFFF0000"/>
        <rFont val="宋体"/>
        <family val="3"/>
        <charset val="134"/>
      </rPr>
      <t>级</t>
    </r>
  </si>
  <si>
    <t>广州百花香料股份有限公司</t>
  </si>
  <si>
    <t>销售商品</t>
  </si>
  <si>
    <t>广州百鸣酒店管理有限公司</t>
  </si>
  <si>
    <t>广州提艾提文创园投资发展有限公司</t>
  </si>
  <si>
    <t>广州提艾提智慧园投资发展有限公司</t>
  </si>
  <si>
    <t>广州轻出集团股份有限公司</t>
  </si>
  <si>
    <t>广州轻出家电科技股份有限公司</t>
  </si>
  <si>
    <t>广东三角牌电器股份有限公司</t>
  </si>
  <si>
    <t>广州双鱼体育用品集团有限公司</t>
  </si>
  <si>
    <t>广州鹰金钱食品集团有限公司</t>
  </si>
  <si>
    <t>广州市虎头电池集团股份有限公司</t>
  </si>
  <si>
    <t>广州广纺联集团有限公司</t>
  </si>
  <si>
    <t>广东广纺检测技术股份有限公司</t>
  </si>
  <si>
    <t>广州市利工民针织有限公司</t>
  </si>
  <si>
    <t>广州虎辉照明科技公司</t>
  </si>
  <si>
    <t>广州市人民印刷厂股份有限公司</t>
  </si>
  <si>
    <t>销售商品等</t>
  </si>
  <si>
    <t>偿还债务</t>
  </si>
  <si>
    <t>往来借款</t>
  </si>
  <si>
    <t>餐费、工会经费等</t>
  </si>
  <si>
    <t>收到的其他与经营活动的现金</t>
  </si>
  <si>
    <t>韶关浪奇有限公司</t>
  </si>
  <si>
    <t>采购产品</t>
  </si>
  <si>
    <t>代付利息</t>
  </si>
  <si>
    <t>代收货款</t>
  </si>
  <si>
    <t>代付货款</t>
  </si>
  <si>
    <t>代收专项退款</t>
  </si>
  <si>
    <t>代收租金、押金保证金</t>
  </si>
  <si>
    <t>收到投资款</t>
  </si>
  <si>
    <t>代付费用</t>
  </si>
  <si>
    <t>收到加工费</t>
  </si>
  <si>
    <t>广州市岜蜚特贸易有限公司-3级</t>
  </si>
  <si>
    <t>销售产品</t>
  </si>
  <si>
    <t>外聘人员工资费用</t>
  </si>
  <si>
    <t>支付加工费</t>
  </si>
  <si>
    <t>收到租金水电等费用</t>
  </si>
  <si>
    <t>购买香精</t>
  </si>
  <si>
    <t>购买磺酸、沸石</t>
  </si>
  <si>
    <t>支付技术服务费</t>
  </si>
  <si>
    <t>支付光伏发电费用</t>
  </si>
  <si>
    <t>广州人印包装材料有限责任公司-3级</t>
  </si>
  <si>
    <t>购买包材</t>
  </si>
  <si>
    <t>制作工衣费用</t>
  </si>
  <si>
    <t>购买纸箱</t>
  </si>
  <si>
    <t>工作服费用</t>
  </si>
  <si>
    <t>成品采购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</si>
  <si>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</si>
  <si>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4内部关联现金流-1</t>
  </si>
  <si>
    <t>支付购买口罩费用</t>
  </si>
  <si>
    <t>支付电费</t>
  </si>
  <si>
    <t>收到代加工费</t>
  </si>
  <si>
    <t>支付百花宿舍物业管理费</t>
  </si>
  <si>
    <t>支付不干胶、纸箱等货款</t>
  </si>
  <si>
    <t>购买口罩</t>
  </si>
  <si>
    <t>购买饮用水</t>
  </si>
  <si>
    <t>转浪奇代发钟炼军2020年绩效，2017年风险保证金</t>
  </si>
  <si>
    <t>衣服</t>
  </si>
  <si>
    <t>留穗过年慰问品</t>
  </si>
  <si>
    <t>2020年利润分配</t>
  </si>
  <si>
    <t>2020年度兵役统筹金</t>
  </si>
  <si>
    <t>宣传用品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</si>
  <si>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</si>
  <si>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02-关联交易等事项统计表-百花公司-4内部关联现金流</t>
  </si>
  <si>
    <t>3级-3级</t>
  </si>
  <si>
    <t>3级-2级</t>
  </si>
  <si>
    <t>OK</t>
  </si>
  <si>
    <t>广州虎辉通用照明有限公司</t>
  </si>
  <si>
    <t>3级-1级</t>
  </si>
  <si>
    <t>3级-4级</t>
  </si>
  <si>
    <t>广州轻工集团有限公司-2级</t>
  </si>
  <si>
    <t>2级-2级</t>
  </si>
  <si>
    <t>2级-3级</t>
  </si>
  <si>
    <t>支付借款</t>
  </si>
  <si>
    <t>收到借款</t>
  </si>
  <si>
    <t>新春慰问品</t>
  </si>
  <si>
    <t>2级-4级</t>
  </si>
  <si>
    <t>支付服务费</t>
  </si>
  <si>
    <t>收回货款</t>
  </si>
  <si>
    <t>广州华糖食品有限公司</t>
  </si>
  <si>
    <t>广州市浪奇实业股份有限公司</t>
  </si>
  <si>
    <t>广东鹰金钱海宝食品有限公司</t>
  </si>
  <si>
    <t>2级-1级</t>
  </si>
  <si>
    <t>郁南虎头电源科技有限公司</t>
  </si>
  <si>
    <t>广州鹰金钱三花酒业有限公司</t>
  </si>
  <si>
    <t>广州市大新文化创意发展有限公司</t>
  </si>
  <si>
    <t>采购款</t>
  </si>
  <si>
    <t>广州人印包装材料有限责任公司</t>
  </si>
  <si>
    <t>其他应收</t>
  </si>
  <si>
    <t>广州包装印刷集团有限责任公司</t>
  </si>
  <si>
    <t>其他应付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</si>
  <si>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</si>
  <si>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02-关联交易等事项统计表-大新文创-4内部关联现金流</t>
  </si>
  <si>
    <t>广州市合益物业管理有限公司</t>
  </si>
  <si>
    <t>收到押金</t>
  </si>
  <si>
    <t>季度利息</t>
  </si>
  <si>
    <t>饭堂费用</t>
  </si>
  <si>
    <t>物业管理费</t>
  </si>
  <si>
    <t>车辆使用费</t>
  </si>
  <si>
    <t>东方（中国）投资有限公司-4级</t>
  </si>
  <si>
    <t>收回代垫水电费</t>
  </si>
  <si>
    <t>购防疫口罩</t>
  </si>
  <si>
    <t>支付内部借款</t>
  </si>
  <si>
    <t>收内部借款及资金占用</t>
  </si>
  <si>
    <t>收往来款</t>
  </si>
  <si>
    <t>采购货款</t>
  </si>
  <si>
    <t>服装设计中心2021年1-11月租金</t>
  </si>
  <si>
    <t>收到内部借款</t>
  </si>
  <si>
    <t>支付内部借款本金及利息</t>
  </si>
  <si>
    <t>销售货款</t>
  </si>
  <si>
    <t>收委托贷款本金</t>
  </si>
  <si>
    <t>收委托贷款利息</t>
  </si>
  <si>
    <t>收本金及资金占用费</t>
  </si>
  <si>
    <t>收代垫货款</t>
  </si>
  <si>
    <t>付代垫货款</t>
  </si>
  <si>
    <t>收代垫2020.7-12月水电费</t>
  </si>
  <si>
    <t>付饭堂费用</t>
  </si>
  <si>
    <t>越秀纺织品有限公司-3级</t>
  </si>
  <si>
    <t>收回代垫款</t>
  </si>
  <si>
    <t>收货款</t>
  </si>
  <si>
    <t>付物业管理费及租金</t>
  </si>
  <si>
    <t>收租金及管理费</t>
  </si>
  <si>
    <t>会议室租金</t>
  </si>
  <si>
    <t>收回代垫水电款</t>
  </si>
  <si>
    <t>资金归集占用费</t>
  </si>
  <si>
    <t>委派财务负责人服务费用</t>
  </si>
  <si>
    <t>付委贷利息款</t>
  </si>
  <si>
    <t>纺织集团内部借款</t>
  </si>
  <si>
    <t>收回内部借款</t>
  </si>
  <si>
    <t>购买服装</t>
  </si>
  <si>
    <t>购买商品、接收劳务支付的现金</t>
  </si>
  <si>
    <t>收资金占用费</t>
  </si>
  <si>
    <t>收服务费</t>
  </si>
  <si>
    <t>南边路6号管理费</t>
  </si>
  <si>
    <t>收回汽车费用</t>
  </si>
  <si>
    <t>支付代垫费用</t>
  </si>
  <si>
    <t>销售红酒</t>
  </si>
  <si>
    <t>销售服装</t>
  </si>
  <si>
    <t>租赁管理费</t>
  </si>
  <si>
    <t>离退休人员工资、2020年管理费</t>
  </si>
  <si>
    <t>归集利息</t>
  </si>
  <si>
    <t>工资福利费</t>
  </si>
  <si>
    <t>设计费收入</t>
  </si>
  <si>
    <t>设计费用</t>
  </si>
  <si>
    <t>财务负责人</t>
  </si>
  <si>
    <t>取得借款</t>
  </si>
  <si>
    <t>还清980万元借款</t>
  </si>
  <si>
    <t>还清800万元借款</t>
  </si>
  <si>
    <t>资金归集利息</t>
  </si>
  <si>
    <t>集中款</t>
  </si>
  <si>
    <t>资金归集利息及其他杂费</t>
  </si>
  <si>
    <t>代垫款</t>
  </si>
  <si>
    <t>国有资本经营收益</t>
  </si>
  <si>
    <t>牛仔服、遮阳帽、代收代支奖金</t>
  </si>
  <si>
    <t>资金池往来款</t>
  </si>
  <si>
    <t>往来款及公租房租金及保证金</t>
  </si>
  <si>
    <t>资金占用费及委贷利息</t>
  </si>
  <si>
    <t>往来款及归集利息</t>
  </si>
  <si>
    <t>往来款、资金归集利息</t>
  </si>
  <si>
    <t>往来款及集中款利息</t>
  </si>
  <si>
    <t>往来款及公租房租金</t>
  </si>
  <si>
    <t>借款及归集利息</t>
  </si>
  <si>
    <t>公租房</t>
  </si>
  <si>
    <t>工程款</t>
  </si>
  <si>
    <t>资金归集利息及往来款</t>
  </si>
  <si>
    <t>广州新创轻纺商贸有限公司-4级</t>
  </si>
  <si>
    <t>支付租金</t>
  </si>
  <si>
    <t>收到归集利息</t>
  </si>
  <si>
    <t>支付费用</t>
  </si>
  <si>
    <t>归还往来款</t>
  </si>
  <si>
    <t>收回集中款</t>
  </si>
  <si>
    <t>短期借款</t>
  </si>
  <si>
    <t>仓租</t>
  </si>
  <si>
    <t>采购商品</t>
  </si>
  <si>
    <t>清洁费用</t>
  </si>
  <si>
    <t>购买商品自用</t>
  </si>
  <si>
    <t>利息支出</t>
  </si>
  <si>
    <t>财务负责人服务费</t>
  </si>
  <si>
    <t>房租</t>
  </si>
  <si>
    <t>租金、管理费、采购商品自用</t>
  </si>
  <si>
    <t>采购出口商品</t>
  </si>
  <si>
    <t>采购商品自用</t>
  </si>
  <si>
    <t>收到保证金</t>
  </si>
  <si>
    <t>汽车费用</t>
  </si>
  <si>
    <t>资金池往来</t>
  </si>
  <si>
    <t>购棉纱线货款</t>
  </si>
  <si>
    <t>内部借款利息费用</t>
  </si>
  <si>
    <t>广德大厦饭堂费用及物业管理服务费</t>
  </si>
  <si>
    <t>收到往来经营杂款</t>
  </si>
  <si>
    <t>代垫货款</t>
  </si>
  <si>
    <t>广州润盈贸易有限公司-3级</t>
  </si>
  <si>
    <t>广州虎辉集团有限公司</t>
  </si>
  <si>
    <t>收：2020年12月饭堂费用</t>
  </si>
  <si>
    <t>收：代缴服装研究所个人所得税</t>
  </si>
  <si>
    <t>收：染织公司卢小丹12月社保、公积金</t>
  </si>
  <si>
    <t>收：广德大厦2月饭堂费用及1-3月管理费</t>
  </si>
  <si>
    <t>收：广德大厦2020年12月和2021年度管理费及饭堂费用</t>
  </si>
  <si>
    <t>收：历史往来款</t>
  </si>
  <si>
    <t>收：代缴合纤公司个人所得税</t>
  </si>
  <si>
    <t>收：工行西华支行纺织工贸集团归集利息</t>
  </si>
  <si>
    <t>收：广州纺联进出口有限公司南边路6号4-12月管理费</t>
  </si>
  <si>
    <t>收：广州第一棉纺织厂有限公司代付任山虹1月个税</t>
  </si>
  <si>
    <t>付：代扣服装研究所冯国辉1月个税</t>
  </si>
  <si>
    <t>付：财务负责人费用</t>
  </si>
  <si>
    <t>付：资金集中广州纺织工贸企业集团有限公司监管</t>
  </si>
  <si>
    <t>付：广州保科力医药保健品公司日常防疫物品（口罩）</t>
  </si>
  <si>
    <t>付：退广州全新针织厂2月饭堂费用（由纺联承担）</t>
  </si>
  <si>
    <t>付：合益物业管理费</t>
  </si>
  <si>
    <t>收：物业租金</t>
  </si>
  <si>
    <t>收：租赁保证金</t>
  </si>
  <si>
    <t>付：奥宝物业管理费</t>
  </si>
  <si>
    <t>付：春节留穗外地人员16人慰问品（鹰金钱鱼罐头）</t>
  </si>
  <si>
    <t>付：春节留穗外地人员16人慰问品（华糖红糖）</t>
  </si>
  <si>
    <t>付：春节留穗外地人员16人慰问品（虎头牌电池）</t>
  </si>
  <si>
    <t>付：春节留穗外地人员16人慰问品（医用外科口罩）</t>
  </si>
  <si>
    <t>付：春节留穗外地人员16人慰问品（利工民毛巾）</t>
  </si>
  <si>
    <t>收：广德大厦饭堂及物业管理费</t>
  </si>
  <si>
    <t>付：春节留穗外地人员16人慰问品（双鱼运动跳绳）</t>
  </si>
  <si>
    <t>付：广德大厦十五楼会场防滑垫费用（双鱼体育公司）</t>
  </si>
  <si>
    <t>归还集中款</t>
  </si>
  <si>
    <t>付管理费用</t>
  </si>
  <si>
    <t>转回饭堂费用</t>
  </si>
  <si>
    <t>转租赁保证金</t>
  </si>
  <si>
    <t>租金、水电费收入</t>
  </si>
  <si>
    <t>检测费</t>
  </si>
  <si>
    <t>购学习强国活动纪念品、留穗过年慰问礼包、周年活动服装</t>
  </si>
  <si>
    <t>购留穗过年慰问包、防疫口罩</t>
  </si>
  <si>
    <t>实验室改造工程款</t>
  </si>
  <si>
    <t>张小琼2021年租金</t>
  </si>
  <si>
    <t>购留穗过年慰问包</t>
  </si>
  <si>
    <t>购瓶装水</t>
  </si>
  <si>
    <t>偿还借款</t>
  </si>
  <si>
    <t>收到归还款</t>
  </si>
  <si>
    <t>管理服务收入</t>
  </si>
  <si>
    <t>销售货物收入</t>
  </si>
  <si>
    <t>付纺织品进出口公司2020年7-12月广德大厦电费</t>
  </si>
  <si>
    <t>付新联泰染织实业公司21.1-12月广德大厦物业管理费、饭堂费用</t>
  </si>
  <si>
    <t>还集团内部贷款借款利息</t>
  </si>
  <si>
    <t>支付纺织工贸集团2020年委派财务负责人服务费用</t>
  </si>
  <si>
    <t>支付康德斯公司ISO内审咨询代垫费用</t>
  </si>
  <si>
    <t>销售货物</t>
  </si>
  <si>
    <t>离退休人员工资和津贴、抚恤金、2020年管理费</t>
  </si>
  <si>
    <t xml:space="preserve">    收到其他与经营活动有关的现金</t>
  </si>
  <si>
    <t>纺织公司归集账户利息</t>
  </si>
  <si>
    <t>收回为职工代缴个税</t>
  </si>
  <si>
    <t>纺织公司借款</t>
  </si>
  <si>
    <t>纺织公司借款2021年第二季度利息</t>
  </si>
  <si>
    <t>公司员工2021年春节留穗慰问费</t>
  </si>
  <si>
    <t>纺织公司第三季度借款利息</t>
  </si>
  <si>
    <t>收：纺织公司下拨党员教育经费</t>
  </si>
  <si>
    <t>收：纺织公司下拨两优一先奖励金</t>
  </si>
  <si>
    <t>纺织公司第四季度借款利息</t>
  </si>
  <si>
    <t>收到租赁保证金</t>
  </si>
  <si>
    <t>支付物业管理费</t>
  </si>
  <si>
    <t>购买材料</t>
  </si>
  <si>
    <t>支付利润</t>
  </si>
  <si>
    <t>支付商标使用费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</si>
  <si>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</si>
  <si>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02-关联交易等事项统计表-纺织公司-4内部关联现金流</t>
  </si>
  <si>
    <t>收到市场推广费</t>
  </si>
  <si>
    <t>收到退回服务费</t>
  </si>
  <si>
    <t>高力国际企业有限公司-2级</t>
  </si>
  <si>
    <t>支付保证金</t>
  </si>
  <si>
    <t>支付股利</t>
  </si>
  <si>
    <t>支付公租房租金</t>
  </si>
  <si>
    <t>收回资金归集款</t>
  </si>
  <si>
    <t>虎头国际发展有限公司-3级</t>
  </si>
  <si>
    <t>虎头国际资源有限公司-3级</t>
  </si>
  <si>
    <t>虎头高力电池(香港)有限公司-3级</t>
  </si>
  <si>
    <t>广州市虎头实业有限公司-3级</t>
  </si>
  <si>
    <r>
      <rPr>
        <sz val="10"/>
        <rFont val="宋体"/>
        <family val="3"/>
        <charset val="134"/>
      </rPr>
      <t>注</t>
    </r>
    <r>
      <rPr>
        <sz val="10"/>
        <rFont val="Arial Narrow"/>
        <family val="2"/>
      </rPr>
      <t>:1.“</t>
    </r>
    <r>
      <rPr>
        <sz val="10"/>
        <rFont val="宋体"/>
        <family val="3"/>
        <charset val="134"/>
      </rPr>
      <t>与现金流有关的交易内容</t>
    </r>
    <r>
      <rPr>
        <sz val="10"/>
        <rFont val="Arial Narrow"/>
        <family val="2"/>
      </rPr>
      <t>”</t>
    </r>
    <r>
      <rPr>
        <sz val="10"/>
        <rFont val="宋体"/>
        <family val="3"/>
        <charset val="134"/>
      </rPr>
      <t>分别按借款、支付货款、收到货款等项列示；</t>
    </r>
  </si>
  <si>
    <t>02-关联交易等事项统计表-虎头公司-4内部关联现金流</t>
  </si>
  <si>
    <t xml:space="preserve">  广州轻出集团股份有限公司              </t>
  </si>
  <si>
    <t xml:space="preserve">      广州轻出集团利物达进出口有限公司          </t>
  </si>
  <si>
    <t xml:space="preserve">      广州轻出集团鑫诺进出口有限公司          </t>
  </si>
  <si>
    <t xml:space="preserve">      广州市天祺物业管理有限公司          </t>
  </si>
  <si>
    <t xml:space="preserve">      广州轻出集团百货进出口有限公司          </t>
  </si>
  <si>
    <t xml:space="preserve">      广州轻出集团高宝进出口有限公司          </t>
  </si>
  <si>
    <t xml:space="preserve">      广州轻出集团国贸有限公司          </t>
  </si>
  <si>
    <t xml:space="preserve">          广州市对外贸易广告展览有限公司      </t>
  </si>
  <si>
    <t xml:space="preserve">          广州机械进出口有限公司      </t>
  </si>
  <si>
    <t xml:space="preserve">      广州轻出集团恒瑞进出口有限公司          </t>
  </si>
  <si>
    <t xml:space="preserve">      广州轻出集团文体用品进出口有限公司          </t>
  </si>
  <si>
    <t xml:space="preserve">      广州轻出集团易链通贸易有限公司          </t>
  </si>
  <si>
    <t xml:space="preserve">      广州轻出集团有孚供应链管理有限公司          </t>
  </si>
  <si>
    <t xml:space="preserve">      广州轻工业品进出口有限公司          </t>
  </si>
  <si>
    <t xml:space="preserve">      广州赛昂经贸发展股份有限公司          </t>
  </si>
  <si>
    <t xml:space="preserve">      广州五金矿产进出口有限公司          </t>
  </si>
  <si>
    <t xml:space="preserve">      广州粤穗报关有限公司          </t>
  </si>
  <si>
    <t xml:space="preserve">      越秀轻工业品有限公司          </t>
  </si>
  <si>
    <t>对方单位列示</t>
    <phoneticPr fontId="21" type="noConversion"/>
  </si>
  <si>
    <t>原控制序号</t>
    <phoneticPr fontId="21" type="noConversion"/>
  </si>
  <si>
    <t>应上缴轻工集团2020年投资收益</t>
  </si>
  <si>
    <t>广州市对外贸易总公司</t>
  </si>
  <si>
    <t>3及</t>
  </si>
  <si>
    <t>广州外贸总环之宇国际商贸有限公司</t>
  </si>
  <si>
    <t>2级</t>
    <phoneticPr fontId="21" type="noConversion"/>
  </si>
  <si>
    <t>支付物管费</t>
    <phoneticPr fontId="21" type="noConversion"/>
  </si>
  <si>
    <t>支付其他与经营活动有关现金</t>
    <phoneticPr fontId="21" type="noConversion"/>
  </si>
  <si>
    <t>租赁按金</t>
    <phoneticPr fontId="21" type="noConversion"/>
  </si>
  <si>
    <t xml:space="preserve">分配股利、利润或偿付利息所支付的现金 </t>
    <phoneticPr fontId="28" type="noConversion"/>
  </si>
  <si>
    <r>
      <rPr>
        <sz val="10"/>
        <color theme="1"/>
        <rFont val="Arial"/>
        <family val="2"/>
      </rPr>
      <t>本单位列示</t>
    </r>
  </si>
  <si>
    <r>
      <rPr>
        <sz val="10"/>
        <color theme="1"/>
        <rFont val="Arial"/>
        <family val="2"/>
      </rPr>
      <t>现金流金额</t>
    </r>
  </si>
  <si>
    <r>
      <rPr>
        <b/>
        <sz val="10"/>
        <color rgb="FFFF0000"/>
        <rFont val="宋体"/>
        <family val="3"/>
        <charset val="134"/>
      </rPr>
      <t>本单位列示</t>
    </r>
  </si>
  <si>
    <t>销售商品、提供劳务收到的现金</t>
    <phoneticPr fontId="28" type="noConversion"/>
  </si>
  <si>
    <t>收到其他与经营活动有关的现金</t>
    <phoneticPr fontId="28" type="noConversion"/>
  </si>
  <si>
    <t>支付的其他与经营活动有关的现金</t>
    <phoneticPr fontId="28" type="noConversion"/>
  </si>
  <si>
    <t>支付其他与经营活动有关的现金</t>
    <phoneticPr fontId="28" type="noConversion"/>
  </si>
  <si>
    <t>收到的其他与经营活动有关的现金</t>
    <phoneticPr fontId="28" type="noConversion"/>
  </si>
  <si>
    <t xml:space="preserve">  购买商品、接受劳务支付的现金(04)</t>
  </si>
  <si>
    <t>收到的其他与经营活动的现金(03)</t>
  </si>
  <si>
    <t>销售商品提供劳务的现金</t>
  </si>
  <si>
    <t>购买商品、接受劳务支付的现金</t>
    <phoneticPr fontId="28" type="noConversion"/>
  </si>
  <si>
    <t>支付其他与经营活动有关的现金</t>
    <phoneticPr fontId="28" type="noConversion"/>
  </si>
  <si>
    <t>分配股利、利润或偿还利息所支付的现金</t>
  </si>
  <si>
    <t>支付给职工以及为职工支付的现金</t>
    <phoneticPr fontId="28" type="noConversion"/>
  </si>
  <si>
    <t>销售商品、提供劳务收到的现金</t>
    <phoneticPr fontId="28" type="noConversion"/>
  </si>
  <si>
    <t>支付的其他与经营活动有关的现金</t>
    <phoneticPr fontId="28" type="noConversion"/>
  </si>
  <si>
    <t>支付的与其他经营活动有关的现金</t>
  </si>
  <si>
    <t>收到的其他与经营活动有关的现金</t>
    <phoneticPr fontId="28" type="noConversion"/>
  </si>
  <si>
    <t>购买商品、接受劳务支付的现金</t>
    <phoneticPr fontId="28" type="noConversion"/>
  </si>
  <si>
    <t xml:space="preserve">    支付给职工及为职工支付的现金</t>
  </si>
  <si>
    <t>转租赁保证金</t>
    <phoneticPr fontId="21" type="noConversion"/>
  </si>
  <si>
    <t>租金</t>
    <phoneticPr fontId="21" type="noConversion"/>
  </si>
  <si>
    <t>收到租金</t>
    <phoneticPr fontId="21" type="noConversion"/>
  </si>
  <si>
    <t>付：奥宝物业管理费</t>
    <phoneticPr fontId="21" type="noConversion"/>
  </si>
  <si>
    <t>预付款</t>
    <phoneticPr fontId="21" type="noConversion"/>
  </si>
  <si>
    <r>
      <rPr>
        <sz val="10"/>
        <color rgb="FFFF0000"/>
        <rFont val="宋体"/>
        <family val="2"/>
        <charset val="134"/>
      </rPr>
      <t>收广州百花香料股份有限公司：</t>
    </r>
    <r>
      <rPr>
        <sz val="10"/>
        <color rgb="FFFF0000"/>
        <rFont val="Arial Narrow"/>
        <family val="2"/>
      </rPr>
      <t>2020</t>
    </r>
    <r>
      <rPr>
        <sz val="10"/>
        <color rgb="FFFF0000"/>
        <rFont val="宋体"/>
        <family val="2"/>
        <charset val="134"/>
      </rPr>
      <t>年绩效年薪，钟炼军、贺军</t>
    </r>
    <r>
      <rPr>
        <sz val="10"/>
        <color rgb="FFFF0000"/>
        <rFont val="Arial Narrow"/>
        <family val="2"/>
      </rPr>
      <t>2017</t>
    </r>
    <r>
      <rPr>
        <sz val="10"/>
        <color rgb="FFFF0000"/>
        <rFont val="宋体"/>
        <family val="2"/>
        <charset val="134"/>
      </rPr>
      <t>年风险金，钟炼军</t>
    </r>
    <r>
      <rPr>
        <sz val="10"/>
        <color rgb="FFFF0000"/>
        <rFont val="Arial Narrow"/>
        <family val="2"/>
        <charset val="134"/>
      </rPr>
      <t>2020</t>
    </r>
    <r>
      <rPr>
        <sz val="10"/>
        <color rgb="FFFF0000"/>
        <rFont val="宋体"/>
        <family val="2"/>
        <charset val="134"/>
      </rPr>
      <t>年绩效</t>
    </r>
    <phoneticPr fontId="21" type="noConversion"/>
  </si>
  <si>
    <t>租金支出(41)</t>
  </si>
  <si>
    <t>支付的其他与经营活动有关的现金</t>
  </si>
  <si>
    <t>管理费</t>
    <phoneticPr fontId="21" type="noConversion"/>
  </si>
  <si>
    <t>(空白)</t>
  </si>
  <si>
    <t>总计</t>
  </si>
  <si>
    <t>现金流量表列示明细项2</t>
  </si>
  <si>
    <t>偿还债务支付的现金 汇总</t>
  </si>
  <si>
    <t>分配股利、利润或偿付利息支付的现金 汇总</t>
  </si>
  <si>
    <t>收到的其他与经营活动有关的现金</t>
  </si>
  <si>
    <t>购买商品、接受劳务支付的现金 汇总</t>
  </si>
  <si>
    <t xml:space="preserve">分配股利、利润或偿付利息所支付的现金 </t>
  </si>
  <si>
    <t>取得投资收益收到的现金 汇总</t>
  </si>
  <si>
    <t>收到其他与经营活动有关的现金 汇总</t>
  </si>
  <si>
    <t>收到其他与投资活动有关的现金 汇总</t>
  </si>
  <si>
    <t>支付给职工以及为职工支付的现金</t>
  </si>
  <si>
    <t>支付其他与经营活动有关现金</t>
  </si>
  <si>
    <t>销售商品、提供劳务收到的现金 汇总</t>
  </si>
  <si>
    <t>支付给职工及为职工支付的现金 汇总</t>
  </si>
  <si>
    <t>支付其他与筹资活动有关的现金 汇总</t>
  </si>
  <si>
    <t>支付其他与经营活动有关的现金 汇总</t>
  </si>
  <si>
    <t>支付其他与投资活动有关的现金 汇总</t>
  </si>
  <si>
    <t>(空白) 汇总</t>
  </si>
  <si>
    <t>现金流金额2</t>
  </si>
  <si>
    <t>收回投资收到的现金 汇总</t>
  </si>
  <si>
    <t>收到的其他与经营活动的现金(03) 汇总</t>
  </si>
  <si>
    <t>收到的其他与经营活动有关的现金 汇总</t>
  </si>
  <si>
    <t>销售商品提供劳务的现金 汇总</t>
  </si>
  <si>
    <t>支付的其他与经营活动有关的现金 汇总</t>
  </si>
  <si>
    <t>分配股利、利润或偿付利息所支付的现金  汇总</t>
  </si>
  <si>
    <t>购建固定资产、无形资产和其他长期资产支付的现金 汇总</t>
  </si>
  <si>
    <t>支付的与其他经营活动有关的现金 汇总</t>
  </si>
  <si>
    <t>支付的与其他经营活动有关的现金(07) 汇总</t>
  </si>
  <si>
    <t xml:space="preserve">    支付给职工及为职工支付的现金 汇总</t>
  </si>
  <si>
    <t xml:space="preserve">  购买商品、接受劳务支付的现金(04) 汇总</t>
  </si>
  <si>
    <t>收到的其他与经营活动的现金 汇总</t>
  </si>
  <si>
    <t>与现金流有关的事项 汇总</t>
  </si>
  <si>
    <t>支付给职工以及为职工支付的现金 汇总</t>
  </si>
  <si>
    <t>支付其他与经营活动有关现金 汇总</t>
  </si>
  <si>
    <t>管理费 汇总</t>
  </si>
  <si>
    <t>新控制序号</t>
    <phoneticPr fontId="21" type="noConversion"/>
  </si>
  <si>
    <t>借</t>
    <phoneticPr fontId="21" type="noConversion"/>
  </si>
  <si>
    <t>贷</t>
    <phoneticPr fontId="21" type="noConversion"/>
  </si>
  <si>
    <t>支付其他与经营活动有关的现金</t>
    <phoneticPr fontId="21" type="noConversion"/>
  </si>
  <si>
    <t>控制序号</t>
    <phoneticPr fontId="21" type="noConversion"/>
  </si>
  <si>
    <t>取得借款收到的现金 汇总</t>
  </si>
  <si>
    <t>收到其他与筹资活动有关的现金 汇总</t>
  </si>
  <si>
    <t>资金占用费 汇总</t>
  </si>
  <si>
    <t>求和项:现金流金额</t>
  </si>
  <si>
    <t>支付给职工及为职工支付的现金</t>
    <phoneticPr fontId="21" type="noConversion"/>
  </si>
  <si>
    <t>左边</t>
    <phoneticPr fontId="21" type="noConversion"/>
  </si>
  <si>
    <t>右边</t>
    <phoneticPr fontId="21" type="noConversion"/>
  </si>
  <si>
    <t>现金流量表对应关系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</si>
</sst>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_ "/>
    <numFmt numFmtId="177" formatCode="#,##0.00_ "/>
    <numFmt numFmtId="178" formatCode="_-* #,##0.00_-;\-* #,##0.00_-;_-* &quot;-&quot;??_-;_-@_-"/>
    <numFmt numFmtId="179" formatCode="0.00_);[Red]\(0.00\)"/>
  </numFmts>
  <fonts count="42">
    <font>
      <sz val="10"/>
      <color theme="1"/>
      <name val="Arial"/>
      <family val="2"/>
    </font>
    <font>
      <sz val="10"/>
      <color rgb="FFFF0000"/>
      <name val="微软雅黑"/>
      <family val="2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name val="宋体"/>
      <family val="3"/>
      <charset val="134"/>
    </font>
    <font>
      <sz val="10"/>
      <color rgb="FFFF0000"/>
      <name val="Arial Narrow"/>
      <family val="2"/>
    </font>
    <font>
      <sz val="10"/>
      <color theme="1"/>
      <name val="宋体"/>
      <family val="2"/>
      <charset val="134"/>
    </font>
    <font>
      <sz val="10"/>
      <name val="MS Sans Serif"/>
      <family val="2"/>
    </font>
    <font>
      <sz val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宋体"/>
      <family val="2"/>
      <charset val="134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u/>
      <sz val="10"/>
      <color rgb="FF0000FF"/>
      <name val="Arial"/>
      <family val="2"/>
    </font>
    <font>
      <b/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Arial"/>
      <family val="2"/>
    </font>
    <font>
      <b/>
      <sz val="10"/>
      <color theme="1"/>
      <name val="宋体"/>
      <family val="2"/>
      <charset val="134"/>
    </font>
    <font>
      <b/>
      <sz val="10"/>
      <color theme="1"/>
      <name val="Arial"/>
      <family val="2"/>
    </font>
    <font>
      <sz val="11"/>
      <name val="宋体"/>
      <family val="3"/>
      <charset val="134"/>
    </font>
    <font>
      <sz val="10"/>
      <color rgb="FFFF0000"/>
      <name val="宋体"/>
      <family val="2"/>
      <charset val="134"/>
    </font>
    <font>
      <sz val="10"/>
      <color rgb="FF000000"/>
      <name val="SimSun"/>
      <charset val="134"/>
    </font>
    <font>
      <sz val="9"/>
      <name val="等线"/>
      <family val="3"/>
      <charset val="134"/>
      <scheme val="minor"/>
    </font>
    <font>
      <b/>
      <sz val="10"/>
      <color rgb="FFFF0000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SimSun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 Narrow"/>
      <family val="2"/>
      <charset val="134"/>
    </font>
    <font>
      <sz val="10"/>
      <color theme="1"/>
      <name val="微软雅黑"/>
      <family val="2"/>
      <charset val="134"/>
    </font>
    <font>
      <sz val="10"/>
      <name val="宋体"/>
      <family val="2"/>
      <charset val="134"/>
    </font>
    <font>
      <sz val="10"/>
      <name val="Arial"/>
      <family val="2"/>
    </font>
    <font>
      <sz val="1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20" fillId="0" borderId="0" applyNumberFormat="0" applyFill="0" applyBorder="0" applyProtection="0"/>
    <xf numFmtId="0" fontId="19" fillId="0" borderId="0"/>
    <xf numFmtId="43" fontId="16" fillId="0" borderId="0" applyFont="0" applyFill="0" applyBorder="0" applyProtection="0"/>
    <xf numFmtId="0" fontId="17" fillId="0" borderId="0" applyNumberFormat="0" applyFill="0" applyBorder="0" applyAlignment="0" applyProtection="0"/>
    <xf numFmtId="0" fontId="22" fillId="0" borderId="0"/>
  </cellStyleXfs>
  <cellXfs count="430">
    <xf numFmtId="0" fontId="0" fillId="0" borderId="0" xfId="0"/>
    <xf numFmtId="0" fontId="2" fillId="0" borderId="0" xfId="10" applyFont="1" applyAlignment="1">
      <alignment vertical="center"/>
    </xf>
    <xf numFmtId="0" fontId="2" fillId="0" borderId="0" xfId="10" applyFont="1" applyAlignment="1">
      <alignment vertical="center"/>
    </xf>
    <xf numFmtId="0" fontId="7" fillId="0" borderId="0" xfId="10" applyFont="1" applyAlignment="1">
      <alignment vertical="center"/>
    </xf>
    <xf numFmtId="0" fontId="4" fillId="0" borderId="0" xfId="10" applyFont="1" applyAlignment="1" applyProtection="1">
      <alignment vertical="center"/>
      <protection locked="0"/>
    </xf>
    <xf numFmtId="0" fontId="4" fillId="0" borderId="0" xfId="10" applyFont="1" applyAlignment="1">
      <alignment vertical="center" wrapText="1"/>
    </xf>
    <xf numFmtId="0" fontId="6" fillId="0" borderId="1" xfId="10" applyFont="1" applyBorder="1" applyAlignment="1">
      <alignment horizontal="center" vertical="center" wrapText="1"/>
    </xf>
    <xf numFmtId="0" fontId="6" fillId="2" borderId="1" xfId="10" applyFont="1" applyFill="1" applyBorder="1" applyAlignment="1">
      <alignment horizontal="center" vertical="center" wrapText="1"/>
    </xf>
    <xf numFmtId="0" fontId="4" fillId="0" borderId="0" xfId="10" applyFont="1" applyAlignment="1">
      <alignment vertical="center"/>
    </xf>
    <xf numFmtId="176" fontId="4" fillId="0" borderId="1" xfId="7" applyNumberFormat="1" applyFont="1" applyFill="1" applyBorder="1" applyAlignment="1" applyProtection="1">
      <alignment horizontal="center" vertical="center"/>
      <protection locked="0"/>
    </xf>
    <xf numFmtId="176" fontId="7" fillId="0" borderId="1" xfId="7" applyNumberFormat="1" applyFont="1" applyFill="1" applyBorder="1" applyAlignment="1" applyProtection="1">
      <alignment horizontal="left" vertical="center"/>
      <protection locked="0"/>
    </xf>
    <xf numFmtId="176" fontId="3" fillId="0" borderId="1" xfId="7" applyNumberFormat="1" applyFont="1" applyFill="1" applyBorder="1" applyAlignment="1" applyProtection="1">
      <alignment horizontal="left" vertical="center"/>
      <protection locked="0"/>
    </xf>
    <xf numFmtId="177" fontId="2" fillId="0" borderId="1" xfId="7" applyNumberFormat="1" applyFont="1" applyFill="1" applyBorder="1" applyAlignment="1" applyProtection="1">
      <alignment horizontal="left" vertical="center"/>
      <protection locked="0"/>
    </xf>
    <xf numFmtId="0" fontId="7" fillId="0" borderId="1" xfId="10" applyFont="1" applyBorder="1" applyAlignment="1" applyProtection="1">
      <alignment horizontal="left" vertical="center" wrapText="1"/>
      <protection locked="0"/>
    </xf>
    <xf numFmtId="43" fontId="4" fillId="0" borderId="1" xfId="8" applyNumberFormat="1" applyFont="1" applyFill="1" applyBorder="1" applyAlignment="1" applyProtection="1">
      <alignment horizontal="right" vertical="center"/>
      <protection locked="0"/>
    </xf>
    <xf numFmtId="177" fontId="4" fillId="0" borderId="1" xfId="7" applyNumberFormat="1" applyFont="1" applyFill="1" applyBorder="1" applyAlignment="1" applyProtection="1">
      <alignment horizontal="left" vertical="center"/>
      <protection locked="0"/>
    </xf>
    <xf numFmtId="178" fontId="4" fillId="0" borderId="1" xfId="8" applyNumberFormat="1" applyFont="1" applyFill="1" applyBorder="1" applyAlignment="1" applyProtection="1">
      <alignment horizontal="right" vertical="center"/>
      <protection locked="0"/>
    </xf>
    <xf numFmtId="0" fontId="4" fillId="0" borderId="1" xfId="10" applyFont="1" applyBorder="1" applyAlignment="1" applyProtection="1">
      <alignment horizontal="left" vertical="center"/>
      <protection locked="0"/>
    </xf>
    <xf numFmtId="0" fontId="7" fillId="0" borderId="1" xfId="10" applyFont="1" applyBorder="1" applyAlignment="1" applyProtection="1">
      <alignment horizontal="left" vertical="center"/>
      <protection locked="0"/>
    </xf>
    <xf numFmtId="0" fontId="4" fillId="0" borderId="1" xfId="10" applyFont="1" applyBorder="1" applyAlignment="1" applyProtection="1">
      <alignment horizontal="right" vertical="center"/>
      <protection locked="0"/>
    </xf>
    <xf numFmtId="0" fontId="4" fillId="2" borderId="1" xfId="10" applyFont="1" applyFill="1" applyBorder="1" applyAlignment="1">
      <alignment vertical="center"/>
    </xf>
    <xf numFmtId="0" fontId="2" fillId="0" borderId="1" xfId="10" applyFont="1" applyBorder="1" applyAlignment="1" applyProtection="1">
      <alignment vertical="center"/>
      <protection locked="0"/>
    </xf>
    <xf numFmtId="0" fontId="7" fillId="2" borderId="1" xfId="10" applyFont="1" applyFill="1" applyBorder="1" applyAlignment="1">
      <alignment horizontal="left" vertical="center"/>
    </xf>
    <xf numFmtId="0" fontId="7" fillId="2" borderId="1" xfId="10" applyFont="1" applyFill="1" applyBorder="1" applyAlignment="1" applyProtection="1">
      <alignment horizontal="left" vertical="center" wrapText="1"/>
      <protection locked="0"/>
    </xf>
    <xf numFmtId="43" fontId="4" fillId="2" borderId="1" xfId="8" applyFont="1" applyFill="1" applyBorder="1" applyAlignment="1">
      <alignment vertical="center"/>
    </xf>
    <xf numFmtId="178" fontId="4" fillId="0" borderId="1" xfId="8" applyNumberFormat="1" applyFont="1" applyFill="1" applyBorder="1" applyAlignment="1" applyProtection="1">
      <alignment horizontal="center" vertical="center" wrapText="1"/>
      <protection locked="0"/>
    </xf>
    <xf numFmtId="178" fontId="7" fillId="0" borderId="1" xfId="8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0" applyFont="1" applyBorder="1" applyAlignment="1" applyProtection="1">
      <alignment vertical="center"/>
      <protection locked="0"/>
    </xf>
    <xf numFmtId="0" fontId="4" fillId="0" borderId="0" xfId="10" applyFont="1" applyAlignment="1">
      <alignment horizontal="center" vertical="center"/>
    </xf>
    <xf numFmtId="0" fontId="17" fillId="0" borderId="0" xfId="9"/>
    <xf numFmtId="0" fontId="3" fillId="0" borderId="1" xfId="10" applyFont="1" applyBorder="1" applyAlignment="1">
      <alignment horizontal="left" vertical="center"/>
    </xf>
    <xf numFmtId="0" fontId="3" fillId="2" borderId="1" xfId="10" applyFont="1" applyFill="1" applyBorder="1" applyAlignment="1">
      <alignment horizontal="left" vertical="center"/>
    </xf>
    <xf numFmtId="178" fontId="7" fillId="2" borderId="1" xfId="8" applyNumberFormat="1" applyFont="1" applyFill="1" applyBorder="1" applyAlignment="1">
      <alignment vertical="center"/>
    </xf>
    <xf numFmtId="178" fontId="4" fillId="2" borderId="1" xfId="10" applyNumberFormat="1" applyFont="1" applyFill="1" applyBorder="1" applyAlignment="1">
      <alignment vertical="center"/>
    </xf>
    <xf numFmtId="177" fontId="7" fillId="0" borderId="1" xfId="8" applyNumberFormat="1" applyFont="1" applyFill="1" applyBorder="1" applyAlignment="1" applyProtection="1">
      <alignment horizontal="right" vertical="center" wrapText="1"/>
      <protection locked="0"/>
    </xf>
    <xf numFmtId="0" fontId="3" fillId="0" borderId="1" xfId="10" applyFont="1" applyBorder="1" applyAlignment="1" applyProtection="1">
      <alignment horizontal="left" vertical="center" wrapText="1"/>
      <protection locked="0"/>
    </xf>
    <xf numFmtId="0" fontId="7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vertical="center"/>
    </xf>
    <xf numFmtId="178" fontId="4" fillId="2" borderId="1" xfId="8" applyNumberFormat="1" applyFont="1" applyFill="1" applyBorder="1" applyAlignment="1">
      <alignment vertical="center"/>
    </xf>
    <xf numFmtId="178" fontId="7" fillId="0" borderId="1" xfId="8" applyNumberFormat="1" applyFont="1" applyFill="1" applyBorder="1" applyAlignment="1" applyProtection="1">
      <alignment horizontal="right" vertical="center" wrapText="1"/>
      <protection locked="0"/>
    </xf>
    <xf numFmtId="177" fontId="4" fillId="2" borderId="1" xfId="10" applyNumberFormat="1" applyFont="1" applyFill="1" applyBorder="1" applyAlignment="1">
      <alignment vertical="center"/>
    </xf>
    <xf numFmtId="176" fontId="7" fillId="0" borderId="1" xfId="7" applyNumberFormat="1" applyFont="1" applyFill="1" applyBorder="1" applyAlignment="1" applyProtection="1">
      <alignment horizontal="center" vertical="center"/>
      <protection locked="0"/>
    </xf>
    <xf numFmtId="0" fontId="3" fillId="0" borderId="2" xfId="10" applyFont="1" applyBorder="1" applyAlignment="1">
      <alignment horizontal="left" vertical="center"/>
    </xf>
    <xf numFmtId="0" fontId="7" fillId="0" borderId="1" xfId="10" applyFont="1" applyBorder="1" applyAlignment="1">
      <alignment vertical="center"/>
    </xf>
    <xf numFmtId="0" fontId="3" fillId="0" borderId="3" xfId="10" applyFont="1" applyBorder="1" applyAlignment="1">
      <alignment horizontal="left" vertical="center"/>
    </xf>
    <xf numFmtId="0" fontId="3" fillId="0" borderId="4" xfId="10" applyFont="1" applyBorder="1" applyAlignment="1">
      <alignment horizontal="left" vertical="center"/>
    </xf>
    <xf numFmtId="43" fontId="7" fillId="2" borderId="1" xfId="8" applyFont="1" applyFill="1" applyBorder="1" applyAlignment="1">
      <alignment vertical="center"/>
    </xf>
    <xf numFmtId="0" fontId="7" fillId="2" borderId="1" xfId="10" applyFont="1" applyFill="1" applyBorder="1" applyAlignment="1">
      <alignment vertical="center"/>
    </xf>
    <xf numFmtId="0" fontId="7" fillId="0" borderId="0" xfId="10" applyFont="1" applyAlignment="1">
      <alignment vertical="center"/>
    </xf>
    <xf numFmtId="43" fontId="7" fillId="0" borderId="1" xfId="8" applyFont="1" applyBorder="1" applyAlignment="1">
      <alignment horizontal="justify" vertical="center" wrapText="1"/>
    </xf>
    <xf numFmtId="0" fontId="3" fillId="0" borderId="1" xfId="10" applyFont="1" applyBorder="1" applyAlignment="1">
      <alignment horizontal="justify" vertical="center" wrapText="1"/>
    </xf>
    <xf numFmtId="0" fontId="7" fillId="0" borderId="1" xfId="10" applyFont="1" applyBorder="1" applyAlignment="1">
      <alignment horizontal="justify" vertical="center" wrapText="1"/>
    </xf>
    <xf numFmtId="0" fontId="3" fillId="0" borderId="1" xfId="10" applyFont="1" applyBorder="1" applyAlignment="1" applyProtection="1">
      <alignment vertical="center"/>
      <protection locked="0"/>
    </xf>
    <xf numFmtId="0" fontId="15" fillId="0" borderId="3" xfId="10" applyFont="1" applyBorder="1" applyAlignment="1">
      <alignment horizontal="left" vertical="center"/>
    </xf>
    <xf numFmtId="0" fontId="7" fillId="3" borderId="1" xfId="10" applyFont="1" applyFill="1" applyBorder="1" applyAlignment="1">
      <alignment horizontal="left" vertical="center"/>
    </xf>
    <xf numFmtId="0" fontId="7" fillId="3" borderId="1" xfId="10" applyFont="1" applyFill="1" applyBorder="1" applyAlignment="1" applyProtection="1">
      <alignment horizontal="left" vertical="center" wrapText="1"/>
      <protection locked="0"/>
    </xf>
    <xf numFmtId="178" fontId="7" fillId="3" borderId="1" xfId="8" applyNumberFormat="1" applyFont="1" applyFill="1" applyBorder="1" applyAlignment="1">
      <alignment vertical="center"/>
    </xf>
    <xf numFmtId="43" fontId="4" fillId="3" borderId="1" xfId="8" applyFont="1" applyFill="1" applyBorder="1" applyAlignment="1">
      <alignment vertical="center"/>
    </xf>
    <xf numFmtId="0" fontId="4" fillId="3" borderId="1" xfId="10" applyFont="1" applyFill="1" applyBorder="1" applyAlignment="1">
      <alignment vertical="center"/>
    </xf>
    <xf numFmtId="178" fontId="4" fillId="3" borderId="1" xfId="8" applyNumberFormat="1" applyFont="1" applyFill="1" applyBorder="1" applyAlignment="1">
      <alignment vertical="center"/>
    </xf>
    <xf numFmtId="177" fontId="4" fillId="3" borderId="1" xfId="10" applyNumberFormat="1" applyFont="1" applyFill="1" applyBorder="1" applyAlignment="1">
      <alignment vertical="center"/>
    </xf>
    <xf numFmtId="0" fontId="2" fillId="0" borderId="1" xfId="10" applyFont="1" applyBorder="1" applyAlignment="1">
      <alignment vertical="center"/>
    </xf>
    <xf numFmtId="178" fontId="4" fillId="2" borderId="1" xfId="8" applyNumberFormat="1" applyFont="1" applyFill="1" applyBorder="1" applyAlignment="1" applyProtection="1">
      <alignment horizontal="left" vertical="center"/>
      <protection locked="0"/>
    </xf>
    <xf numFmtId="178" fontId="4" fillId="2" borderId="1" xfId="8" applyNumberFormat="1" applyFont="1" applyFill="1" applyBorder="1" applyAlignment="1" applyProtection="1">
      <alignment horizontal="right" vertical="center"/>
      <protection locked="0"/>
    </xf>
    <xf numFmtId="0" fontId="4" fillId="2" borderId="1" xfId="10" applyFont="1" applyFill="1" applyBorder="1" applyAlignment="1" applyProtection="1">
      <alignment horizontal="left" vertical="center"/>
      <protection locked="0"/>
    </xf>
    <xf numFmtId="0" fontId="4" fillId="2" borderId="1" xfId="10" applyFont="1" applyFill="1" applyBorder="1" applyAlignment="1" applyProtection="1">
      <alignment horizontal="right" vertical="center"/>
      <protection locked="0"/>
    </xf>
    <xf numFmtId="43" fontId="4" fillId="2" borderId="1" xfId="8" applyFont="1" applyFill="1" applyBorder="1" applyAlignment="1" applyProtection="1">
      <alignment horizontal="right" vertical="center"/>
    </xf>
    <xf numFmtId="0" fontId="4" fillId="2" borderId="1" xfId="10" applyFont="1" applyFill="1" applyBorder="1" applyAlignment="1" applyProtection="1">
      <alignment vertical="center"/>
      <protection locked="0"/>
    </xf>
    <xf numFmtId="43" fontId="4" fillId="2" borderId="1" xfId="8" applyFont="1" applyFill="1" applyBorder="1" applyAlignment="1" applyProtection="1">
      <alignment vertical="center"/>
      <protection locked="0"/>
    </xf>
    <xf numFmtId="177" fontId="4" fillId="0" borderId="1" xfId="7" applyNumberFormat="1" applyFont="1" applyFill="1" applyBorder="1" applyAlignment="1" applyProtection="1">
      <alignment horizontal="right" vertical="center"/>
      <protection locked="0"/>
    </xf>
    <xf numFmtId="0" fontId="3" fillId="0" borderId="1" xfId="10" applyFont="1" applyBorder="1" applyAlignment="1">
      <alignment vertical="center"/>
    </xf>
    <xf numFmtId="0" fontId="4" fillId="0" borderId="0" xfId="10" applyFont="1" applyAlignment="1">
      <alignment vertical="center"/>
    </xf>
    <xf numFmtId="176" fontId="4" fillId="0" borderId="1" xfId="7" applyNumberFormat="1" applyFont="1" applyBorder="1" applyAlignment="1" applyProtection="1">
      <alignment horizontal="center" vertical="center"/>
      <protection locked="0"/>
    </xf>
    <xf numFmtId="176" fontId="7" fillId="0" borderId="1" xfId="7" applyNumberFormat="1" applyFont="1" applyBorder="1" applyAlignment="1" applyProtection="1">
      <alignment horizontal="left" vertical="center"/>
      <protection locked="0"/>
    </xf>
    <xf numFmtId="0" fontId="16" fillId="0" borderId="1" xfId="10" applyFont="1" applyBorder="1"/>
    <xf numFmtId="0" fontId="16" fillId="0" borderId="1" xfId="10" applyFont="1" applyBorder="1"/>
    <xf numFmtId="0" fontId="2" fillId="0" borderId="1" xfId="10" applyFont="1" applyBorder="1" applyAlignment="1" applyProtection="1">
      <alignment vertical="center"/>
      <protection locked="0"/>
    </xf>
    <xf numFmtId="0" fontId="7" fillId="0" borderId="1" xfId="10" applyFont="1" applyBorder="1" applyAlignment="1" applyProtection="1">
      <alignment horizontal="left" vertical="center" wrapText="1"/>
      <protection locked="0"/>
    </xf>
    <xf numFmtId="178" fontId="5" fillId="0" borderId="1" xfId="8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0" applyFont="1" applyBorder="1" applyAlignment="1" applyProtection="1">
      <alignment vertical="center"/>
      <protection locked="0"/>
    </xf>
    <xf numFmtId="0" fontId="15" fillId="0" borderId="4" xfId="10" applyFont="1" applyBorder="1" applyAlignment="1">
      <alignment horizontal="left" vertical="center"/>
    </xf>
    <xf numFmtId="0" fontId="3" fillId="0" borderId="1" xfId="10" applyFont="1" applyBorder="1" applyAlignment="1">
      <alignment horizontal="left" vertical="center"/>
    </xf>
    <xf numFmtId="43" fontId="4" fillId="0" borderId="1" xfId="8" applyFont="1" applyFill="1" applyBorder="1" applyAlignment="1" applyProtection="1">
      <alignment horizontal="right" vertical="center"/>
      <protection locked="0"/>
    </xf>
    <xf numFmtId="0" fontId="6" fillId="0" borderId="1" xfId="10" applyFont="1" applyBorder="1" applyAlignment="1">
      <alignment horizontal="left" vertical="center" wrapText="1"/>
    </xf>
    <xf numFmtId="0" fontId="6" fillId="0" borderId="1" xfId="10" applyFont="1" applyBorder="1" applyAlignment="1">
      <alignment horizontal="right" vertical="center" wrapText="1"/>
    </xf>
    <xf numFmtId="176" fontId="8" fillId="0" borderId="1" xfId="7" applyNumberFormat="1" applyFont="1" applyFill="1" applyBorder="1" applyAlignment="1" applyProtection="1">
      <alignment horizontal="left" vertical="center"/>
      <protection locked="0"/>
    </xf>
    <xf numFmtId="176" fontId="8" fillId="0" borderId="1" xfId="7" applyNumberFormat="1" applyFont="1" applyFill="1" applyBorder="1" applyAlignment="1" applyProtection="1">
      <alignment horizontal="center" vertical="center"/>
      <protection locked="0"/>
    </xf>
    <xf numFmtId="0" fontId="8" fillId="0" borderId="1" xfId="10" applyFont="1" applyBorder="1" applyAlignment="1">
      <alignment horizontal="left" vertical="center"/>
    </xf>
    <xf numFmtId="0" fontId="8" fillId="0" borderId="1" xfId="10" applyFont="1" applyBorder="1" applyAlignment="1" applyProtection="1">
      <alignment horizontal="left" vertical="center" wrapText="1"/>
      <protection locked="0"/>
    </xf>
    <xf numFmtId="177" fontId="14" fillId="0" borderId="1" xfId="8" applyNumberFormat="1" applyFont="1" applyFill="1" applyBorder="1" applyAlignment="1" applyProtection="1">
      <alignment horizontal="right" vertical="center" wrapText="1"/>
      <protection locked="0"/>
    </xf>
    <xf numFmtId="176" fontId="13" fillId="0" borderId="1" xfId="7" applyNumberFormat="1" applyFont="1" applyFill="1" applyBorder="1" applyAlignment="1" applyProtection="1">
      <alignment horizontal="left" vertical="center"/>
      <protection locked="0"/>
    </xf>
    <xf numFmtId="0" fontId="10" fillId="0" borderId="1" xfId="10" applyFont="1" applyBorder="1" applyAlignment="1">
      <alignment vertical="center"/>
    </xf>
    <xf numFmtId="0" fontId="13" fillId="0" borderId="1" xfId="10" applyFont="1" applyBorder="1" applyAlignment="1" applyProtection="1">
      <alignment horizontal="left" vertical="center" wrapText="1"/>
      <protection locked="0"/>
    </xf>
    <xf numFmtId="177" fontId="12" fillId="0" borderId="1" xfId="8" applyNumberFormat="1" applyFont="1" applyFill="1" applyBorder="1" applyAlignment="1" applyProtection="1">
      <alignment horizontal="right" vertical="center" wrapText="1"/>
      <protection locked="0"/>
    </xf>
    <xf numFmtId="0" fontId="10" fillId="0" borderId="1" xfId="10" applyFont="1" applyBorder="1" applyAlignment="1" applyProtection="1">
      <alignment horizontal="left" vertical="center" wrapText="1"/>
      <protection locked="0"/>
    </xf>
    <xf numFmtId="178" fontId="11" fillId="0" borderId="1" xfId="8" applyNumberFormat="1" applyFont="1" applyFill="1" applyBorder="1" applyAlignment="1" applyProtection="1">
      <alignment horizontal="right" vertical="center" wrapText="1"/>
      <protection locked="0"/>
    </xf>
    <xf numFmtId="0" fontId="10" fillId="0" borderId="1" xfId="10" applyFont="1" applyBorder="1" applyAlignment="1" applyProtection="1">
      <alignment vertical="center"/>
      <protection locked="0"/>
    </xf>
    <xf numFmtId="0" fontId="2" fillId="0" borderId="1" xfId="10" applyFont="1" applyBorder="1" applyAlignment="1" applyProtection="1">
      <alignment horizontal="left" vertical="center" wrapText="1"/>
      <protection locked="0"/>
    </xf>
    <xf numFmtId="176" fontId="2" fillId="0" borderId="1" xfId="7" applyNumberFormat="1" applyFont="1" applyFill="1" applyBorder="1" applyAlignment="1" applyProtection="1">
      <alignment horizontal="center" vertical="center"/>
      <protection locked="0"/>
    </xf>
    <xf numFmtId="0" fontId="9" fillId="0" borderId="1" xfId="10" applyFont="1" applyBorder="1" applyAlignment="1">
      <alignment horizontal="right"/>
    </xf>
    <xf numFmtId="0" fontId="9" fillId="0" borderId="1" xfId="10" applyFont="1" applyBorder="1" applyAlignment="1">
      <alignment horizontal="center"/>
    </xf>
    <xf numFmtId="0" fontId="2" fillId="0" borderId="1" xfId="10" applyFont="1" applyBorder="1" applyAlignment="1">
      <alignment horizontal="center"/>
    </xf>
    <xf numFmtId="0" fontId="2" fillId="0" borderId="1" xfId="10" applyFont="1" applyBorder="1"/>
    <xf numFmtId="0" fontId="9" fillId="0" borderId="1" xfId="10" applyFont="1" applyBorder="1" applyAlignment="1">
      <alignment horizontal="left"/>
    </xf>
    <xf numFmtId="0" fontId="9" fillId="0" borderId="1" xfId="10" applyFont="1" applyBorder="1"/>
    <xf numFmtId="176" fontId="5" fillId="0" borderId="1" xfId="7" applyNumberFormat="1" applyFont="1" applyFill="1" applyBorder="1" applyAlignment="1" applyProtection="1">
      <alignment horizontal="left" vertical="center"/>
      <protection locked="0"/>
    </xf>
    <xf numFmtId="176" fontId="5" fillId="0" borderId="1" xfId="7" applyNumberFormat="1" applyFont="1" applyFill="1" applyBorder="1" applyAlignment="1" applyProtection="1">
      <alignment horizontal="center" vertical="center"/>
      <protection locked="0"/>
    </xf>
    <xf numFmtId="178" fontId="5" fillId="0" borderId="1" xfId="8" applyNumberFormat="1" applyFont="1" applyFill="1" applyBorder="1" applyAlignment="1" applyProtection="1">
      <alignment horizontal="right" vertical="center" wrapText="1"/>
      <protection locked="0"/>
    </xf>
    <xf numFmtId="0" fontId="8" fillId="0" borderId="1" xfId="10" applyFont="1" applyBorder="1" applyAlignment="1">
      <alignment vertical="center"/>
    </xf>
    <xf numFmtId="0" fontId="8" fillId="0" borderId="1" xfId="10" applyFont="1" applyBorder="1" applyAlignment="1" applyProtection="1">
      <alignment vertical="center"/>
      <protection locked="0"/>
    </xf>
    <xf numFmtId="176" fontId="4" fillId="0" borderId="1" xfId="7" applyNumberFormat="1" applyFont="1" applyFill="1" applyBorder="1" applyAlignment="1" applyProtection="1">
      <alignment horizontal="left" vertical="center"/>
      <protection locked="0"/>
    </xf>
    <xf numFmtId="176" fontId="2" fillId="0" borderId="1" xfId="7" applyNumberFormat="1" applyFont="1" applyFill="1" applyBorder="1" applyAlignment="1" applyProtection="1">
      <alignment horizontal="left" vertical="center"/>
      <protection locked="0"/>
    </xf>
    <xf numFmtId="0" fontId="2" fillId="0" borderId="1" xfId="10" applyFont="1" applyBorder="1" applyAlignment="1">
      <alignment horizontal="left" vertical="center"/>
    </xf>
    <xf numFmtId="178" fontId="4" fillId="0" borderId="1" xfId="8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10" applyFont="1" applyAlignment="1">
      <alignment horizontal="right" vertical="center"/>
    </xf>
    <xf numFmtId="0" fontId="3" fillId="0" borderId="1" xfId="10" applyFont="1" applyBorder="1" applyAlignment="1" applyProtection="1">
      <alignment horizontal="left" vertical="center" wrapText="1"/>
      <protection locked="0"/>
    </xf>
    <xf numFmtId="176" fontId="3" fillId="0" borderId="1" xfId="7" applyNumberFormat="1" applyFont="1" applyBorder="1" applyAlignment="1" applyProtection="1">
      <alignment horizontal="left" vertical="center"/>
      <protection locked="0"/>
    </xf>
    <xf numFmtId="0" fontId="3" fillId="0" borderId="1" xfId="10" applyFont="1" applyBorder="1" applyAlignment="1">
      <alignment vertical="center"/>
    </xf>
    <xf numFmtId="0" fontId="3" fillId="0" borderId="1" xfId="10" applyFont="1" applyBorder="1" applyAlignment="1" applyProtection="1">
      <alignment vertical="center"/>
      <protection locked="0"/>
    </xf>
    <xf numFmtId="0" fontId="7" fillId="0" borderId="1" xfId="10" applyFont="1" applyBorder="1" applyAlignment="1">
      <alignment horizontal="left" vertical="center"/>
    </xf>
    <xf numFmtId="0" fontId="6" fillId="3" borderId="1" xfId="10" applyFont="1" applyFill="1" applyBorder="1" applyAlignment="1">
      <alignment horizontal="center" vertical="center" wrapText="1"/>
    </xf>
    <xf numFmtId="176" fontId="3" fillId="0" borderId="1" xfId="7" applyNumberFormat="1" applyFont="1" applyFill="1" applyBorder="1" applyAlignment="1" applyProtection="1">
      <alignment vertical="center"/>
      <protection locked="0"/>
    </xf>
    <xf numFmtId="0" fontId="5" fillId="0" borderId="1" xfId="10" applyFont="1" applyBorder="1" applyAlignment="1" applyProtection="1">
      <alignment horizontal="left" vertical="center" wrapText="1"/>
      <protection locked="0"/>
    </xf>
    <xf numFmtId="43" fontId="2" fillId="0" borderId="1" xfId="8" applyFont="1" applyFill="1" applyBorder="1" applyAlignment="1" applyProtection="1">
      <alignment vertical="center" wrapText="1"/>
      <protection locked="0"/>
    </xf>
    <xf numFmtId="0" fontId="2" fillId="0" borderId="1" xfId="10" applyFont="1" applyBorder="1" applyAlignment="1" applyProtection="1">
      <alignment vertical="center" wrapText="1"/>
      <protection locked="0"/>
    </xf>
    <xf numFmtId="43" fontId="2" fillId="0" borderId="1" xfId="8" applyFont="1" applyFill="1" applyBorder="1" applyAlignment="1">
      <alignment vertical="center"/>
    </xf>
    <xf numFmtId="0" fontId="4" fillId="2" borderId="1" xfId="10" applyFont="1" applyFill="1" applyBorder="1" applyAlignment="1">
      <alignment horizontal="left" vertical="center"/>
    </xf>
    <xf numFmtId="0" fontId="4" fillId="2" borderId="1" xfId="10" applyFont="1" applyFill="1" applyBorder="1" applyAlignment="1" applyProtection="1">
      <alignment horizontal="left" vertical="center" wrapText="1"/>
      <protection locked="0"/>
    </xf>
    <xf numFmtId="177" fontId="2" fillId="0" borderId="1" xfId="7" applyNumberFormat="1" applyFont="1" applyFill="1" applyBorder="1" applyAlignment="1" applyProtection="1">
      <alignment vertical="center"/>
      <protection locked="0"/>
    </xf>
    <xf numFmtId="49" fontId="3" fillId="0" borderId="1" xfId="10" applyNumberFormat="1" applyFont="1" applyBorder="1" applyAlignment="1">
      <alignment vertical="center" wrapText="1"/>
    </xf>
    <xf numFmtId="49" fontId="3" fillId="0" borderId="1" xfId="10" applyNumberFormat="1" applyFont="1" applyBorder="1" applyAlignment="1">
      <alignment vertical="center"/>
    </xf>
    <xf numFmtId="0" fontId="2" fillId="0" borderId="1" xfId="10" applyFont="1" applyBorder="1" applyAlignment="1">
      <alignment vertical="center" wrapText="1"/>
    </xf>
    <xf numFmtId="0" fontId="3" fillId="0" borderId="3" xfId="10" applyFont="1" applyBorder="1" applyAlignment="1">
      <alignment vertical="center"/>
    </xf>
    <xf numFmtId="0" fontId="3" fillId="0" borderId="2" xfId="10" applyFont="1" applyBorder="1" applyAlignment="1">
      <alignment vertical="center"/>
    </xf>
    <xf numFmtId="176" fontId="3" fillId="0" borderId="5" xfId="7" applyNumberFormat="1" applyFont="1" applyFill="1" applyBorder="1" applyAlignment="1" applyProtection="1">
      <alignment vertical="center"/>
      <protection locked="0"/>
    </xf>
    <xf numFmtId="43" fontId="2" fillId="0" borderId="1" xfId="8" applyFont="1" applyFill="1" applyBorder="1" applyAlignment="1" applyProtection="1">
      <alignment vertical="center"/>
      <protection locked="0"/>
    </xf>
    <xf numFmtId="0" fontId="1" fillId="0" borderId="1" xfId="10" applyFont="1" applyBorder="1" applyAlignment="1">
      <alignment horizontal="left" vertical="center"/>
    </xf>
    <xf numFmtId="0" fontId="18" fillId="0" borderId="1" xfId="10" applyFont="1" applyBorder="1" applyAlignment="1">
      <alignment vertical="center" wrapText="1"/>
    </xf>
    <xf numFmtId="0" fontId="6" fillId="2" borderId="1" xfId="10" applyFont="1" applyFill="1" applyBorder="1" applyAlignment="1">
      <alignment vertical="center" wrapText="1"/>
    </xf>
    <xf numFmtId="177" fontId="2" fillId="0" borderId="6" xfId="7" applyNumberFormat="1" applyFont="1" applyFill="1" applyBorder="1" applyAlignment="1">
      <alignment vertical="center" wrapText="1"/>
    </xf>
    <xf numFmtId="0" fontId="6" fillId="0" borderId="1" xfId="10" applyFont="1" applyBorder="1" applyAlignment="1">
      <alignment vertical="center" wrapText="1"/>
    </xf>
    <xf numFmtId="0" fontId="6" fillId="0" borderId="6" xfId="10" applyFont="1" applyBorder="1" applyAlignment="1">
      <alignment vertical="center" wrapText="1"/>
    </xf>
    <xf numFmtId="0" fontId="6" fillId="3" borderId="1" xfId="10" applyFont="1" applyFill="1" applyBorder="1" applyAlignment="1">
      <alignment vertical="center" wrapText="1"/>
    </xf>
    <xf numFmtId="0" fontId="0" fillId="0" borderId="1" xfId="10" applyFont="1" applyBorder="1"/>
    <xf numFmtId="0" fontId="2" fillId="0" borderId="1" xfId="10" applyFont="1" applyBorder="1" applyAlignment="1">
      <alignment vertical="center"/>
    </xf>
    <xf numFmtId="0" fontId="7" fillId="0" borderId="1" xfId="10" applyFont="1" applyBorder="1" applyAlignment="1">
      <alignment vertical="center"/>
    </xf>
    <xf numFmtId="177" fontId="2" fillId="0" borderId="1" xfId="7" applyNumberFormat="1" applyFont="1" applyFill="1" applyBorder="1" applyAlignment="1">
      <alignment vertical="center" wrapText="1"/>
    </xf>
    <xf numFmtId="0" fontId="0" fillId="4" borderId="7" xfId="10" applyFont="1" applyFill="1" applyBorder="1" applyAlignment="1">
      <alignment horizontal="left" vertical="center"/>
    </xf>
    <xf numFmtId="0" fontId="15" fillId="0" borderId="1" xfId="10" applyFont="1" applyBorder="1" applyAlignment="1">
      <alignment horizontal="left" vertical="center"/>
    </xf>
    <xf numFmtId="0" fontId="0" fillId="0" borderId="0" xfId="0" applyFill="1"/>
    <xf numFmtId="0" fontId="16" fillId="0" borderId="1" xfId="10" applyFont="1" applyFill="1" applyBorder="1"/>
    <xf numFmtId="0" fontId="9" fillId="0" borderId="1" xfId="10" applyFont="1" applyFill="1" applyBorder="1" applyAlignment="1">
      <alignment horizontal="center"/>
    </xf>
    <xf numFmtId="176" fontId="7" fillId="5" borderId="1" xfId="7" applyNumberFormat="1" applyFont="1" applyFill="1" applyBorder="1" applyAlignment="1" applyProtection="1">
      <alignment horizontal="left" vertical="center"/>
      <protection locked="0"/>
    </xf>
    <xf numFmtId="176" fontId="7" fillId="6" borderId="1" xfId="7" applyNumberFormat="1" applyFont="1" applyFill="1" applyBorder="1" applyAlignment="1" applyProtection="1">
      <alignment horizontal="left" vertical="center"/>
      <protection locked="0"/>
    </xf>
    <xf numFmtId="0" fontId="16" fillId="5" borderId="1" xfId="10" applyFont="1" applyFill="1" applyBorder="1"/>
    <xf numFmtId="176" fontId="8" fillId="5" borderId="1" xfId="7" applyNumberFormat="1" applyFont="1" applyFill="1" applyBorder="1" applyAlignment="1" applyProtection="1">
      <alignment horizontal="center" vertical="center"/>
      <protection locked="0"/>
    </xf>
    <xf numFmtId="176" fontId="3" fillId="5" borderId="1" xfId="7" applyNumberFormat="1" applyFont="1" applyFill="1" applyBorder="1" applyAlignment="1" applyProtection="1">
      <alignment horizontal="left" vertical="center"/>
      <protection locked="0"/>
    </xf>
    <xf numFmtId="176" fontId="3" fillId="5" borderId="1" xfId="7" applyNumberFormat="1" applyFont="1" applyFill="1" applyBorder="1" applyAlignment="1" applyProtection="1">
      <alignment vertical="center"/>
      <protection locked="0"/>
    </xf>
    <xf numFmtId="49" fontId="3" fillId="5" borderId="1" xfId="10" applyNumberFormat="1" applyFont="1" applyFill="1" applyBorder="1" applyAlignment="1">
      <alignment vertical="center"/>
    </xf>
    <xf numFmtId="49" fontId="3" fillId="5" borderId="1" xfId="10" applyNumberFormat="1" applyFont="1" applyFill="1" applyBorder="1" applyAlignment="1">
      <alignment vertical="center" wrapText="1"/>
    </xf>
    <xf numFmtId="0" fontId="3" fillId="5" borderId="1" xfId="10" applyFont="1" applyFill="1" applyBorder="1" applyAlignment="1">
      <alignment vertical="center"/>
    </xf>
    <xf numFmtId="0" fontId="8" fillId="0" borderId="0" xfId="0" applyFont="1"/>
    <xf numFmtId="0" fontId="0" fillId="0" borderId="0" xfId="10" applyFont="1" applyBorder="1"/>
    <xf numFmtId="0" fontId="0" fillId="0" borderId="1" xfId="0" applyBorder="1"/>
    <xf numFmtId="178" fontId="4" fillId="2" borderId="0" xfId="8" applyNumberFormat="1" applyFont="1" applyFill="1" applyBorder="1" applyAlignment="1" applyProtection="1">
      <alignment horizontal="left" vertical="center"/>
      <protection locked="0"/>
    </xf>
    <xf numFmtId="178" fontId="4" fillId="2" borderId="0" xfId="8" applyNumberFormat="1" applyFont="1" applyFill="1" applyBorder="1" applyAlignment="1" applyProtection="1">
      <alignment horizontal="right" vertical="center"/>
      <protection locked="0"/>
    </xf>
    <xf numFmtId="0" fontId="4" fillId="2" borderId="0" xfId="10" applyFont="1" applyFill="1" applyBorder="1" applyAlignment="1" applyProtection="1">
      <alignment horizontal="left" vertical="center"/>
      <protection locked="0"/>
    </xf>
    <xf numFmtId="0" fontId="4" fillId="2" borderId="0" xfId="10" applyFont="1" applyFill="1" applyBorder="1" applyAlignment="1" applyProtection="1">
      <alignment horizontal="right" vertical="center"/>
      <protection locked="0"/>
    </xf>
    <xf numFmtId="43" fontId="4" fillId="2" borderId="0" xfId="8" applyFont="1" applyFill="1" applyBorder="1" applyAlignment="1" applyProtection="1">
      <alignment horizontal="right" vertical="center"/>
    </xf>
    <xf numFmtId="0" fontId="0" fillId="0" borderId="0" xfId="0" applyBorder="1"/>
    <xf numFmtId="43" fontId="4" fillId="0" borderId="1" xfId="8" applyFont="1" applyFill="1" applyBorder="1" applyProtection="1">
      <protection locked="0"/>
    </xf>
    <xf numFmtId="0" fontId="0" fillId="5" borderId="7" xfId="10" applyFont="1" applyFill="1" applyBorder="1" applyAlignment="1">
      <alignment horizontal="left" vertical="center"/>
    </xf>
    <xf numFmtId="176" fontId="4" fillId="5" borderId="1" xfId="7" applyNumberFormat="1" applyFont="1" applyFill="1" applyBorder="1" applyAlignment="1" applyProtection="1">
      <alignment horizontal="center" vertical="center"/>
      <protection locked="0"/>
    </xf>
    <xf numFmtId="0" fontId="7" fillId="5" borderId="1" xfId="10" applyFont="1" applyFill="1" applyBorder="1" applyAlignment="1">
      <alignment horizontal="left" vertical="center"/>
    </xf>
    <xf numFmtId="0" fontId="7" fillId="5" borderId="1" xfId="10" applyFont="1" applyFill="1" applyBorder="1" applyAlignment="1" applyProtection="1">
      <alignment horizontal="left" vertical="center" wrapText="1"/>
      <protection locked="0"/>
    </xf>
    <xf numFmtId="178" fontId="7" fillId="5" borderId="1" xfId="8" applyNumberFormat="1" applyFont="1" applyFill="1" applyBorder="1" applyAlignment="1" applyProtection="1">
      <alignment horizontal="center" vertical="center" wrapText="1"/>
      <protection locked="0"/>
    </xf>
    <xf numFmtId="0" fontId="4" fillId="5" borderId="1" xfId="10" applyFont="1" applyFill="1" applyBorder="1" applyAlignment="1">
      <alignment vertical="center"/>
    </xf>
    <xf numFmtId="43" fontId="4" fillId="5" borderId="1" xfId="8" applyFont="1" applyFill="1" applyBorder="1" applyAlignment="1">
      <alignment vertical="center"/>
    </xf>
    <xf numFmtId="0" fontId="0" fillId="5" borderId="0" xfId="0" applyFill="1"/>
    <xf numFmtId="0" fontId="2" fillId="5" borderId="1" xfId="10" applyFont="1" applyFill="1" applyBorder="1" applyAlignment="1" applyProtection="1">
      <alignment vertical="center"/>
      <protection locked="0"/>
    </xf>
    <xf numFmtId="178" fontId="7" fillId="5" borderId="1" xfId="8" applyNumberFormat="1" applyFont="1" applyFill="1" applyBorder="1" applyAlignment="1">
      <alignment vertical="center"/>
    </xf>
    <xf numFmtId="0" fontId="0" fillId="5" borderId="1" xfId="10" applyFont="1" applyFill="1" applyBorder="1"/>
    <xf numFmtId="178" fontId="4" fillId="5" borderId="1" xfId="8" applyNumberFormat="1" applyFont="1" applyFill="1" applyBorder="1" applyAlignment="1" applyProtection="1">
      <alignment horizontal="center" vertical="center" wrapText="1"/>
      <protection locked="0"/>
    </xf>
    <xf numFmtId="176" fontId="8" fillId="5" borderId="1" xfId="7" applyNumberFormat="1" applyFont="1" applyFill="1" applyBorder="1" applyAlignment="1" applyProtection="1">
      <alignment horizontal="left" vertical="center"/>
      <protection locked="0"/>
    </xf>
    <xf numFmtId="0" fontId="9" fillId="5" borderId="1" xfId="10" applyFont="1" applyFill="1" applyBorder="1" applyAlignment="1">
      <alignment horizontal="center"/>
    </xf>
    <xf numFmtId="0" fontId="9" fillId="5" borderId="1" xfId="10" applyFont="1" applyFill="1" applyBorder="1"/>
    <xf numFmtId="0" fontId="2" fillId="5" borderId="1" xfId="10" applyFont="1" applyFill="1" applyBorder="1" applyAlignment="1" applyProtection="1">
      <alignment horizontal="left" vertical="center" wrapText="1"/>
      <protection locked="0"/>
    </xf>
    <xf numFmtId="177" fontId="14" fillId="5" borderId="1" xfId="8" applyNumberFormat="1" applyFont="1" applyFill="1" applyBorder="1" applyAlignment="1" applyProtection="1">
      <alignment horizontal="right" vertical="center" wrapText="1"/>
      <protection locked="0"/>
    </xf>
    <xf numFmtId="0" fontId="1" fillId="5" borderId="1" xfId="10" applyFont="1" applyFill="1" applyBorder="1" applyAlignment="1">
      <alignment horizontal="left" vertical="center"/>
    </xf>
    <xf numFmtId="0" fontId="3" fillId="5" borderId="1" xfId="10" applyFont="1" applyFill="1" applyBorder="1" applyAlignment="1">
      <alignment horizontal="left" vertical="center"/>
    </xf>
    <xf numFmtId="0" fontId="2" fillId="5" borderId="1" xfId="10" applyFont="1" applyFill="1" applyBorder="1" applyAlignment="1">
      <alignment vertical="center"/>
    </xf>
    <xf numFmtId="0" fontId="2" fillId="5" borderId="1" xfId="10" applyFont="1" applyFill="1" applyBorder="1" applyAlignment="1" applyProtection="1">
      <alignment vertical="center" wrapText="1"/>
      <protection locked="0"/>
    </xf>
    <xf numFmtId="43" fontId="2" fillId="5" borderId="1" xfId="8" applyFont="1" applyFill="1" applyBorder="1" applyAlignment="1" applyProtection="1">
      <alignment vertical="center" wrapText="1"/>
      <protection locked="0"/>
    </xf>
    <xf numFmtId="0" fontId="4" fillId="5" borderId="1" xfId="10" applyFont="1" applyFill="1" applyBorder="1" applyAlignment="1" applyProtection="1">
      <alignment vertical="center"/>
      <protection locked="0"/>
    </xf>
    <xf numFmtId="0" fontId="2" fillId="0" borderId="1" xfId="10" applyFont="1" applyFill="1" applyBorder="1" applyAlignment="1" applyProtection="1">
      <alignment vertical="center"/>
      <protection locked="0"/>
    </xf>
    <xf numFmtId="0" fontId="2" fillId="0" borderId="1" xfId="10" applyFont="1" applyFill="1" applyBorder="1" applyAlignment="1" applyProtection="1">
      <alignment vertical="center" wrapText="1"/>
      <protection locked="0"/>
    </xf>
    <xf numFmtId="0" fontId="3" fillId="5" borderId="1" xfId="10" applyFont="1" applyFill="1" applyBorder="1" applyAlignment="1" applyProtection="1">
      <alignment vertical="center"/>
      <protection locked="0"/>
    </xf>
    <xf numFmtId="178" fontId="4" fillId="5" borderId="1" xfId="10" applyNumberFormat="1" applyFont="1" applyFill="1" applyBorder="1" applyAlignment="1">
      <alignment vertical="center"/>
    </xf>
    <xf numFmtId="0" fontId="7" fillId="5" borderId="1" xfId="10" applyFont="1" applyFill="1" applyBorder="1" applyAlignment="1">
      <alignment vertical="center"/>
    </xf>
    <xf numFmtId="43" fontId="7" fillId="5" borderId="1" xfId="8" applyFont="1" applyFill="1" applyBorder="1" applyAlignment="1">
      <alignment vertical="center"/>
    </xf>
    <xf numFmtId="178" fontId="4" fillId="5" borderId="1" xfId="8" applyNumberFormat="1" applyFont="1" applyFill="1" applyBorder="1" applyAlignment="1">
      <alignment vertical="center"/>
    </xf>
    <xf numFmtId="43" fontId="6" fillId="2" borderId="1" xfId="8" applyFont="1" applyFill="1" applyBorder="1"/>
    <xf numFmtId="43" fontId="4" fillId="2" borderId="1" xfId="8" applyFont="1" applyFill="1" applyBorder="1"/>
    <xf numFmtId="43" fontId="4" fillId="3" borderId="1" xfId="8" applyFont="1" applyFill="1" applyBorder="1"/>
    <xf numFmtId="43" fontId="7" fillId="3" borderId="1" xfId="8" applyFont="1" applyFill="1" applyBorder="1"/>
    <xf numFmtId="43" fontId="7" fillId="2" borderId="1" xfId="8" applyFont="1" applyFill="1" applyBorder="1"/>
    <xf numFmtId="43" fontId="0" fillId="0" borderId="0" xfId="8" applyFont="1"/>
    <xf numFmtId="43" fontId="2" fillId="5" borderId="1" xfId="8" applyFont="1" applyFill="1" applyBorder="1" applyAlignment="1">
      <alignment vertical="center"/>
    </xf>
    <xf numFmtId="177" fontId="2" fillId="5" borderId="1" xfId="7" applyNumberFormat="1" applyFont="1" applyFill="1" applyBorder="1" applyAlignment="1" applyProtection="1">
      <alignment horizontal="left" vertical="center"/>
      <protection locked="0"/>
    </xf>
    <xf numFmtId="43" fontId="4" fillId="5" borderId="1" xfId="8" applyNumberFormat="1" applyFont="1" applyFill="1" applyBorder="1" applyAlignment="1" applyProtection="1">
      <alignment horizontal="right" vertical="center"/>
      <protection locked="0"/>
    </xf>
    <xf numFmtId="177" fontId="4" fillId="5" borderId="1" xfId="7" applyNumberFormat="1" applyFont="1" applyFill="1" applyBorder="1" applyAlignment="1" applyProtection="1">
      <alignment horizontal="left" vertical="center"/>
      <protection locked="0"/>
    </xf>
    <xf numFmtId="178" fontId="4" fillId="5" borderId="1" xfId="8" applyNumberFormat="1" applyFont="1" applyFill="1" applyBorder="1" applyAlignment="1" applyProtection="1">
      <alignment horizontal="right" vertical="center"/>
      <protection locked="0"/>
    </xf>
    <xf numFmtId="0" fontId="4" fillId="5" borderId="1" xfId="10" applyFont="1" applyFill="1" applyBorder="1" applyAlignment="1" applyProtection="1">
      <alignment horizontal="left" vertical="center"/>
      <protection locked="0"/>
    </xf>
    <xf numFmtId="0" fontId="7" fillId="5" borderId="1" xfId="10" applyFont="1" applyFill="1" applyBorder="1" applyAlignment="1" applyProtection="1">
      <alignment horizontal="left" vertical="center"/>
      <protection locked="0"/>
    </xf>
    <xf numFmtId="0" fontId="4" fillId="5" borderId="1" xfId="10" applyFont="1" applyFill="1" applyBorder="1" applyAlignment="1" applyProtection="1">
      <alignment horizontal="right" vertical="center"/>
      <protection locked="0"/>
    </xf>
    <xf numFmtId="0" fontId="15" fillId="5" borderId="1" xfId="10" applyFont="1" applyFill="1" applyBorder="1" applyAlignment="1">
      <alignment horizontal="left" vertical="center"/>
    </xf>
    <xf numFmtId="178" fontId="5" fillId="5" borderId="1" xfId="8" applyNumberFormat="1" applyFont="1" applyFill="1" applyBorder="1" applyAlignment="1" applyProtection="1">
      <alignment horizontal="center" vertical="center" wrapText="1"/>
      <protection locked="0"/>
    </xf>
    <xf numFmtId="0" fontId="7" fillId="7" borderId="1" xfId="10" applyFont="1" applyFill="1" applyBorder="1" applyAlignment="1">
      <alignment horizontal="left" vertical="center"/>
    </xf>
    <xf numFmtId="176" fontId="2" fillId="0" borderId="1" xfId="7" applyNumberFormat="1" applyFont="1" applyFill="1" applyBorder="1" applyAlignment="1" applyProtection="1">
      <alignment vertical="center"/>
      <protection locked="0"/>
    </xf>
    <xf numFmtId="0" fontId="2" fillId="0" borderId="1" xfId="10" applyFont="1" applyFill="1" applyBorder="1" applyAlignment="1">
      <alignment horizontal="left" vertical="center"/>
    </xf>
    <xf numFmtId="0" fontId="2" fillId="0" borderId="1" xfId="10" applyFont="1" applyFill="1" applyBorder="1" applyAlignment="1">
      <alignment vertical="center"/>
    </xf>
    <xf numFmtId="49" fontId="2" fillId="0" borderId="1" xfId="10" applyNumberFormat="1" applyFont="1" applyFill="1" applyBorder="1" applyAlignment="1">
      <alignment vertical="center"/>
    </xf>
    <xf numFmtId="0" fontId="2" fillId="0" borderId="1" xfId="10" applyFont="1" applyFill="1" applyBorder="1" applyAlignment="1" applyProtection="1">
      <alignment horizontal="left" vertical="center" wrapText="1"/>
      <protection locked="0"/>
    </xf>
    <xf numFmtId="0" fontId="2" fillId="0" borderId="1" xfId="10" applyFont="1" applyBorder="1" applyAlignment="1">
      <alignment horizontal="justify" vertical="center" wrapText="1"/>
    </xf>
    <xf numFmtId="176" fontId="2" fillId="0" borderId="1" xfId="7" applyNumberFormat="1" applyFont="1" applyBorder="1" applyAlignment="1" applyProtection="1">
      <alignment horizontal="left" vertical="center"/>
      <protection locked="0"/>
    </xf>
    <xf numFmtId="0" fontId="2" fillId="0" borderId="0" xfId="0" applyFont="1"/>
    <xf numFmtId="43" fontId="2" fillId="0" borderId="0" xfId="8" applyFont="1"/>
    <xf numFmtId="43" fontId="2" fillId="0" borderId="1" xfId="8" applyFont="1" applyFill="1" applyBorder="1" applyProtection="1">
      <protection locked="0"/>
    </xf>
    <xf numFmtId="0" fontId="2" fillId="0" borderId="1" xfId="10" applyFont="1" applyFill="1" applyBorder="1" applyAlignment="1">
      <alignment horizontal="center"/>
    </xf>
    <xf numFmtId="43" fontId="21" fillId="0" borderId="1" xfId="8" applyFont="1" applyFill="1" applyBorder="1" applyProtection="1">
      <protection locked="0"/>
    </xf>
    <xf numFmtId="0" fontId="25" fillId="0" borderId="1" xfId="10" applyFont="1" applyBorder="1"/>
    <xf numFmtId="0" fontId="25" fillId="0" borderId="1" xfId="10" applyFont="1" applyFill="1" applyBorder="1"/>
    <xf numFmtId="43" fontId="2" fillId="0" borderId="1" xfId="8" applyFont="1" applyBorder="1"/>
    <xf numFmtId="176" fontId="2" fillId="6" borderId="1" xfId="7" applyNumberFormat="1" applyFont="1" applyFill="1" applyBorder="1" applyAlignment="1" applyProtection="1">
      <alignment horizontal="left" vertical="center"/>
      <protection locked="0"/>
    </xf>
    <xf numFmtId="43" fontId="2" fillId="0" borderId="1" xfId="8" applyFont="1" applyFill="1" applyBorder="1"/>
    <xf numFmtId="49" fontId="2" fillId="0" borderId="1" xfId="10" applyNumberFormat="1" applyFont="1" applyFill="1" applyBorder="1" applyAlignment="1">
      <alignment vertical="center" wrapText="1"/>
    </xf>
    <xf numFmtId="177" fontId="4" fillId="5" borderId="1" xfId="10" applyNumberFormat="1" applyFont="1" applyFill="1" applyBorder="1" applyAlignment="1">
      <alignment vertical="center"/>
    </xf>
    <xf numFmtId="0" fontId="7" fillId="7" borderId="1" xfId="10" applyFont="1" applyFill="1" applyBorder="1" applyAlignment="1" applyProtection="1">
      <alignment horizontal="left" vertical="center" wrapText="1"/>
      <protection locked="0"/>
    </xf>
    <xf numFmtId="43" fontId="7" fillId="7" borderId="1" xfId="8" applyFont="1" applyFill="1" applyBorder="1"/>
    <xf numFmtId="177" fontId="2" fillId="5" borderId="1" xfId="7" applyNumberFormat="1" applyFont="1" applyFill="1" applyBorder="1" applyAlignment="1" applyProtection="1">
      <alignment vertical="center"/>
      <protection locked="0"/>
    </xf>
    <xf numFmtId="0" fontId="4" fillId="5" borderId="1" xfId="10" applyFont="1" applyFill="1" applyBorder="1" applyAlignment="1">
      <alignment horizontal="left" vertical="center"/>
    </xf>
    <xf numFmtId="0" fontId="4" fillId="5" borderId="1" xfId="10" applyFont="1" applyFill="1" applyBorder="1" applyAlignment="1" applyProtection="1">
      <alignment horizontal="left" vertical="center" wrapText="1"/>
      <protection locked="0"/>
    </xf>
    <xf numFmtId="0" fontId="5" fillId="5" borderId="1" xfId="10" applyFont="1" applyFill="1" applyBorder="1" applyAlignment="1" applyProtection="1">
      <alignment horizontal="left" vertical="center" wrapText="1"/>
      <protection locked="0"/>
    </xf>
    <xf numFmtId="176" fontId="5" fillId="5" borderId="1" xfId="7" applyNumberFormat="1" applyFont="1" applyFill="1" applyBorder="1" applyAlignment="1" applyProtection="1">
      <alignment horizontal="left" vertical="center"/>
      <protection locked="0"/>
    </xf>
    <xf numFmtId="176" fontId="5" fillId="5" borderId="1" xfId="7" applyNumberFormat="1" applyFont="1" applyFill="1" applyBorder="1" applyAlignment="1" applyProtection="1">
      <alignment horizontal="center" vertical="center"/>
      <protection locked="0"/>
    </xf>
    <xf numFmtId="0" fontId="8" fillId="5" borderId="1" xfId="10" applyFont="1" applyFill="1" applyBorder="1" applyAlignment="1" applyProtection="1">
      <alignment vertical="center"/>
      <protection locked="0"/>
    </xf>
    <xf numFmtId="0" fontId="8" fillId="5" borderId="1" xfId="10" applyFont="1" applyFill="1" applyBorder="1" applyAlignment="1" applyProtection="1">
      <alignment horizontal="left" vertical="center" wrapText="1"/>
      <protection locked="0"/>
    </xf>
    <xf numFmtId="178" fontId="5" fillId="5" borderId="1" xfId="8" applyNumberFormat="1" applyFont="1" applyFill="1" applyBorder="1" applyAlignment="1" applyProtection="1">
      <alignment horizontal="right" vertical="center" wrapText="1"/>
      <protection locked="0"/>
    </xf>
    <xf numFmtId="43" fontId="4" fillId="7" borderId="1" xfId="8" applyFont="1" applyFill="1" applyBorder="1" applyAlignment="1">
      <alignment vertical="center"/>
    </xf>
    <xf numFmtId="43" fontId="4" fillId="7" borderId="1" xfId="8" applyFont="1" applyFill="1" applyBorder="1"/>
    <xf numFmtId="0" fontId="26" fillId="2" borderId="1" xfId="10" applyFont="1" applyFill="1" applyBorder="1" applyAlignment="1">
      <alignment horizontal="left" vertical="center"/>
    </xf>
    <xf numFmtId="0" fontId="26" fillId="2" borderId="1" xfId="10" applyFont="1" applyFill="1" applyBorder="1" applyAlignment="1" applyProtection="1">
      <alignment horizontal="left" vertical="center" wrapText="1"/>
      <protection locked="0"/>
    </xf>
    <xf numFmtId="177" fontId="2" fillId="0" borderId="1" xfId="8" applyNumberFormat="1" applyFont="1" applyFill="1" applyBorder="1" applyProtection="1">
      <protection locked="0"/>
    </xf>
    <xf numFmtId="0" fontId="3" fillId="5" borderId="1" xfId="10" applyFont="1" applyFill="1" applyBorder="1" applyAlignment="1" applyProtection="1">
      <alignment horizontal="left" vertical="center" wrapText="1"/>
      <protection locked="0"/>
    </xf>
    <xf numFmtId="0" fontId="2" fillId="5" borderId="1" xfId="10" applyFont="1" applyFill="1" applyBorder="1" applyAlignment="1">
      <alignment horizontal="left" vertical="center"/>
    </xf>
    <xf numFmtId="43" fontId="4" fillId="0" borderId="1" xfId="8" applyFont="1" applyFill="1" applyBorder="1" applyAlignment="1">
      <alignment vertical="center"/>
    </xf>
    <xf numFmtId="0" fontId="27" fillId="8" borderId="9" xfId="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 vertical="center" wrapText="1"/>
    </xf>
    <xf numFmtId="0" fontId="27" fillId="8" borderId="9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3" fontId="2" fillId="8" borderId="9" xfId="8" applyFont="1" applyFill="1" applyBorder="1" applyAlignment="1">
      <alignment vertical="center"/>
    </xf>
    <xf numFmtId="43" fontId="4" fillId="5" borderId="1" xfId="8" applyFont="1" applyFill="1" applyBorder="1"/>
    <xf numFmtId="0" fontId="2" fillId="5" borderId="9" xfId="10" applyFont="1" applyFill="1" applyBorder="1" applyAlignment="1" applyProtection="1">
      <alignment horizontal="left" vertical="center"/>
      <protection locked="0"/>
    </xf>
    <xf numFmtId="43" fontId="2" fillId="5" borderId="9" xfId="8" applyFont="1" applyFill="1" applyBorder="1" applyAlignment="1" applyProtection="1">
      <alignment horizontal="left" vertical="center"/>
      <protection locked="0"/>
    </xf>
    <xf numFmtId="0" fontId="2" fillId="8" borderId="9" xfId="0" applyNumberFormat="1" applyFont="1" applyFill="1" applyBorder="1" applyAlignment="1">
      <alignment horizontal="left" vertical="center"/>
    </xf>
    <xf numFmtId="177" fontId="2" fillId="5" borderId="9" xfId="7" applyNumberFormat="1" applyFont="1" applyFill="1" applyBorder="1" applyAlignment="1" applyProtection="1">
      <alignment horizontal="left" vertical="center"/>
      <protection locked="0"/>
    </xf>
    <xf numFmtId="43" fontId="2" fillId="5" borderId="9" xfId="8" applyFont="1" applyFill="1" applyBorder="1" applyAlignment="1">
      <alignment horizontal="left" vertical="center"/>
    </xf>
    <xf numFmtId="0" fontId="0" fillId="5" borderId="0" xfId="10" applyFont="1" applyFill="1" applyBorder="1"/>
    <xf numFmtId="0" fontId="0" fillId="5" borderId="1" xfId="0" applyFill="1" applyBorder="1"/>
    <xf numFmtId="0" fontId="5" fillId="0" borderId="0" xfId="0" applyFont="1"/>
    <xf numFmtId="0" fontId="29" fillId="0" borderId="1" xfId="10" applyFont="1" applyBorder="1" applyAlignment="1">
      <alignment vertical="center" wrapText="1"/>
    </xf>
    <xf numFmtId="43" fontId="4" fillId="0" borderId="1" xfId="8" applyFont="1" applyFill="1" applyBorder="1" applyAlignment="1" applyProtection="1">
      <alignment vertical="center" wrapText="1"/>
      <protection locked="0"/>
    </xf>
    <xf numFmtId="177" fontId="30" fillId="0" borderId="1" xfId="8" applyNumberFormat="1" applyFont="1" applyFill="1" applyBorder="1" applyAlignment="1" applyProtection="1">
      <alignment horizontal="right" vertical="center" wrapText="1"/>
      <protection locked="0"/>
    </xf>
    <xf numFmtId="178" fontId="31" fillId="0" borderId="1" xfId="8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10" applyFont="1" applyBorder="1" applyAlignment="1">
      <alignment horizontal="right"/>
    </xf>
    <xf numFmtId="43" fontId="4" fillId="0" borderId="1" xfId="8" applyFont="1" applyFill="1" applyBorder="1" applyAlignment="1" applyProtection="1">
      <alignment vertical="center"/>
      <protection locked="0"/>
    </xf>
    <xf numFmtId="0" fontId="2" fillId="5" borderId="9" xfId="10" applyFont="1" applyFill="1" applyBorder="1" applyAlignment="1">
      <alignment horizontal="left" vertical="center"/>
    </xf>
    <xf numFmtId="43" fontId="2" fillId="5" borderId="9" xfId="8" applyFont="1" applyFill="1" applyBorder="1" applyAlignment="1" applyProtection="1">
      <alignment horizontal="left" vertical="center" wrapText="1"/>
      <protection locked="0"/>
    </xf>
    <xf numFmtId="0" fontId="2" fillId="5" borderId="1" xfId="10" applyFont="1" applyFill="1" applyBorder="1" applyAlignment="1" applyProtection="1">
      <alignment horizontal="center" vertical="center"/>
      <protection locked="0"/>
    </xf>
    <xf numFmtId="43" fontId="2" fillId="5" borderId="1" xfId="8" applyFont="1" applyFill="1" applyBorder="1" applyAlignment="1" applyProtection="1">
      <alignment vertical="center"/>
      <protection locked="0"/>
    </xf>
    <xf numFmtId="0" fontId="2" fillId="5" borderId="1" xfId="10" applyFont="1" applyFill="1" applyBorder="1" applyAlignment="1" applyProtection="1">
      <alignment horizontal="left" vertical="center"/>
      <protection locked="0"/>
    </xf>
    <xf numFmtId="43" fontId="2" fillId="5" borderId="1" xfId="8" applyFont="1" applyFill="1" applyBorder="1" applyAlignment="1" applyProtection="1">
      <alignment horizontal="left" vertical="center"/>
      <protection locked="0"/>
    </xf>
    <xf numFmtId="43" fontId="2" fillId="5" borderId="1" xfId="8" applyFont="1" applyFill="1" applyBorder="1" applyAlignment="1">
      <alignment horizontal="left" vertical="center"/>
    </xf>
    <xf numFmtId="0" fontId="0" fillId="9" borderId="7" xfId="10" applyFont="1" applyFill="1" applyBorder="1" applyAlignment="1">
      <alignment horizontal="left" vertical="center"/>
    </xf>
    <xf numFmtId="176" fontId="4" fillId="9" borderId="1" xfId="7" applyNumberFormat="1" applyFont="1" applyFill="1" applyBorder="1" applyAlignment="1" applyProtection="1">
      <alignment horizontal="center" vertical="center"/>
      <protection locked="0"/>
    </xf>
    <xf numFmtId="176" fontId="2" fillId="9" borderId="1" xfId="7" applyNumberFormat="1" applyFont="1" applyFill="1" applyBorder="1" applyAlignment="1" applyProtection="1">
      <alignment horizontal="left" vertical="center"/>
      <protection locked="0"/>
    </xf>
    <xf numFmtId="0" fontId="2" fillId="9" borderId="1" xfId="10" applyFont="1" applyFill="1" applyBorder="1" applyAlignment="1" applyProtection="1">
      <alignment vertical="center"/>
      <protection locked="0"/>
    </xf>
    <xf numFmtId="0" fontId="2" fillId="9" borderId="1" xfId="10" applyFont="1" applyFill="1" applyBorder="1" applyAlignment="1" applyProtection="1">
      <alignment horizontal="left" vertical="center" wrapText="1"/>
      <protection locked="0"/>
    </xf>
    <xf numFmtId="43" fontId="2" fillId="9" borderId="1" xfId="8" applyFont="1" applyFill="1" applyBorder="1" applyProtection="1">
      <protection locked="0"/>
    </xf>
    <xf numFmtId="0" fontId="7" fillId="9" borderId="1" xfId="10" applyFont="1" applyFill="1" applyBorder="1" applyAlignment="1">
      <alignment horizontal="left" vertical="center"/>
    </xf>
    <xf numFmtId="43" fontId="4" fillId="9" borderId="1" xfId="8" applyFont="1" applyFill="1" applyBorder="1" applyAlignment="1">
      <alignment vertical="center"/>
    </xf>
    <xf numFmtId="0" fontId="4" fillId="9" borderId="1" xfId="10" applyFont="1" applyFill="1" applyBorder="1" applyAlignment="1">
      <alignment vertical="center"/>
    </xf>
    <xf numFmtId="0" fontId="0" fillId="9" borderId="0" xfId="0" applyFill="1"/>
    <xf numFmtId="0" fontId="27" fillId="8" borderId="1" xfId="0" applyNumberFormat="1" applyFont="1" applyFill="1" applyBorder="1" applyAlignment="1">
      <alignment horizontal="center" vertical="center"/>
    </xf>
    <xf numFmtId="43" fontId="2" fillId="8" borderId="1" xfId="8" applyFont="1" applyFill="1" applyBorder="1" applyAlignment="1">
      <alignment vertical="center"/>
    </xf>
    <xf numFmtId="0" fontId="27" fillId="8" borderId="1" xfId="0" applyNumberFormat="1" applyFont="1" applyFill="1" applyBorder="1" applyAlignment="1">
      <alignment horizontal="left" vertical="center"/>
    </xf>
    <xf numFmtId="43" fontId="2" fillId="8" borderId="1" xfId="8" applyFont="1" applyFill="1" applyBorder="1" applyAlignment="1">
      <alignment horizontal="left" vertical="center"/>
    </xf>
    <xf numFmtId="0" fontId="2" fillId="8" borderId="1" xfId="0" applyNumberFormat="1" applyFont="1" applyFill="1" applyBorder="1" applyAlignment="1">
      <alignment horizontal="left" vertical="center"/>
    </xf>
    <xf numFmtId="0" fontId="2" fillId="5" borderId="1" xfId="10" applyFont="1" applyFill="1" applyBorder="1" applyAlignment="1">
      <alignment horizontal="center" vertical="center"/>
    </xf>
    <xf numFmtId="0" fontId="2" fillId="5" borderId="1" xfId="10" applyFont="1" applyFill="1" applyBorder="1" applyAlignment="1">
      <alignment horizontal="center"/>
    </xf>
    <xf numFmtId="0" fontId="2" fillId="5" borderId="1" xfId="10" applyFont="1" applyFill="1" applyBorder="1" applyAlignment="1">
      <alignment horizontal="left"/>
    </xf>
    <xf numFmtId="43" fontId="2" fillId="5" borderId="1" xfId="8" applyFont="1" applyFill="1" applyBorder="1" applyAlignment="1">
      <alignment horizontal="left"/>
    </xf>
    <xf numFmtId="0" fontId="2" fillId="5" borderId="1" xfId="10" applyFont="1" applyFill="1" applyBorder="1" applyAlignment="1">
      <alignment horizontal="center" wrapText="1"/>
    </xf>
    <xf numFmtId="0" fontId="2" fillId="5" borderId="1" xfId="10" applyFont="1" applyFill="1" applyBorder="1" applyAlignment="1">
      <alignment horizontal="left" vertical="center" wrapText="1"/>
    </xf>
    <xf numFmtId="43" fontId="2" fillId="5" borderId="1" xfId="8" applyFont="1" applyFill="1" applyBorder="1" applyAlignment="1" applyProtection="1">
      <alignment horizontal="right" vertical="center"/>
      <protection locked="0"/>
    </xf>
    <xf numFmtId="177" fontId="27" fillId="8" borderId="1" xfId="0" applyNumberFormat="1" applyFont="1" applyFill="1" applyBorder="1" applyAlignment="1">
      <alignment horizontal="left" vertical="center"/>
    </xf>
    <xf numFmtId="43" fontId="2" fillId="8" borderId="1" xfId="8" applyFont="1" applyFill="1" applyBorder="1" applyAlignment="1">
      <alignment vertical="center" wrapText="1"/>
    </xf>
    <xf numFmtId="0" fontId="2" fillId="5" borderId="1" xfId="10" applyFont="1" applyFill="1" applyBorder="1" applyAlignment="1" applyProtection="1">
      <alignment horizontal="center" vertical="center" wrapText="1"/>
      <protection locked="0"/>
    </xf>
    <xf numFmtId="0" fontId="2" fillId="5" borderId="4" xfId="10" applyFont="1" applyFill="1" applyBorder="1" applyAlignment="1" applyProtection="1">
      <alignment horizontal="center" vertical="center"/>
      <protection locked="0"/>
    </xf>
    <xf numFmtId="43" fontId="2" fillId="5" borderId="4" xfId="8" applyFont="1" applyFill="1" applyBorder="1" applyAlignment="1" applyProtection="1">
      <alignment vertical="center"/>
      <protection locked="0"/>
    </xf>
    <xf numFmtId="0" fontId="2" fillId="5" borderId="4" xfId="10" applyFont="1" applyFill="1" applyBorder="1" applyAlignment="1" applyProtection="1">
      <alignment horizontal="center" vertical="center" wrapText="1"/>
      <protection locked="0"/>
    </xf>
    <xf numFmtId="43" fontId="3" fillId="5" borderId="1" xfId="8" applyFont="1" applyFill="1" applyBorder="1" applyAlignment="1" applyProtection="1">
      <alignment vertical="center"/>
      <protection locked="0"/>
    </xf>
    <xf numFmtId="0" fontId="2" fillId="5" borderId="9" xfId="10" applyFont="1" applyFill="1" applyBorder="1" applyAlignment="1" applyProtection="1">
      <alignment horizontal="center" vertical="center"/>
      <protection locked="0"/>
    </xf>
    <xf numFmtId="43" fontId="2" fillId="5" borderId="9" xfId="8" applyFont="1" applyFill="1" applyBorder="1" applyAlignment="1" applyProtection="1">
      <alignment vertical="center"/>
      <protection locked="0"/>
    </xf>
    <xf numFmtId="0" fontId="2" fillId="5" borderId="9" xfId="10" applyFont="1" applyFill="1" applyBorder="1" applyAlignment="1">
      <alignment horizontal="center" vertical="center"/>
    </xf>
    <xf numFmtId="43" fontId="2" fillId="5" borderId="9" xfId="8" applyFont="1" applyFill="1" applyBorder="1" applyAlignment="1">
      <alignment vertical="center"/>
    </xf>
    <xf numFmtId="177" fontId="2" fillId="5" borderId="1" xfId="7" applyNumberFormat="1" applyFont="1" applyFill="1" applyBorder="1" applyAlignment="1" applyProtection="1">
      <alignment horizontal="center" vertical="center"/>
      <protection locked="0"/>
    </xf>
    <xf numFmtId="0" fontId="2" fillId="8" borderId="1" xfId="0" applyNumberFormat="1" applyFont="1" applyFill="1" applyBorder="1" applyAlignment="1">
      <alignment horizontal="center" vertical="center"/>
    </xf>
    <xf numFmtId="43" fontId="2" fillId="10" borderId="9" xfId="8" applyFont="1" applyFill="1" applyBorder="1" applyAlignment="1">
      <alignment vertical="center"/>
    </xf>
    <xf numFmtId="43" fontId="2" fillId="10" borderId="1" xfId="8" applyFont="1" applyFill="1" applyBorder="1" applyAlignment="1">
      <alignment vertical="center"/>
    </xf>
    <xf numFmtId="43" fontId="2" fillId="5" borderId="1" xfId="8" applyFont="1" applyFill="1" applyBorder="1" applyAlignment="1"/>
    <xf numFmtId="43" fontId="2" fillId="10" borderId="1" xfId="8" applyFont="1" applyFill="1" applyBorder="1" applyAlignment="1" applyProtection="1">
      <alignment vertical="center"/>
      <protection locked="0"/>
    </xf>
    <xf numFmtId="0" fontId="2" fillId="5" borderId="1" xfId="10" applyFont="1" applyFill="1" applyBorder="1" applyAlignment="1">
      <alignment horizontal="center" vertical="center" wrapText="1"/>
    </xf>
    <xf numFmtId="0" fontId="7" fillId="9" borderId="1" xfId="10" applyFont="1" applyFill="1" applyBorder="1" applyAlignment="1" applyProtection="1">
      <alignment horizontal="left" vertical="center" wrapText="1"/>
      <protection locked="0"/>
    </xf>
    <xf numFmtId="43" fontId="4" fillId="9" borderId="1" xfId="8" applyFont="1" applyFill="1" applyBorder="1"/>
    <xf numFmtId="0" fontId="0" fillId="11" borderId="7" xfId="10" applyFont="1" applyFill="1" applyBorder="1" applyAlignment="1">
      <alignment horizontal="left" vertical="center"/>
    </xf>
    <xf numFmtId="176" fontId="4" fillId="11" borderId="1" xfId="7" applyNumberFormat="1" applyFont="1" applyFill="1" applyBorder="1" applyAlignment="1" applyProtection="1">
      <alignment horizontal="center" vertical="center"/>
      <protection locked="0"/>
    </xf>
    <xf numFmtId="176" fontId="2" fillId="11" borderId="1" xfId="7" applyNumberFormat="1" applyFont="1" applyFill="1" applyBorder="1" applyAlignment="1" applyProtection="1">
      <alignment horizontal="left" vertical="center"/>
      <protection locked="0"/>
    </xf>
    <xf numFmtId="0" fontId="2" fillId="11" borderId="1" xfId="10" applyFont="1" applyFill="1" applyBorder="1" applyAlignment="1">
      <alignment horizontal="left" vertical="center"/>
    </xf>
    <xf numFmtId="0" fontId="2" fillId="11" borderId="1" xfId="10" applyFont="1" applyFill="1" applyBorder="1" applyAlignment="1" applyProtection="1">
      <alignment horizontal="left" vertical="center" wrapText="1"/>
      <protection locked="0"/>
    </xf>
    <xf numFmtId="43" fontId="2" fillId="11" borderId="1" xfId="8" applyFont="1" applyFill="1" applyBorder="1" applyProtection="1">
      <protection locked="0"/>
    </xf>
    <xf numFmtId="0" fontId="7" fillId="11" borderId="1" xfId="10" applyFont="1" applyFill="1" applyBorder="1" applyAlignment="1">
      <alignment horizontal="left" vertical="center"/>
    </xf>
    <xf numFmtId="0" fontId="7" fillId="11" borderId="1" xfId="10" applyFont="1" applyFill="1" applyBorder="1" applyAlignment="1" applyProtection="1">
      <alignment horizontal="left" vertical="center" wrapText="1"/>
      <protection locked="0"/>
    </xf>
    <xf numFmtId="43" fontId="4" fillId="11" borderId="1" xfId="8" applyFont="1" applyFill="1" applyBorder="1"/>
    <xf numFmtId="43" fontId="4" fillId="11" borderId="1" xfId="8" applyFont="1" applyFill="1" applyBorder="1" applyAlignment="1">
      <alignment vertical="center"/>
    </xf>
    <xf numFmtId="0" fontId="4" fillId="11" borderId="1" xfId="10" applyFont="1" applyFill="1" applyBorder="1" applyAlignment="1">
      <alignment vertical="center"/>
    </xf>
    <xf numFmtId="0" fontId="0" fillId="11" borderId="0" xfId="0" applyFill="1"/>
    <xf numFmtId="0" fontId="0" fillId="11" borderId="1" xfId="0" applyFill="1" applyBorder="1"/>
    <xf numFmtId="176" fontId="2" fillId="9" borderId="1" xfId="7" applyNumberFormat="1" applyFont="1" applyFill="1" applyBorder="1" applyAlignment="1" applyProtection="1">
      <alignment vertical="center"/>
      <protection locked="0"/>
    </xf>
    <xf numFmtId="0" fontId="2" fillId="9" borderId="1" xfId="10" applyFont="1" applyFill="1" applyBorder="1" applyAlignment="1">
      <alignment vertical="center"/>
    </xf>
    <xf numFmtId="0" fontId="0" fillId="0" borderId="7" xfId="10" applyFont="1" applyFill="1" applyBorder="1" applyAlignment="1">
      <alignment horizontal="left" vertical="center"/>
    </xf>
    <xf numFmtId="0" fontId="7" fillId="0" borderId="1" xfId="10" applyFont="1" applyFill="1" applyBorder="1" applyAlignment="1">
      <alignment horizontal="left" vertical="center"/>
    </xf>
    <xf numFmtId="0" fontId="7" fillId="0" borderId="1" xfId="10" applyFont="1" applyFill="1" applyBorder="1" applyAlignment="1" applyProtection="1">
      <alignment horizontal="left" vertical="center" wrapText="1"/>
      <protection locked="0"/>
    </xf>
    <xf numFmtId="43" fontId="4" fillId="0" borderId="1" xfId="8" applyFont="1" applyFill="1" applyBorder="1"/>
    <xf numFmtId="0" fontId="4" fillId="0" borderId="1" xfId="10" applyFont="1" applyFill="1" applyBorder="1" applyAlignment="1">
      <alignment vertical="center"/>
    </xf>
    <xf numFmtId="0" fontId="27" fillId="5" borderId="9" xfId="0" applyNumberFormat="1" applyFont="1" applyFill="1" applyBorder="1" applyAlignment="1">
      <alignment horizontal="left" vertical="center"/>
    </xf>
    <xf numFmtId="0" fontId="34" fillId="5" borderId="1" xfId="0" applyNumberFormat="1" applyFont="1" applyFill="1" applyBorder="1" applyAlignment="1">
      <alignment horizontal="left" vertical="center"/>
    </xf>
    <xf numFmtId="0" fontId="27" fillId="5" borderId="1" xfId="0" applyNumberFormat="1" applyFont="1" applyFill="1" applyBorder="1" applyAlignment="1">
      <alignment horizontal="center" vertical="center" wrapText="1"/>
    </xf>
    <xf numFmtId="0" fontId="27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left" vertical="center"/>
    </xf>
    <xf numFmtId="0" fontId="27" fillId="5" borderId="9" xfId="0" applyNumberFormat="1" applyFont="1" applyFill="1" applyBorder="1" applyAlignment="1">
      <alignment horizontal="center" vertical="center"/>
    </xf>
    <xf numFmtId="0" fontId="2" fillId="12" borderId="1" xfId="10" applyFont="1" applyFill="1" applyBorder="1" applyAlignment="1" applyProtection="1">
      <alignment vertical="center" wrapText="1"/>
      <protection locked="0"/>
    </xf>
    <xf numFmtId="179" fontId="2" fillId="5" borderId="9" xfId="8" applyNumberFormat="1" applyFont="1" applyFill="1" applyBorder="1" applyAlignment="1">
      <alignment vertical="center"/>
    </xf>
    <xf numFmtId="0" fontId="0" fillId="12" borderId="7" xfId="10" applyFont="1" applyFill="1" applyBorder="1" applyAlignment="1">
      <alignment horizontal="left" vertical="center"/>
    </xf>
    <xf numFmtId="176" fontId="2" fillId="12" borderId="1" xfId="7" applyNumberFormat="1" applyFont="1" applyFill="1" applyBorder="1" applyAlignment="1" applyProtection="1">
      <alignment horizontal="left" vertical="center"/>
      <protection locked="0"/>
    </xf>
    <xf numFmtId="43" fontId="0" fillId="0" borderId="0" xfId="0" applyNumberFormat="1"/>
    <xf numFmtId="43" fontId="4" fillId="7" borderId="0" xfId="8" applyFont="1" applyFill="1" applyBorder="1" applyAlignment="1" applyProtection="1">
      <alignment horizontal="right" vertical="center"/>
    </xf>
    <xf numFmtId="43" fontId="2" fillId="0" borderId="0" xfId="8" applyFont="1" applyFill="1"/>
    <xf numFmtId="43" fontId="6" fillId="7" borderId="1" xfId="8" applyFont="1" applyFill="1" applyBorder="1"/>
    <xf numFmtId="0" fontId="2" fillId="12" borderId="1" xfId="10" applyFont="1" applyFill="1" applyBorder="1" applyAlignment="1" applyProtection="1">
      <alignment horizontal="left" vertical="center" wrapText="1"/>
      <protection locked="0"/>
    </xf>
    <xf numFmtId="0" fontId="2" fillId="13" borderId="1" xfId="10" applyFont="1" applyFill="1" applyBorder="1" applyAlignment="1" applyProtection="1">
      <alignment horizontal="left" vertical="center" wrapText="1"/>
      <protection locked="0"/>
    </xf>
    <xf numFmtId="0" fontId="0" fillId="13" borderId="7" xfId="10" applyFont="1" applyFill="1" applyBorder="1" applyAlignment="1">
      <alignment horizontal="left" vertical="center"/>
    </xf>
    <xf numFmtId="43" fontId="2" fillId="13" borderId="1" xfId="8" applyFont="1" applyFill="1" applyBorder="1" applyProtection="1">
      <protection locked="0"/>
    </xf>
    <xf numFmtId="43" fontId="2" fillId="5" borderId="1" xfId="8" applyFont="1" applyFill="1" applyBorder="1" applyAlignment="1">
      <alignment vertical="center" wrapText="1"/>
    </xf>
    <xf numFmtId="176" fontId="2" fillId="14" borderId="1" xfId="7" applyNumberFormat="1" applyFont="1" applyFill="1" applyBorder="1" applyAlignment="1" applyProtection="1">
      <alignment horizontal="left" vertical="center"/>
      <protection locked="0"/>
    </xf>
    <xf numFmtId="0" fontId="2" fillId="14" borderId="1" xfId="10" applyFont="1" applyFill="1" applyBorder="1" applyAlignment="1">
      <alignment horizontal="center"/>
    </xf>
    <xf numFmtId="0" fontId="2" fillId="14" borderId="1" xfId="10" applyFont="1" applyFill="1" applyBorder="1"/>
    <xf numFmtId="0" fontId="2" fillId="14" borderId="1" xfId="10" applyFont="1" applyFill="1" applyBorder="1" applyAlignment="1" applyProtection="1">
      <alignment horizontal="left" vertical="center" wrapText="1"/>
      <protection locked="0"/>
    </xf>
    <xf numFmtId="43" fontId="21" fillId="14" borderId="1" xfId="8" applyFont="1" applyFill="1" applyBorder="1" applyProtection="1">
      <protection locked="0"/>
    </xf>
    <xf numFmtId="0" fontId="2" fillId="14" borderId="1" xfId="10" applyFont="1" applyFill="1" applyBorder="1" applyAlignment="1" applyProtection="1">
      <alignment vertical="center"/>
      <protection locked="0"/>
    </xf>
    <xf numFmtId="43" fontId="2" fillId="14" borderId="1" xfId="8" applyFont="1" applyFill="1" applyBorder="1" applyProtection="1">
      <protection locked="0"/>
    </xf>
    <xf numFmtId="176" fontId="2" fillId="13" borderId="1" xfId="7" applyNumberFormat="1" applyFont="1" applyFill="1" applyBorder="1" applyAlignment="1" applyProtection="1">
      <alignment horizontal="left" vertical="center"/>
      <protection locked="0"/>
    </xf>
    <xf numFmtId="0" fontId="2" fillId="15" borderId="1" xfId="10" applyFont="1" applyFill="1" applyBorder="1" applyAlignment="1" applyProtection="1">
      <alignment horizontal="left" vertical="center" wrapText="1"/>
      <protection locked="0"/>
    </xf>
    <xf numFmtId="0" fontId="27" fillId="5" borderId="1" xfId="0" applyNumberFormat="1" applyFont="1" applyFill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6" fillId="0" borderId="1" xfId="10" applyFont="1" applyFill="1" applyBorder="1" applyAlignment="1">
      <alignment vertical="center" wrapText="1"/>
    </xf>
    <xf numFmtId="176" fontId="2" fillId="12" borderId="1" xfId="7" applyNumberFormat="1" applyFont="1" applyFill="1" applyBorder="1" applyAlignment="1" applyProtection="1">
      <alignment vertical="center"/>
      <protection locked="0"/>
    </xf>
    <xf numFmtId="0" fontId="2" fillId="15" borderId="1" xfId="10" applyFont="1" applyFill="1" applyBorder="1" applyAlignment="1">
      <alignment horizontal="center"/>
    </xf>
    <xf numFmtId="176" fontId="2" fillId="15" borderId="1" xfId="7" applyNumberFormat="1" applyFont="1" applyFill="1" applyBorder="1" applyAlignment="1" applyProtection="1">
      <alignment horizontal="left" vertical="center"/>
      <protection locked="0"/>
    </xf>
    <xf numFmtId="0" fontId="7" fillId="7" borderId="9" xfId="10" applyFont="1" applyFill="1" applyBorder="1" applyAlignment="1" applyProtection="1">
      <alignment horizontal="left" vertical="center" wrapText="1"/>
      <protection locked="0"/>
    </xf>
    <xf numFmtId="0" fontId="7" fillId="2" borderId="9" xfId="10" applyFont="1" applyFill="1" applyBorder="1" applyAlignment="1" applyProtection="1">
      <alignment horizontal="left" vertical="center" wrapText="1"/>
      <protection locked="0"/>
    </xf>
    <xf numFmtId="0" fontId="7" fillId="7" borderId="4" xfId="10" applyFont="1" applyFill="1" applyBorder="1" applyAlignment="1" applyProtection="1">
      <alignment horizontal="left" vertical="center" wrapText="1"/>
      <protection locked="0"/>
    </xf>
    <xf numFmtId="43" fontId="4" fillId="7" borderId="9" xfId="8" applyFont="1" applyFill="1" applyBorder="1"/>
    <xf numFmtId="43" fontId="7" fillId="7" borderId="9" xfId="8" applyFont="1" applyFill="1" applyBorder="1"/>
    <xf numFmtId="43" fontId="2" fillId="5" borderId="9" xfId="8" applyFont="1" applyFill="1" applyBorder="1" applyAlignment="1">
      <alignment horizontal="left"/>
    </xf>
    <xf numFmtId="176" fontId="2" fillId="16" borderId="1" xfId="7" applyNumberFormat="1" applyFont="1" applyFill="1" applyBorder="1" applyAlignment="1" applyProtection="1">
      <alignment horizontal="left" vertical="center"/>
      <protection locked="0"/>
    </xf>
    <xf numFmtId="0" fontId="25" fillId="16" borderId="1" xfId="10" applyFont="1" applyFill="1" applyBorder="1"/>
    <xf numFmtId="43" fontId="21" fillId="5" borderId="1" xfId="8" applyFont="1" applyFill="1" applyBorder="1" applyProtection="1">
      <protection locked="0"/>
    </xf>
    <xf numFmtId="43" fontId="4" fillId="7" borderId="4" xfId="8" applyFont="1" applyFill="1" applyBorder="1"/>
    <xf numFmtId="43" fontId="2" fillId="5" borderId="1" xfId="8" applyFont="1" applyFill="1" applyBorder="1" applyProtection="1">
      <protection locked="0"/>
    </xf>
    <xf numFmtId="0" fontId="2" fillId="5" borderId="9" xfId="10" applyFont="1" applyFill="1" applyBorder="1" applyAlignment="1">
      <alignment horizontal="left"/>
    </xf>
    <xf numFmtId="0" fontId="7" fillId="2" borderId="4" xfId="10" applyFont="1" applyFill="1" applyBorder="1" applyAlignment="1" applyProtection="1">
      <alignment horizontal="left" vertical="center" wrapText="1"/>
      <protection locked="0"/>
    </xf>
    <xf numFmtId="0" fontId="27" fillId="5" borderId="4" xfId="0" applyNumberFormat="1" applyFont="1" applyFill="1" applyBorder="1" applyAlignment="1">
      <alignment horizontal="center" vertical="center"/>
    </xf>
    <xf numFmtId="43" fontId="4" fillId="2" borderId="4" xfId="8" applyFont="1" applyFill="1" applyBorder="1"/>
    <xf numFmtId="43" fontId="2" fillId="5" borderId="4" xfId="8" applyFont="1" applyFill="1" applyBorder="1" applyAlignment="1">
      <alignment vertical="center"/>
    </xf>
    <xf numFmtId="176" fontId="2" fillId="5" borderId="1" xfId="7" applyNumberFormat="1" applyFont="1" applyFill="1" applyBorder="1" applyAlignment="1" applyProtection="1">
      <alignment horizontal="left" vertical="center"/>
      <protection locked="0"/>
    </xf>
    <xf numFmtId="176" fontId="2" fillId="5" borderId="1" xfId="7" applyNumberFormat="1" applyFont="1" applyFill="1" applyBorder="1" applyAlignment="1" applyProtection="1">
      <alignment vertical="center"/>
      <protection locked="0"/>
    </xf>
    <xf numFmtId="0" fontId="37" fillId="3" borderId="1" xfId="10" applyFont="1" applyFill="1" applyBorder="1" applyAlignment="1">
      <alignment horizontal="left" vertical="center"/>
    </xf>
    <xf numFmtId="0" fontId="0" fillId="0" borderId="0" xfId="0" pivotButton="1"/>
    <xf numFmtId="0" fontId="24" fillId="0" borderId="0" xfId="0" applyFont="1"/>
    <xf numFmtId="0" fontId="38" fillId="0" borderId="0" xfId="0" applyFont="1"/>
    <xf numFmtId="0" fontId="0" fillId="0" borderId="0" xfId="0" applyNumberFormat="1"/>
    <xf numFmtId="0" fontId="39" fillId="0" borderId="0" xfId="0" applyFont="1"/>
    <xf numFmtId="0" fontId="40" fillId="0" borderId="0" xfId="0" applyFont="1"/>
    <xf numFmtId="43" fontId="40" fillId="0" borderId="0" xfId="8" applyFont="1"/>
    <xf numFmtId="0" fontId="41" fillId="0" borderId="0" xfId="0" applyFont="1"/>
    <xf numFmtId="0" fontId="0" fillId="0" borderId="0" xfId="0" applyAlignment="1">
      <alignment horizontal="center"/>
    </xf>
    <xf numFmtId="0" fontId="23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0" fillId="0" borderId="10" xfId="0" applyFont="1" applyBorder="1"/>
    <xf numFmtId="0" fontId="0" fillId="0" borderId="11" xfId="0" applyBorder="1"/>
    <xf numFmtId="0" fontId="40" fillId="0" borderId="11" xfId="0" applyFont="1" applyBorder="1"/>
    <xf numFmtId="0" fontId="0" fillId="0" borderId="12" xfId="0" applyBorder="1"/>
    <xf numFmtId="0" fontId="0" fillId="0" borderId="13" xfId="0" applyBorder="1"/>
    <xf numFmtId="0" fontId="40" fillId="0" borderId="0" xfId="0" applyFont="1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0" fillId="0" borderId="16" xfId="0" applyBorder="1"/>
    <xf numFmtId="0" fontId="41" fillId="0" borderId="0" xfId="0" applyFont="1" applyBorder="1"/>
    <xf numFmtId="0" fontId="41" fillId="0" borderId="11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8" fillId="0" borderId="17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5" xfId="0" applyFont="1" applyBorder="1" applyAlignment="1">
      <alignment horizontal="center"/>
    </xf>
  </cellXfs>
  <cellStyles count="11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9" xr:uid="{00000000-0005-0000-0000-000004000000}"/>
    <cellStyle name="Normal" xfId="10" xr:uid="{00000000-0005-0000-0000-000005000000}"/>
    <cellStyle name="Percent" xfId="1" xr:uid="{00000000-0005-0000-0000-000006000000}"/>
    <cellStyle name="常规" xfId="0" builtinId="0"/>
    <cellStyle name="常规_统计表" xfId="7" xr:uid="{00000000-0005-0000-0000-000008000000}"/>
    <cellStyle name="超链接" xfId="6" xr:uid="{00000000-0005-0000-0000-000009000000}"/>
    <cellStyle name="千位分隔" xfId="8" xr:uid="{00000000-0005-0000-0000-00000A000000}"/>
  </cellStyles>
  <dxfs count="47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externalLink" Target="externalLinks/externalLink17.xml"/><Relationship Id="rId47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25.xml"/><Relationship Id="rId55" Type="http://schemas.openxmlformats.org/officeDocument/2006/relationships/externalLink" Target="externalLinks/externalLink30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15.xml"/><Relationship Id="rId45" Type="http://schemas.openxmlformats.org/officeDocument/2006/relationships/externalLink" Target="externalLinks/externalLink20.xml"/><Relationship Id="rId53" Type="http://schemas.openxmlformats.org/officeDocument/2006/relationships/externalLink" Target="externalLinks/externalLink28.xml"/><Relationship Id="rId58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18.xml"/><Relationship Id="rId48" Type="http://schemas.openxmlformats.org/officeDocument/2006/relationships/externalLink" Target="externalLinks/externalLink23.xml"/><Relationship Id="rId56" Type="http://schemas.openxmlformats.org/officeDocument/2006/relationships/externalLink" Target="externalLinks/externalLink31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21.xml"/><Relationship Id="rId59" Type="http://schemas.openxmlformats.org/officeDocument/2006/relationships/externalLink" Target="externalLinks/externalLink34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6.xml"/><Relationship Id="rId54" Type="http://schemas.openxmlformats.org/officeDocument/2006/relationships/externalLink" Target="externalLinks/externalLink29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49" Type="http://schemas.openxmlformats.org/officeDocument/2006/relationships/externalLink" Target="externalLinks/externalLink24.xml"/><Relationship Id="rId57" Type="http://schemas.openxmlformats.org/officeDocument/2006/relationships/externalLink" Target="externalLinks/externalLink32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6.xml"/><Relationship Id="rId44" Type="http://schemas.openxmlformats.org/officeDocument/2006/relationships/externalLink" Target="externalLinks/externalLink19.xml"/><Relationship Id="rId52" Type="http://schemas.openxmlformats.org/officeDocument/2006/relationships/externalLink" Target="externalLinks/externalLink27.xml"/><Relationship Id="rId6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02-&#20851;&#32852;&#20132;&#26131;&#31561;&#20107;&#39033;&#32479;&#35745;&#34920;&#65288;1&#26376;19&#26085;&#21069;&#20132;&#65289;-&#21033;&#24037;&#2766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02-&#20851;&#32852;&#20132;&#26131;&#31561;&#20107;&#39033;&#32479;&#35745;&#34920;&#65288;&#30044;&#20135;&#65289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02-&#20851;&#32852;&#20132;&#26131;&#31561;&#20107;&#39033;&#32479;&#35745;&#34920;&#65288;&#39640;&#21147;+&#39640;&#22522;+&#36234;&#39640;&#65289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02-&#20851;&#32852;&#20132;&#26131;&#31561;&#20107;&#39033;&#32479;&#35745;&#34920;&#65288;&#24191;&#27744;&#65289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02-&#20851;&#32852;&#20132;&#26131;&#31561;&#20107;&#39033;&#32479;&#35745;&#34920;&#65288;&#21326;&#31958;&#6528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02-&#20851;&#32852;&#20132;&#26131;&#31561;&#20107;&#39033;&#32479;&#35745;&#34920;&#65288;&#21452;&#40060;&#21378;&#65289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02-&#20851;&#32852;&#20132;&#26131;&#31561;&#20107;&#39033;&#32479;&#35745;&#34920;&#65288;&#20122;&#27954;&#65289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-&#36164;&#20135;&#20844;&#2149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&#22885;&#23453;&#26495;&#22359;&#20851;&#32852;&#20132;&#26131;&#31561;&#20107;&#39033;&#32479;&#35745;&#34920;2021&#24180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&#65288;1&#26376;21&#26085;&#21069;&#20132;&#65289;--&#40560;&#37329;&#38065;&#27719;&#24635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&#65288;1&#26376;24&#26085;&#19979;&#29677;&#21069;&#19978;&#20132;&#65289;&#8212;&#28010;&#22855;&#21512;&#241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-&#38598;&#22242;&#24635;&#37096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-&#30334;&#33457;&#20844;&#21496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-&#22823;&#26032;&#25991;&#21019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02-&#20851;&#32852;&#20132;&#26131;&#31561;&#20107;&#39033;&#32479;&#35745;&#34920;&#65288;1&#26376;19&#26085;&#21069;&#20132;&#65289;%20-&#20840;&#26032;&#20844;&#21496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02-&#20851;&#32852;&#20132;&#26131;&#31561;&#20107;&#39033;&#32479;&#35745;&#34920;&#65288;1&#26376;19&#26085;&#21069;&#20132;&#65289;&#32442;&#20225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02-&#20851;&#32852;&#20132;&#26131;&#31561;&#20107;&#39033;&#32479;&#35745;&#34920;&#65288;1&#26376;19&#26085;&#21069;&#20132;&#65289;-&#24191;&#24503;&#20379;&#24212;&#381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02-&#20851;&#32852;&#20132;&#26131;&#31561;&#20107;&#39033;&#32479;&#35745;&#34920;&#65288;1&#26376;19&#26085;&#21069;&#20132;&#65289;-&#21512;&#21644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02-&#20851;&#32852;&#20132;&#26131;&#31561;&#20107;&#39033;&#32479;&#35745;&#34920;&#65288;1&#26376;19&#26085;&#21069;&#20132;&#65289;&#21512;&#32420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02-&#20851;&#32852;&#20132;&#26131;&#31561;&#20107;&#39033;&#32479;&#35745;&#34920;&#65288;1&#26376;19&#26085;&#21069;&#20132;&#65289;&#26032;&#32852;&#27888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02-&#20851;&#32852;&#20132;&#26131;&#31561;&#20107;&#39033;&#32479;&#35745;&#34920;&#65288;1&#26376;19&#26085;&#21069;&#20132;&#65289;-&#26032;&#26102;&#23578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02-&#20851;&#32852;&#20132;&#26131;&#31561;&#20107;&#39033;&#32479;&#35745;&#34920;-&#24191;&#32442;&#26816;&#27979;&#65288;1&#26376;19&#26085;&#21069;&#20132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36731;&#24037;&#20851;&#32852;\&#12304;&#23567;&#21608;&#12305;02-&#20851;&#32852;&#20132;&#26131;&#31561;&#20107;&#39033;&#32479;&#35745;&#34920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&#20379;&#38144;&#20844;&#21496;02-&#20851;&#32852;&#20132;&#26131;&#31561;&#20107;&#39033;&#32479;&#35745;&#34920;&#65288;1&#26376;19&#26085;&#21069;&#20132;&#65289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&#24191;&#32442;&#32852;%20&#26381;&#35013;&#30740;&#31350;&#25152;02-&#20851;&#32852;&#20132;&#26131;&#31561;&#20107;&#39033;&#32479;&#35745;&#34920;&#65288;1&#26376;19&#26085;&#21069;&#20132;&#65289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&#20225;&#19994;&#20132;\&#26579;&#32455;&#20844;&#21496;02-&#20851;&#32852;&#20132;&#26131;&#31561;&#20107;&#39033;&#32479;&#35745;&#34920;&#65288;1&#26376;19&#26085;&#21069;&#20132;&#65289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-&#32442;&#32455;&#20844;&#21496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-&#34382;&#22836;&#20844;&#2149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-&#36731;&#20986;&#20844;&#2149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-&#19977;&#35282;&#20844;&#21496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-&#21452;&#4006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-&#29616;&#2019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&#20851;&#32852;&#20132;&#26131;&#34920;\02-&#20851;&#32852;&#20132;&#26131;&#31561;&#20107;&#39033;&#32479;&#35745;&#34920;-&#26032;&#20181;&#35802;&#20844;&#21496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zh\Desktop\ffcell\02-&#20851;&#32852;&#20132;&#26131;&#31561;&#20107;&#39033;&#32479;&#35745;&#34920;&#65288;1&#26376;21&#26085;&#21069;&#2013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Sheet2"/>
      <sheetName val="1关联方清单"/>
      <sheetName val="写入栏"/>
      <sheetName val="下拉数据源"/>
      <sheetName val="Sheet1"/>
      <sheetName val="下拉数据源 (2)"/>
      <sheetName val="2内部关联交易"/>
      <sheetName val="3内部关联往来"/>
      <sheetName val="4内部关联现金流"/>
      <sheetName val="5非合并关联交易"/>
      <sheetName val="6非合并关联往来"/>
      <sheetName val="7非合并关联现金流"/>
      <sheetName val="8关联担保"/>
      <sheetName val="9其他关联事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迟兆澜" refreshedDate="44660.480162615742" createdVersion="7" refreshedVersion="7" minRefreshableVersion="3" recordCount="335" xr:uid="{6A983A62-150C-467B-B4D6-407B57F426DD}">
  <cacheSource type="worksheet">
    <worksheetSource ref="I2:M337" sheet="抵消V2"/>
  </cacheSource>
  <cacheFields count="5">
    <cacheField name="现金流量表列示明细项" numFmtId="0">
      <sharedItems containsBlank="1" count="15">
        <s v="偿还债务支付的现金"/>
        <s v="取得投资收益收到的现金"/>
        <s v="收到其他与筹资活动有关的现金"/>
        <s v="取得借款收到的现金"/>
        <s v="销售商品、提供劳务收到的现金"/>
        <s v="收到其他与经营活动有关的现金"/>
        <s v="分配股利、利润或偿付利息支付的现金"/>
        <s v="支付其他与经营活动有关的现金"/>
        <s v="支付其他与筹资活动有关的现金"/>
        <s v="购买商品、接受劳务支付的现金"/>
        <s v="支付其他与投资活动有关的现金"/>
        <s v="收到其他与投资活动有关的现金"/>
        <m/>
        <s v="资金占用费"/>
        <s v="支付给职工及为职工支付的现金"/>
      </sharedItems>
    </cacheField>
    <cacheField name="现金流金额" numFmtId="43">
      <sharedItems containsString="0" containsBlank="1" containsNumber="1" minValue="-6913642.8099999996" maxValue="350000000"/>
    </cacheField>
    <cacheField name="与现金流有关的事项" numFmtId="0">
      <sharedItems containsBlank="1"/>
    </cacheField>
    <cacheField name="现金流量表列示明细项2" numFmtId="0">
      <sharedItems containsBlank="1" count="28">
        <s v="收回投资收到的现金"/>
        <s v="分配股利、利润或偿付利息支付的现金"/>
        <s v="偿还债务支付的现金"/>
        <s v="购买商品、接受劳务支付的现金"/>
        <s v="收到其他与投资活动有关的现金"/>
        <s v="收到其他与经营活动有关的现金"/>
        <s v="支付其他与投资活动有关的现金"/>
        <s v="分配股利、利润或偿付利息所支付的现金 "/>
        <s v="收到的其他与经营活动的现金"/>
        <s v="支付其他与经营活动有关现金"/>
        <s v="购建固定资产、无形资产和其他长期资产支付的现金"/>
        <s v="支付其他与经营活动有关的现金"/>
        <s v="销售商品、提供劳务收到的现金"/>
        <s v="支付的其他与经营活动有关的现金"/>
        <s v="收到的其他与经营活动有关的现金"/>
        <m/>
        <s v="  购买商品、接受劳务支付的现金(04)"/>
        <s v="支付其他与筹资活动有关的现金"/>
        <s v="支付的与其他经营活动有关的现金(07)"/>
        <s v="销售商品提供劳务的现金"/>
        <s v="收到的其他与经营活动的现金(03)"/>
        <s v="支付给职工及为职工支付的现金"/>
        <s v="支付给职工以及为职工支付的现金"/>
        <s v="支付的与其他经营活动有关的现金"/>
        <s v="取得投资收益收到的现金"/>
        <s v="与现金流有关的事项"/>
        <s v="    支付给职工及为职工支付的现金"/>
        <s v="管理费"/>
      </sharedItems>
    </cacheField>
    <cacheField name="现金流金额2" numFmtId="0">
      <sharedItems containsString="0" containsBlank="1" containsNumber="1" minValue="-137885" maxValue="350000000" count="311">
        <n v="350000000"/>
        <n v="153742464.94999999"/>
        <n v="107463958.33"/>
        <n v="95000000"/>
        <n v="45000000"/>
        <n v="31630971.859999999"/>
        <n v="32113548.530000001"/>
        <n v="30000000"/>
        <n v="25392913.949999999"/>
        <n v="22546518.079999998"/>
        <n v="22303729.100000001"/>
        <n v="20000000"/>
        <n v="12600000"/>
        <n v="11478938.880000001"/>
        <n v="10961182.65"/>
        <n v="10899000"/>
        <n v="10700447.810000001"/>
        <n v="10329040.84"/>
        <n v="10000000"/>
        <n v="9877415.9399999995"/>
        <n v="7032394.8300000001"/>
        <n v="9404850"/>
        <n v="9321386.2200000007"/>
        <n v="8979980.8000000007"/>
        <n v="8380766.04"/>
        <n v="8116227.2300000004"/>
        <n v="7986357.8000000007"/>
        <n v="7516447.8300000001"/>
        <n v="7200000"/>
        <n v="6886027.2199999997"/>
        <n v="6525130.7000000002"/>
        <n v="5869500"/>
        <n v="4399197.58"/>
        <n v="4259264.67"/>
        <n v="4079089.03"/>
        <n v="3956561.18"/>
        <n v="3918296.03"/>
        <n v="3887745.7"/>
        <n v="3869664.34"/>
        <n v="3502298.52"/>
        <n v="3398440"/>
        <n v="3339938"/>
        <n v="3240000"/>
        <n v="3197846.41"/>
        <n v="3131961.56"/>
        <n v="3035422"/>
        <n v="3013212.75"/>
        <n v="3656721.23"/>
        <n v="2879787.66"/>
        <n v="2795088.3"/>
        <n v="2758551.4"/>
        <n v="2745116"/>
        <n v="2732788"/>
        <n v="2663263.89"/>
        <n v="2516073.16"/>
        <n v="2412281.29"/>
        <n v="2353720.12"/>
        <n v="2293642.34"/>
        <n v="2250000"/>
        <n v="2198845.5499999998"/>
        <n v="517024.31"/>
        <n v="1413415.89"/>
        <n v="2100894.64"/>
        <n v="2063569.6916000003"/>
        <n v="1983969.51"/>
        <n v="1936294.7600000002"/>
        <n v="1880830.3900000004"/>
        <n v="1861001.35"/>
        <n v="2113891.2000000002"/>
        <n v="1750000"/>
        <n v="1748774.35"/>
        <n v="1724048.69"/>
        <n v="1703634.65"/>
        <n v="1647274.84"/>
        <n v="1635655.92"/>
        <n v="1608352.2"/>
        <n v="1598430.85"/>
        <n v="2340325.62"/>
        <n v="1777700.36"/>
        <n v="1539900"/>
        <n v="1511904"/>
        <n v="1500000"/>
        <n v="1489875.48"/>
        <n v="1454273.78"/>
        <n v="1453492.92"/>
        <n v="1447535"/>
        <n v="1400000"/>
        <n v="1380000"/>
        <n v="1263464.96"/>
        <n v="1258911.08"/>
        <n v="1229417.8500000001"/>
        <n v="1196970.92"/>
        <n v="1146250"/>
        <m/>
        <n v="1089814.1299999999"/>
        <n v="1082427.3400000001"/>
        <n v="1715000"/>
        <n v="1050405"/>
        <n v="1050314.6200000001"/>
        <n v="1046560.56"/>
        <n v="1031793.71"/>
        <n v="998332.73"/>
        <n v="975428.25"/>
        <n v="979656.3"/>
        <n v="932464.63"/>
        <n v="864073.03"/>
        <n v="782805.84000000008"/>
        <n v="826624.49"/>
        <n v="706415.32"/>
        <n v="4639932.2"/>
        <n v="753239.07"/>
        <n v="725853.24"/>
        <n v="693514.93"/>
        <n v="686279"/>
        <n v="684000"/>
        <n v="652559.49"/>
        <n v="640563.82999999996"/>
        <n v="639581.18999999994"/>
        <n v="618226.09"/>
        <n v="600000"/>
        <n v="584364.5"/>
        <n v="2793396.93"/>
        <n v="654379.19999999995"/>
        <n v="546935.41"/>
        <n v="506653.74"/>
        <n v="500814.3"/>
        <n v="499314.3"/>
        <n v="483072"/>
        <n v="482875"/>
        <n v="478391.66"/>
        <n v="583413.18000000005"/>
        <n v="507069.32"/>
        <n v="470000"/>
        <n v="467056.46"/>
        <n v="459461.34"/>
        <n v="432048"/>
        <n v="419941.87"/>
        <n v="414480.32"/>
        <n v="413657.33"/>
        <n v="403180"/>
        <n v="1658365.36"/>
        <n v="396464.43"/>
        <n v="395935.42"/>
        <n v="1842080.12"/>
        <n v="377980.2"/>
        <n v="371066.38"/>
        <n v="370156"/>
        <n v="351511.82"/>
        <n v="344356.83"/>
        <n v="340099.88"/>
        <n v="252328.46"/>
        <n v="323133.99"/>
        <n v="320250"/>
        <n v="316554.93"/>
        <n v="315891.25"/>
        <n v="314204.15000000002"/>
        <n v="305587.5"/>
        <n v="237122.95"/>
        <n v="289958.5"/>
        <n v="286502.40000000002"/>
        <n v="280000"/>
        <n v="277329.01999999996"/>
        <n v="216394.8"/>
        <n v="243713"/>
        <n v="280972.40000000002"/>
        <n v="268873.84000000003"/>
        <n v="268072.75"/>
        <n v="267500"/>
        <n v="263892.98"/>
        <n v="263100"/>
        <n v="262500"/>
        <n v="254016.95"/>
        <n v="256828.26"/>
        <n v="256404.1"/>
        <n v="192372.86"/>
        <n v="2002381.6"/>
        <n v="181738.82"/>
        <n v="246664.8"/>
        <n v="245605.41"/>
        <n v="243525.48"/>
        <n v="241253.78"/>
        <n v="492371.65"/>
        <n v="233551"/>
        <n v="228038.09"/>
        <n v="181267.51"/>
        <n v="222642.76"/>
        <n v="217815.1"/>
        <n v="216934.8"/>
        <n v="214776.86999999997"/>
        <n v="209928.33"/>
        <n v="139919.12"/>
        <n v="198147.54"/>
        <n v="195000"/>
        <n v="189961.44"/>
        <n v="184215.61"/>
        <n v="214782.23999999993"/>
        <n v="177413"/>
        <n v="175541.62"/>
        <n v="1418351"/>
        <n v="154525.68"/>
        <n v="152480.99"/>
        <n v="150000"/>
        <n v="147132.9"/>
        <n v="142812.69"/>
        <n v="131982.79"/>
        <n v="210470.22"/>
        <n v="140339"/>
        <n v="138248.70000000001"/>
        <n v="138000"/>
        <n v="-137885"/>
        <n v="136605"/>
        <n v="134531.51"/>
        <n v="133141.74"/>
        <n v="124597.75999999999"/>
        <n v="144000"/>
        <n v="121344"/>
        <n v="112723.71"/>
        <n v="112431.56"/>
        <n v="110608.66"/>
        <n v="108035.29"/>
        <n v="36452.82"/>
        <n v="107438.39999999999"/>
        <n v="106516.07"/>
        <n v="106060"/>
        <n v="100000"/>
        <n v="74757.95"/>
        <n v="98333.33"/>
        <n v="98112"/>
        <n v="98000"/>
        <n v="95000"/>
        <n v="94373.84"/>
        <n v="93084"/>
        <n v="385639.63"/>
        <n v="90053.84"/>
        <n v="90000"/>
        <n v="1032840.48"/>
        <n v="75114.429999999993"/>
        <n v="84845.87"/>
        <n v="83688"/>
        <n v="82500"/>
        <n v="81509.070000000007"/>
        <n v="81113.7"/>
        <n v="93014.9"/>
        <n v="75716.800000000003"/>
        <n v="75600"/>
        <n v="72703.13"/>
        <n v="72000"/>
        <n v="70289.490000000005"/>
        <n v="115751.14"/>
        <n v="68760"/>
        <n v="67756"/>
        <n v="67750"/>
        <n v="67036.399999999994"/>
        <n v="66828"/>
        <n v="55352.4"/>
        <n v="458312.98"/>
        <n v="65910.41"/>
        <n v="64160"/>
        <n v="63299"/>
        <n v="63122.1"/>
        <n v="62900"/>
        <n v="59631"/>
        <n v="58050"/>
        <n v="37315.629999999997"/>
        <n v="48544.800000000003"/>
        <n v="55838.82"/>
        <n v="55200"/>
        <n v="54906"/>
        <n v="52800"/>
        <n v="52682.720000000001"/>
        <n v="52388"/>
        <n v="49984"/>
        <n v="50390.18"/>
        <n v="39350.44"/>
        <n v="47866"/>
        <n v="47280"/>
        <n v="48803.95"/>
        <n v="202986.37"/>
        <n v="180304"/>
        <n v="46009"/>
        <n v="45000"/>
        <n v="2375"/>
        <n v="18176.7"/>
        <n v="43871"/>
        <n v="42500"/>
        <n v="42184.15"/>
        <n v="41587.42"/>
        <n v="37686"/>
        <n v="40516.799999999996"/>
        <n v="29282.37"/>
        <n v="38425.379999999997"/>
        <n v="37290"/>
        <n v="36136"/>
        <n v="182.4"/>
        <n v="35281.68"/>
        <n v="35175"/>
        <n v="35131.42"/>
        <n v="34560"/>
        <n v="33335.5"/>
        <n v="32560"/>
        <n v="35168.199999999997"/>
        <n v="31807"/>
        <n v="30922.49"/>
        <n v="196828.26"/>
        <n v="30442.799999999999"/>
        <n v="30281.200000000001"/>
        <n v="30000"/>
        <n v="25160.06"/>
        <n v="450000"/>
        <n v="5159291.37"/>
        <n v="699296.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x v="0"/>
    <n v="350000000"/>
    <s v="收回资金归集款"/>
    <x v="0"/>
    <x v="0"/>
  </r>
  <r>
    <x v="1"/>
    <n v="153742464.94999999"/>
    <s v="上缴国家收益"/>
    <x v="1"/>
    <x v="1"/>
  </r>
  <r>
    <x v="2"/>
    <n v="107463958.33"/>
    <s v="还款"/>
    <x v="2"/>
    <x v="2"/>
  </r>
  <r>
    <x v="1"/>
    <n v="95000000"/>
    <s v="分配股利或利润所支付的现金(21)"/>
    <x v="1"/>
    <x v="3"/>
  </r>
  <r>
    <x v="3"/>
    <n v="45000000"/>
    <s v="还款"/>
    <x v="2"/>
    <x v="4"/>
  </r>
  <r>
    <x v="4"/>
    <n v="32881979.93"/>
    <m/>
    <x v="3"/>
    <x v="5"/>
  </r>
  <r>
    <x v="4"/>
    <n v="32168543.109999999"/>
    <s v="支付货款"/>
    <x v="3"/>
    <x v="6"/>
  </r>
  <r>
    <x v="5"/>
    <n v="30000000"/>
    <m/>
    <x v="2"/>
    <x v="7"/>
  </r>
  <r>
    <x v="5"/>
    <n v="25392913.949999999"/>
    <s v="支付TIT智慧园租金"/>
    <x v="3"/>
    <x v="8"/>
  </r>
  <r>
    <x v="6"/>
    <n v="22546518.079999998"/>
    <m/>
    <x v="4"/>
    <x v="9"/>
  </r>
  <r>
    <x v="4"/>
    <n v="22303729.100000001"/>
    <s v="采购商品"/>
    <x v="3"/>
    <x v="10"/>
  </r>
  <r>
    <x v="0"/>
    <n v="20000000"/>
    <m/>
    <x v="5"/>
    <x v="11"/>
  </r>
  <r>
    <x v="3"/>
    <n v="12600000"/>
    <s v="收利息"/>
    <x v="5"/>
    <x v="12"/>
  </r>
  <r>
    <x v="5"/>
    <n v="11489743.130000001"/>
    <s v="租金"/>
    <x v="3"/>
    <x v="13"/>
  </r>
  <r>
    <x v="1"/>
    <n v="10961182.65"/>
    <m/>
    <x v="6"/>
    <x v="14"/>
  </r>
  <r>
    <x v="7"/>
    <n v="10899000"/>
    <s v="资金占用费"/>
    <x v="5"/>
    <x v="15"/>
  </r>
  <r>
    <x v="1"/>
    <n v="10700447.810000001"/>
    <m/>
    <x v="7"/>
    <x v="16"/>
  </r>
  <r>
    <x v="1"/>
    <n v="10329040.84"/>
    <s v="分配股利"/>
    <x v="1"/>
    <x v="17"/>
  </r>
  <r>
    <x v="8"/>
    <n v="10000000"/>
    <s v="支付资金占用费"/>
    <x v="8"/>
    <x v="18"/>
  </r>
  <r>
    <x v="5"/>
    <n v="9877415.9399999995"/>
    <m/>
    <x v="6"/>
    <x v="19"/>
  </r>
  <r>
    <x v="4"/>
    <n v="9702394.8300000001"/>
    <s v="支付物管费"/>
    <x v="9"/>
    <x v="20"/>
  </r>
  <r>
    <x v="5"/>
    <n v="9404850"/>
    <m/>
    <x v="10"/>
    <x v="21"/>
  </r>
  <r>
    <x v="5"/>
    <n v="9321386.2200000007"/>
    <s v="归还借款"/>
    <x v="11"/>
    <x v="22"/>
  </r>
  <r>
    <x v="1"/>
    <n v="8979980.8000000007"/>
    <m/>
    <x v="1"/>
    <x v="23"/>
  </r>
  <r>
    <x v="9"/>
    <n v="8380766.04"/>
    <s v="收回货款"/>
    <x v="12"/>
    <x v="24"/>
  </r>
  <r>
    <x v="9"/>
    <n v="8116227.2300000004"/>
    <m/>
    <x v="12"/>
    <x v="25"/>
  </r>
  <r>
    <x v="9"/>
    <n v="7986357.8000000007"/>
    <s v="收租金"/>
    <x v="12"/>
    <x v="26"/>
  </r>
  <r>
    <x v="1"/>
    <n v="7516447.8300000001"/>
    <s v="应上缴轻工集团2020年投资收益"/>
    <x v="1"/>
    <x v="27"/>
  </r>
  <r>
    <x v="5"/>
    <n v="7200000"/>
    <m/>
    <x v="11"/>
    <x v="28"/>
  </r>
  <r>
    <x v="1"/>
    <n v="6886027.2199999997"/>
    <s v="分配股利"/>
    <x v="1"/>
    <x v="29"/>
  </r>
  <r>
    <x v="1"/>
    <n v="6525130.7000000002"/>
    <s v="国资收益"/>
    <x v="1"/>
    <x v="30"/>
  </r>
  <r>
    <x v="7"/>
    <n v="5869500"/>
    <s v="资金占用费"/>
    <x v="5"/>
    <x v="31"/>
  </r>
  <r>
    <x v="4"/>
    <n v="4399197.58"/>
    <s v="场地租金"/>
    <x v="11"/>
    <x v="32"/>
  </r>
  <r>
    <x v="5"/>
    <n v="4259264.67"/>
    <m/>
    <x v="11"/>
    <x v="33"/>
  </r>
  <r>
    <x v="5"/>
    <n v="4079089.03"/>
    <s v="租金"/>
    <x v="3"/>
    <x v="34"/>
  </r>
  <r>
    <x v="9"/>
    <n v="3956561.18"/>
    <m/>
    <x v="12"/>
    <x v="35"/>
  </r>
  <r>
    <x v="9"/>
    <n v="3918296.03"/>
    <s v="租金"/>
    <x v="5"/>
    <x v="36"/>
  </r>
  <r>
    <x v="5"/>
    <n v="3887745.7"/>
    <s v="租金"/>
    <x v="3"/>
    <x v="37"/>
  </r>
  <r>
    <x v="5"/>
    <n v="3869664.34"/>
    <s v="租金"/>
    <x v="3"/>
    <x v="38"/>
  </r>
  <r>
    <x v="5"/>
    <n v="3502298.52"/>
    <m/>
    <x v="11"/>
    <x v="39"/>
  </r>
  <r>
    <x v="4"/>
    <n v="3398440"/>
    <m/>
    <x v="13"/>
    <x v="40"/>
  </r>
  <r>
    <x v="9"/>
    <n v="3339938"/>
    <s v="销售商品"/>
    <x v="12"/>
    <x v="41"/>
  </r>
  <r>
    <x v="4"/>
    <n v="3240000"/>
    <s v="场地租金"/>
    <x v="11"/>
    <x v="42"/>
  </r>
  <r>
    <x v="4"/>
    <n v="3197846.41"/>
    <m/>
    <x v="3"/>
    <x v="43"/>
  </r>
  <r>
    <x v="4"/>
    <n v="3131961.56"/>
    <m/>
    <x v="11"/>
    <x v="44"/>
  </r>
  <r>
    <x v="9"/>
    <n v="3035422"/>
    <s v="收到货款"/>
    <x v="12"/>
    <x v="45"/>
  </r>
  <r>
    <x v="7"/>
    <n v="3013212.75"/>
    <s v="租金"/>
    <x v="5"/>
    <x v="46"/>
  </r>
  <r>
    <x v="9"/>
    <n v="2997275.87"/>
    <m/>
    <x v="5"/>
    <x v="47"/>
  </r>
  <r>
    <x v="1"/>
    <n v="2879787.66"/>
    <m/>
    <x v="11"/>
    <x v="48"/>
  </r>
  <r>
    <x v="5"/>
    <n v="2781633.6999999997"/>
    <m/>
    <x v="11"/>
    <x v="49"/>
  </r>
  <r>
    <x v="9"/>
    <n v="2758551.4000000004"/>
    <s v="收租金"/>
    <x v="12"/>
    <x v="50"/>
  </r>
  <r>
    <x v="5"/>
    <n v="2745116"/>
    <s v="支付租金"/>
    <x v="11"/>
    <x v="51"/>
  </r>
  <r>
    <x v="9"/>
    <n v="2732788"/>
    <s v="收到货款"/>
    <x v="12"/>
    <x v="52"/>
  </r>
  <r>
    <x v="9"/>
    <n v="2663263.89"/>
    <s v="收：物业租金"/>
    <x v="12"/>
    <x v="53"/>
  </r>
  <r>
    <x v="9"/>
    <n v="2516073.16"/>
    <m/>
    <x v="12"/>
    <x v="54"/>
  </r>
  <r>
    <x v="9"/>
    <n v="2412281.29"/>
    <m/>
    <x v="12"/>
    <x v="55"/>
  </r>
  <r>
    <x v="4"/>
    <n v="2406816"/>
    <s v="支付货款"/>
    <x v="3"/>
    <x v="56"/>
  </r>
  <r>
    <x v="5"/>
    <n v="2293642.34"/>
    <m/>
    <x v="11"/>
    <x v="57"/>
  </r>
  <r>
    <x v="2"/>
    <n v="2250000"/>
    <m/>
    <x v="11"/>
    <x v="58"/>
  </r>
  <r>
    <x v="9"/>
    <n v="2198845.5499999998"/>
    <s v="收租金及管理费"/>
    <x v="5"/>
    <x v="59"/>
  </r>
  <r>
    <x v="4"/>
    <n v="2183413.1800000002"/>
    <m/>
    <x v="13"/>
    <x v="60"/>
  </r>
  <r>
    <x v="4"/>
    <n v="2108774.75"/>
    <s v="付：合益物业管理费"/>
    <x v="11"/>
    <x v="61"/>
  </r>
  <r>
    <x v="4"/>
    <n v="2100894.64"/>
    <s v="租金"/>
    <x v="3"/>
    <x v="62"/>
  </r>
  <r>
    <x v="0"/>
    <n v="2063569.7"/>
    <s v="收利息"/>
    <x v="5"/>
    <x v="63"/>
  </r>
  <r>
    <x v="5"/>
    <n v="2063361.51"/>
    <s v="租金"/>
    <x v="3"/>
    <x v="64"/>
  </r>
  <r>
    <x v="9"/>
    <n v="1936294.7600000002"/>
    <m/>
    <x v="14"/>
    <x v="65"/>
  </r>
  <r>
    <x v="4"/>
    <n v="1880830.3900000004"/>
    <s v="物业委托经营服务费"/>
    <x v="3"/>
    <x v="66"/>
  </r>
  <r>
    <x v="5"/>
    <n v="1861001.35"/>
    <s v="租金"/>
    <x v="3"/>
    <x v="67"/>
  </r>
  <r>
    <x v="9"/>
    <n v="1766211.77"/>
    <s v="管理费"/>
    <x v="12"/>
    <x v="68"/>
  </r>
  <r>
    <x v="1"/>
    <n v="1750000"/>
    <s v="2020年利润分配"/>
    <x v="1"/>
    <x v="69"/>
  </r>
  <r>
    <x v="9"/>
    <n v="1748774.35"/>
    <m/>
    <x v="12"/>
    <x v="70"/>
  </r>
  <r>
    <x v="9"/>
    <n v="1724048.69"/>
    <s v="收回货款"/>
    <x v="12"/>
    <x v="71"/>
  </r>
  <r>
    <x v="1"/>
    <n v="1703634.65"/>
    <s v="上交国有资本收益"/>
    <x v="1"/>
    <x v="72"/>
  </r>
  <r>
    <x v="9"/>
    <n v="1647274.84"/>
    <m/>
    <x v="12"/>
    <x v="73"/>
  </r>
  <r>
    <x v="7"/>
    <n v="1635655.92"/>
    <s v="管理费"/>
    <x v="12"/>
    <x v="74"/>
  </r>
  <r>
    <x v="5"/>
    <n v="1608352.2"/>
    <m/>
    <x v="11"/>
    <x v="75"/>
  </r>
  <r>
    <x v="4"/>
    <n v="1598430.85"/>
    <s v="购买商品"/>
    <x v="3"/>
    <x v="76"/>
  </r>
  <r>
    <x v="9"/>
    <n v="1571003.55"/>
    <m/>
    <x v="5"/>
    <x v="77"/>
  </r>
  <r>
    <x v="9"/>
    <n v="1540772.0199999998"/>
    <m/>
    <x v="12"/>
    <x v="78"/>
  </r>
  <r>
    <x v="7"/>
    <n v="1539900"/>
    <m/>
    <x v="14"/>
    <x v="79"/>
  </r>
  <r>
    <x v="4"/>
    <n v="1511904"/>
    <m/>
    <x v="12"/>
    <x v="80"/>
  </r>
  <r>
    <x v="8"/>
    <n v="1500000"/>
    <m/>
    <x v="5"/>
    <x v="81"/>
  </r>
  <r>
    <x v="9"/>
    <n v="1489875.48"/>
    <m/>
    <x v="5"/>
    <x v="82"/>
  </r>
  <r>
    <x v="9"/>
    <n v="1454273.7800000003"/>
    <s v="仓租"/>
    <x v="12"/>
    <x v="83"/>
  </r>
  <r>
    <x v="5"/>
    <n v="1453492.92"/>
    <s v="支付租金"/>
    <x v="11"/>
    <x v="84"/>
  </r>
  <r>
    <x v="9"/>
    <n v="1447535"/>
    <m/>
    <x v="5"/>
    <x v="85"/>
  </r>
  <r>
    <x v="7"/>
    <n v="1400000"/>
    <m/>
    <x v="5"/>
    <x v="86"/>
  </r>
  <r>
    <x v="5"/>
    <n v="1380000"/>
    <s v="支付资金占用费"/>
    <x v="1"/>
    <x v="87"/>
  </r>
  <r>
    <x v="4"/>
    <n v="1263464.96"/>
    <m/>
    <x v="11"/>
    <x v="88"/>
  </r>
  <r>
    <x v="5"/>
    <n v="1260651.08"/>
    <s v="租金"/>
    <x v="3"/>
    <x v="89"/>
  </r>
  <r>
    <x v="9"/>
    <n v="1229417.8500000001"/>
    <s v="收租金及管理费"/>
    <x v="5"/>
    <x v="90"/>
  </r>
  <r>
    <x v="5"/>
    <n v="1196970.92"/>
    <m/>
    <x v="11"/>
    <x v="91"/>
  </r>
  <r>
    <x v="5"/>
    <n v="1146250"/>
    <s v="支付资金占用费"/>
    <x v="1"/>
    <x v="92"/>
  </r>
  <r>
    <x v="4"/>
    <n v="1136704.8400000001"/>
    <m/>
    <x v="15"/>
    <x v="93"/>
  </r>
  <r>
    <x v="4"/>
    <n v="1089814.1300000001"/>
    <s v="支付电费"/>
    <x v="3"/>
    <x v="94"/>
  </r>
  <r>
    <x v="4"/>
    <n v="1082427.3400000001"/>
    <m/>
    <x v="3"/>
    <x v="95"/>
  </r>
  <r>
    <x v="4"/>
    <n v="1051886.83"/>
    <s v="支付资金占用费"/>
    <x v="1"/>
    <x v="96"/>
  </r>
  <r>
    <x v="5"/>
    <n v="1050405"/>
    <s v="支付资金占用费"/>
    <x v="1"/>
    <x v="97"/>
  </r>
  <r>
    <x v="5"/>
    <n v="1050314.6200000001"/>
    <m/>
    <x v="11"/>
    <x v="98"/>
  </r>
  <r>
    <x v="7"/>
    <n v="1046560.56"/>
    <s v="租赁按金"/>
    <x v="5"/>
    <x v="99"/>
  </r>
  <r>
    <x v="4"/>
    <n v="1042804.71"/>
    <s v="物业委托经营服务费"/>
    <x v="3"/>
    <x v="100"/>
  </r>
  <r>
    <x v="4"/>
    <n v="998332.73"/>
    <s v="管理费"/>
    <x v="11"/>
    <x v="101"/>
  </r>
  <r>
    <x v="4"/>
    <n v="975428.25"/>
    <s v="购买商品"/>
    <x v="3"/>
    <x v="102"/>
  </r>
  <r>
    <x v="7"/>
    <n v="974637.3"/>
    <s v="管理费"/>
    <x v="12"/>
    <x v="103"/>
  </r>
  <r>
    <x v="7"/>
    <n v="932464.63"/>
    <s v="管理费"/>
    <x v="12"/>
    <x v="104"/>
  </r>
  <r>
    <x v="5"/>
    <n v="868115"/>
    <m/>
    <x v="15"/>
    <x v="93"/>
  </r>
  <r>
    <x v="7"/>
    <n v="864073.03"/>
    <m/>
    <x v="5"/>
    <x v="105"/>
  </r>
  <r>
    <x v="4"/>
    <n v="834626.58"/>
    <s v="租金"/>
    <x v="3"/>
    <x v="106"/>
  </r>
  <r>
    <x v="9"/>
    <n v="826481.49"/>
    <m/>
    <x v="5"/>
    <x v="107"/>
  </r>
  <r>
    <x v="4"/>
    <n v="776015.32000000007"/>
    <m/>
    <x v="16"/>
    <x v="108"/>
  </r>
  <r>
    <x v="5"/>
    <n v="770267.86"/>
    <m/>
    <x v="11"/>
    <x v="109"/>
  </r>
  <r>
    <x v="4"/>
    <n v="753239.07"/>
    <m/>
    <x v="3"/>
    <x v="110"/>
  </r>
  <r>
    <x v="9"/>
    <n v="725853.24"/>
    <m/>
    <x v="5"/>
    <x v="111"/>
  </r>
  <r>
    <x v="7"/>
    <n v="695666.68"/>
    <s v="收到货款"/>
    <x v="12"/>
    <x v="112"/>
  </r>
  <r>
    <x v="5"/>
    <n v="686279"/>
    <s v="支付保证金"/>
    <x v="11"/>
    <x v="113"/>
  </r>
  <r>
    <x v="5"/>
    <n v="684000"/>
    <s v="支付利息"/>
    <x v="1"/>
    <x v="114"/>
  </r>
  <r>
    <x v="7"/>
    <n v="657824.49"/>
    <s v="管理费"/>
    <x v="12"/>
    <x v="115"/>
  </r>
  <r>
    <x v="1"/>
    <n v="640463.82999999996"/>
    <m/>
    <x v="1"/>
    <x v="116"/>
  </r>
  <r>
    <x v="7"/>
    <n v="639581.18999999994"/>
    <m/>
    <x v="5"/>
    <x v="117"/>
  </r>
  <r>
    <x v="4"/>
    <n v="619472.09"/>
    <s v="支付TIT文创园水电费"/>
    <x v="3"/>
    <x v="118"/>
  </r>
  <r>
    <x v="5"/>
    <n v="600000"/>
    <s v="支付资金占用费"/>
    <x v="1"/>
    <x v="119"/>
  </r>
  <r>
    <x v="5"/>
    <n v="584364.5"/>
    <s v="支付租金"/>
    <x v="5"/>
    <x v="120"/>
  </r>
  <r>
    <x v="5"/>
    <n v="561046.88"/>
    <m/>
    <x v="11"/>
    <x v="121"/>
  </r>
  <r>
    <x v="9"/>
    <n v="541784.69999999995"/>
    <m/>
    <x v="12"/>
    <x v="122"/>
  </r>
  <r>
    <x v="9"/>
    <n v="517024.31"/>
    <s v="收到货款"/>
    <x v="12"/>
    <x v="123"/>
  </r>
  <r>
    <x v="5"/>
    <n v="506653.74"/>
    <m/>
    <x v="11"/>
    <x v="124"/>
  </r>
  <r>
    <x v="4"/>
    <n v="500814.3"/>
    <s v="支付货款"/>
    <x v="3"/>
    <x v="125"/>
  </r>
  <r>
    <x v="4"/>
    <n v="499868"/>
    <m/>
    <x v="15"/>
    <x v="93"/>
  </r>
  <r>
    <x v="9"/>
    <n v="499314.3"/>
    <m/>
    <x v="3"/>
    <x v="126"/>
  </r>
  <r>
    <x v="10"/>
    <n v="497025.6"/>
    <m/>
    <x v="5"/>
    <x v="127"/>
  </r>
  <r>
    <x v="11"/>
    <n v="482875"/>
    <m/>
    <x v="17"/>
    <x v="128"/>
  </r>
  <r>
    <x v="1"/>
    <n v="478391.66"/>
    <s v="上缴国家收益"/>
    <x v="1"/>
    <x v="129"/>
  </r>
  <r>
    <x v="7"/>
    <n v="477738.35"/>
    <m/>
    <x v="5"/>
    <x v="130"/>
  </r>
  <r>
    <x v="7"/>
    <n v="472846.45360000001"/>
    <m/>
    <x v="5"/>
    <x v="131"/>
  </r>
  <r>
    <x v="7"/>
    <n v="470000"/>
    <m/>
    <x v="5"/>
    <x v="132"/>
  </r>
  <r>
    <x v="5"/>
    <n v="467056.46"/>
    <m/>
    <x v="11"/>
    <x v="133"/>
  </r>
  <r>
    <x v="9"/>
    <n v="459461.34"/>
    <s v="租金"/>
    <x v="5"/>
    <x v="134"/>
  </r>
  <r>
    <x v="4"/>
    <n v="432047.99999999994"/>
    <m/>
    <x v="11"/>
    <x v="135"/>
  </r>
  <r>
    <x v="4"/>
    <n v="419941.87"/>
    <m/>
    <x v="13"/>
    <x v="136"/>
  </r>
  <r>
    <x v="10"/>
    <n v="414480.32"/>
    <s v="收取租金"/>
    <x v="5"/>
    <x v="137"/>
  </r>
  <r>
    <x v="9"/>
    <n v="413657.33"/>
    <m/>
    <x v="12"/>
    <x v="138"/>
  </r>
  <r>
    <x v="5"/>
    <n v="403180"/>
    <m/>
    <x v="18"/>
    <x v="139"/>
  </r>
  <r>
    <x v="11"/>
    <n v="397714.28"/>
    <m/>
    <x v="11"/>
    <x v="140"/>
  </r>
  <r>
    <x v="9"/>
    <n v="396464.43000000005"/>
    <m/>
    <x v="12"/>
    <x v="141"/>
  </r>
  <r>
    <x v="4"/>
    <n v="395935.42"/>
    <m/>
    <x v="13"/>
    <x v="142"/>
  </r>
  <r>
    <x v="5"/>
    <n v="387806.34"/>
    <m/>
    <x v="11"/>
    <x v="143"/>
  </r>
  <r>
    <x v="4"/>
    <n v="377980.2"/>
    <m/>
    <x v="11"/>
    <x v="144"/>
  </r>
  <r>
    <x v="5"/>
    <n v="371066.38"/>
    <s v="租金"/>
    <x v="3"/>
    <x v="145"/>
  </r>
  <r>
    <x v="4"/>
    <n v="370156"/>
    <m/>
    <x v="11"/>
    <x v="146"/>
  </r>
  <r>
    <x v="9"/>
    <n v="351511.82"/>
    <m/>
    <x v="14"/>
    <x v="147"/>
  </r>
  <r>
    <x v="9"/>
    <n v="344356.83"/>
    <m/>
    <x v="12"/>
    <x v="148"/>
  </r>
  <r>
    <x v="4"/>
    <n v="340099.88"/>
    <m/>
    <x v="3"/>
    <x v="149"/>
  </r>
  <r>
    <x v="4"/>
    <n v="327294.78000000003"/>
    <m/>
    <x v="13"/>
    <x v="150"/>
  </r>
  <r>
    <x v="9"/>
    <n v="323133.99"/>
    <m/>
    <x v="12"/>
    <x v="151"/>
  </r>
  <r>
    <x v="4"/>
    <n v="320250"/>
    <s v="支付货款"/>
    <x v="3"/>
    <x v="152"/>
  </r>
  <r>
    <x v="9"/>
    <n v="316554.93"/>
    <m/>
    <x v="12"/>
    <x v="153"/>
  </r>
  <r>
    <x v="4"/>
    <n v="315891.25"/>
    <m/>
    <x v="11"/>
    <x v="154"/>
  </r>
  <r>
    <x v="7"/>
    <n v="314204.15000000002"/>
    <m/>
    <x v="5"/>
    <x v="155"/>
  </r>
  <r>
    <x v="4"/>
    <n v="310648.52"/>
    <m/>
    <x v="11"/>
    <x v="105"/>
  </r>
  <r>
    <x v="9"/>
    <n v="305587.5"/>
    <m/>
    <x v="19"/>
    <x v="156"/>
  </r>
  <r>
    <x v="4"/>
    <n v="300000"/>
    <s v="预付款"/>
    <x v="11"/>
    <x v="156"/>
  </r>
  <r>
    <x v="4"/>
    <n v="292001.3"/>
    <m/>
    <x v="11"/>
    <x v="157"/>
  </r>
  <r>
    <x v="4"/>
    <n v="289958.5"/>
    <s v="租赁管理费"/>
    <x v="11"/>
    <x v="158"/>
  </r>
  <r>
    <x v="4"/>
    <n v="286502.40000000002"/>
    <s v="物业管理费"/>
    <x v="11"/>
    <x v="159"/>
  </r>
  <r>
    <x v="5"/>
    <n v="280000"/>
    <m/>
    <x v="11"/>
    <x v="160"/>
  </r>
  <r>
    <x v="4"/>
    <n v="277329.01999999996"/>
    <m/>
    <x v="3"/>
    <x v="161"/>
  </r>
  <r>
    <x v="4"/>
    <n v="277024.83000000007"/>
    <m/>
    <x v="11"/>
    <x v="162"/>
  </r>
  <r>
    <x v="9"/>
    <n v="273713"/>
    <m/>
    <x v="12"/>
    <x v="163"/>
  </r>
  <r>
    <x v="9"/>
    <n v="272893"/>
    <m/>
    <x v="15"/>
    <x v="164"/>
  </r>
  <r>
    <x v="4"/>
    <n v="268873.84000000003"/>
    <m/>
    <x v="3"/>
    <x v="165"/>
  </r>
  <r>
    <x v="4"/>
    <n v="268072.75"/>
    <s v="支付管理费"/>
    <x v="11"/>
    <x v="166"/>
  </r>
  <r>
    <x v="4"/>
    <n v="267500"/>
    <m/>
    <x v="3"/>
    <x v="167"/>
  </r>
  <r>
    <x v="4"/>
    <n v="263892.98"/>
    <s v="租金支出(41)"/>
    <x v="13"/>
    <x v="168"/>
  </r>
  <r>
    <x v="5"/>
    <n v="263100.01360000001"/>
    <s v="劳务派遣"/>
    <x v="11"/>
    <x v="169"/>
  </r>
  <r>
    <x v="9"/>
    <n v="262500"/>
    <s v="收到租金"/>
    <x v="12"/>
    <x v="170"/>
  </r>
  <r>
    <x v="9"/>
    <n v="260760.47000000003"/>
    <m/>
    <x v="12"/>
    <x v="171"/>
  </r>
  <r>
    <x v="5"/>
    <n v="256828.26"/>
    <m/>
    <x v="11"/>
    <x v="172"/>
  </r>
  <r>
    <x v="9"/>
    <n v="256404.09999999998"/>
    <m/>
    <x v="5"/>
    <x v="173"/>
  </r>
  <r>
    <x v="9"/>
    <n v="253002.88999999998"/>
    <m/>
    <x v="12"/>
    <x v="174"/>
  </r>
  <r>
    <x v="5"/>
    <n v="252517.84"/>
    <m/>
    <x v="11"/>
    <x v="175"/>
  </r>
  <r>
    <x v="9"/>
    <n v="247825.65999999997"/>
    <m/>
    <x v="14"/>
    <x v="176"/>
  </r>
  <r>
    <x v="7"/>
    <n v="246664.8"/>
    <s v="管理费"/>
    <x v="12"/>
    <x v="177"/>
  </r>
  <r>
    <x v="4"/>
    <n v="245605.41"/>
    <m/>
    <x v="3"/>
    <x v="178"/>
  </r>
  <r>
    <x v="9"/>
    <n v="243525.48"/>
    <s v="收到租金"/>
    <x v="5"/>
    <x v="179"/>
  </r>
  <r>
    <x v="7"/>
    <n v="241253.78"/>
    <s v="管理费"/>
    <x v="12"/>
    <x v="180"/>
  </r>
  <r>
    <x v="9"/>
    <n v="240980.65"/>
    <m/>
    <x v="20"/>
    <x v="181"/>
  </r>
  <r>
    <x v="7"/>
    <n v="233551"/>
    <m/>
    <x v="5"/>
    <x v="182"/>
  </r>
  <r>
    <x v="5"/>
    <n v="228038.08619999999"/>
    <m/>
    <x v="13"/>
    <x v="183"/>
  </r>
  <r>
    <x v="5"/>
    <n v="227128.91"/>
    <s v="租金"/>
    <x v="3"/>
    <x v="184"/>
  </r>
  <r>
    <x v="4"/>
    <n v="222642.76"/>
    <m/>
    <x v="3"/>
    <x v="185"/>
  </r>
  <r>
    <x v="4"/>
    <n v="221907.1"/>
    <s v="支付货款"/>
    <x v="3"/>
    <x v="186"/>
  </r>
  <r>
    <x v="7"/>
    <n v="216934.8"/>
    <m/>
    <x v="5"/>
    <x v="187"/>
  </r>
  <r>
    <x v="4"/>
    <n v="214776.86999999997"/>
    <s v="管理费"/>
    <x v="11"/>
    <x v="188"/>
  </r>
  <r>
    <x v="4"/>
    <n v="209928.33"/>
    <m/>
    <x v="3"/>
    <x v="189"/>
  </r>
  <r>
    <x v="5"/>
    <n v="209380"/>
    <s v="管理费"/>
    <x v="12"/>
    <x v="190"/>
  </r>
  <r>
    <x v="5"/>
    <n v="201128.1"/>
    <m/>
    <x v="13"/>
    <x v="191"/>
  </r>
  <r>
    <x v="5"/>
    <n v="195000"/>
    <s v="支付资金占用费"/>
    <x v="1"/>
    <x v="192"/>
  </r>
  <r>
    <x v="12"/>
    <n v="193069.32"/>
    <m/>
    <x v="15"/>
    <x v="93"/>
  </r>
  <r>
    <x v="4"/>
    <n v="192372.86"/>
    <m/>
    <x v="11"/>
    <x v="174"/>
  </r>
  <r>
    <x v="4"/>
    <n v="189961.44"/>
    <m/>
    <x v="11"/>
    <x v="193"/>
  </r>
  <r>
    <x v="4"/>
    <n v="184215.61"/>
    <s v="支付管理费"/>
    <x v="11"/>
    <x v="194"/>
  </r>
  <r>
    <x v="5"/>
    <n v="181738.82"/>
    <m/>
    <x v="11"/>
    <x v="195"/>
  </r>
  <r>
    <x v="4"/>
    <n v="177413"/>
    <m/>
    <x v="3"/>
    <x v="196"/>
  </r>
  <r>
    <x v="5"/>
    <n v="176676.18"/>
    <m/>
    <x v="15"/>
    <x v="93"/>
  </r>
  <r>
    <x v="4"/>
    <n v="175541.62"/>
    <m/>
    <x v="11"/>
    <x v="197"/>
  </r>
  <r>
    <x v="7"/>
    <n v="166899.26999999999"/>
    <m/>
    <x v="12"/>
    <x v="198"/>
  </r>
  <r>
    <x v="4"/>
    <n v="154525.68"/>
    <m/>
    <x v="11"/>
    <x v="199"/>
  </r>
  <r>
    <x v="5"/>
    <n v="152480.99"/>
    <m/>
    <x v="11"/>
    <x v="200"/>
  </r>
  <r>
    <x v="5"/>
    <n v="150000"/>
    <s v="支付资金占用费"/>
    <x v="1"/>
    <x v="201"/>
  </r>
  <r>
    <x v="13"/>
    <n v="148514.88"/>
    <m/>
    <x v="15"/>
    <x v="93"/>
  </r>
  <r>
    <x v="9"/>
    <n v="147132.9"/>
    <m/>
    <x v="12"/>
    <x v="202"/>
  </r>
  <r>
    <x v="4"/>
    <n v="143533.5"/>
    <m/>
    <x v="15"/>
    <x v="93"/>
  </r>
  <r>
    <x v="4"/>
    <n v="142812.69"/>
    <m/>
    <x v="11"/>
    <x v="203"/>
  </r>
  <r>
    <x v="7"/>
    <n v="142363"/>
    <m/>
    <x v="15"/>
    <x v="93"/>
  </r>
  <r>
    <x v="4"/>
    <n v="142157.63"/>
    <s v="付物业管理费及租金"/>
    <x v="11"/>
    <x v="204"/>
  </r>
  <r>
    <x v="4"/>
    <n v="140567"/>
    <m/>
    <x v="13"/>
    <x v="205"/>
  </r>
  <r>
    <x v="4"/>
    <n v="140339"/>
    <m/>
    <x v="3"/>
    <x v="206"/>
  </r>
  <r>
    <x v="9"/>
    <n v="138578.68"/>
    <m/>
    <x v="15"/>
    <x v="93"/>
  </r>
  <r>
    <x v="9"/>
    <n v="138248.70000000001"/>
    <s v="收到货款"/>
    <x v="12"/>
    <x v="207"/>
  </r>
  <r>
    <x v="4"/>
    <n v="138000"/>
    <m/>
    <x v="11"/>
    <x v="208"/>
  </r>
  <r>
    <x v="14"/>
    <n v="137885"/>
    <s v="收广州百花香料股份有限公司：2020年绩效年薪，钟炼军、贺军2017年风险金，钟炼军2020年绩效"/>
    <x v="21"/>
    <x v="209"/>
  </r>
  <r>
    <x v="7"/>
    <n v="136605"/>
    <m/>
    <x v="5"/>
    <x v="210"/>
  </r>
  <r>
    <x v="4"/>
    <n v="134531.51"/>
    <s v="管理费"/>
    <x v="12"/>
    <x v="211"/>
  </r>
  <r>
    <x v="4"/>
    <n v="133141.74"/>
    <s v="支付物业综合服务费"/>
    <x v="11"/>
    <x v="212"/>
  </r>
  <r>
    <x v="4"/>
    <n v="124597.75999999999"/>
    <s v="支付货款"/>
    <x v="3"/>
    <x v="213"/>
  </r>
  <r>
    <x v="4"/>
    <n v="122673"/>
    <m/>
    <x v="22"/>
    <x v="214"/>
  </r>
  <r>
    <x v="7"/>
    <n v="121344"/>
    <m/>
    <x v="12"/>
    <x v="215"/>
  </r>
  <r>
    <x v="4"/>
    <n v="112723.71"/>
    <m/>
    <x v="11"/>
    <x v="216"/>
  </r>
  <r>
    <x v="5"/>
    <n v="112431.56"/>
    <m/>
    <x v="3"/>
    <x v="217"/>
  </r>
  <r>
    <x v="7"/>
    <n v="110608.66"/>
    <s v="管理费"/>
    <x v="12"/>
    <x v="218"/>
  </r>
  <r>
    <x v="9"/>
    <n v="108035.29"/>
    <m/>
    <x v="5"/>
    <x v="219"/>
  </r>
  <r>
    <x v="9"/>
    <n v="107514.43"/>
    <m/>
    <x v="5"/>
    <x v="220"/>
  </r>
  <r>
    <x v="4"/>
    <n v="107438.39999999999"/>
    <m/>
    <x v="13"/>
    <x v="221"/>
  </r>
  <r>
    <x v="4"/>
    <n v="106516.07"/>
    <s v="支付货款"/>
    <x v="3"/>
    <x v="222"/>
  </r>
  <r>
    <x v="9"/>
    <n v="106060"/>
    <s v="收回货款"/>
    <x v="12"/>
    <x v="223"/>
  </r>
  <r>
    <x v="5"/>
    <n v="100000"/>
    <s v="股权转让款"/>
    <x v="4"/>
    <x v="224"/>
  </r>
  <r>
    <x v="4"/>
    <n v="98786.92"/>
    <m/>
    <x v="11"/>
    <x v="225"/>
  </r>
  <r>
    <x v="5"/>
    <n v="98333.33"/>
    <s v="支付资金占用费"/>
    <x v="1"/>
    <x v="226"/>
  </r>
  <r>
    <x v="5"/>
    <n v="98112"/>
    <s v="付管理费"/>
    <x v="11"/>
    <x v="227"/>
  </r>
  <r>
    <x v="5"/>
    <n v="98000"/>
    <m/>
    <x v="11"/>
    <x v="228"/>
  </r>
  <r>
    <x v="5"/>
    <n v="95000"/>
    <m/>
    <x v="11"/>
    <x v="229"/>
  </r>
  <r>
    <x v="5"/>
    <n v="94373.84"/>
    <m/>
    <x v="5"/>
    <x v="230"/>
  </r>
  <r>
    <x v="4"/>
    <n v="94157"/>
    <m/>
    <x v="15"/>
    <x v="93"/>
  </r>
  <r>
    <x v="9"/>
    <n v="93084"/>
    <s v="销售货款"/>
    <x v="12"/>
    <x v="231"/>
  </r>
  <r>
    <x v="5"/>
    <n v="92493.52"/>
    <m/>
    <x v="11"/>
    <x v="232"/>
  </r>
  <r>
    <x v="7"/>
    <n v="90053.84"/>
    <m/>
    <x v="23"/>
    <x v="233"/>
  </r>
  <r>
    <x v="5"/>
    <n v="90000"/>
    <s v="往来款"/>
    <x v="11"/>
    <x v="234"/>
  </r>
  <r>
    <x v="9"/>
    <n v="89660"/>
    <m/>
    <x v="12"/>
    <x v="235"/>
  </r>
  <r>
    <x v="7"/>
    <n v="86583.84"/>
    <m/>
    <x v="5"/>
    <x v="236"/>
  </r>
  <r>
    <x v="7"/>
    <n v="84845.87"/>
    <m/>
    <x v="12"/>
    <x v="237"/>
  </r>
  <r>
    <x v="7"/>
    <n v="83688"/>
    <m/>
    <x v="12"/>
    <x v="238"/>
  </r>
  <r>
    <x v="5"/>
    <n v="82500"/>
    <s v="支付资金占用费"/>
    <x v="1"/>
    <x v="239"/>
  </r>
  <r>
    <x v="9"/>
    <n v="81509.070000000007"/>
    <m/>
    <x v="14"/>
    <x v="240"/>
  </r>
  <r>
    <x v="4"/>
    <n v="81113.7"/>
    <m/>
    <x v="11"/>
    <x v="241"/>
  </r>
  <r>
    <x v="5"/>
    <n v="76484.899999999994"/>
    <m/>
    <x v="11"/>
    <x v="242"/>
  </r>
  <r>
    <x v="4"/>
    <n v="75716.800000000003"/>
    <m/>
    <x v="3"/>
    <x v="243"/>
  </r>
  <r>
    <x v="9"/>
    <n v="75600"/>
    <m/>
    <x v="12"/>
    <x v="244"/>
  </r>
  <r>
    <x v="5"/>
    <n v="72703.13"/>
    <s v="租金"/>
    <x v="3"/>
    <x v="245"/>
  </r>
  <r>
    <x v="5"/>
    <n v="72000"/>
    <m/>
    <x v="11"/>
    <x v="246"/>
  </r>
  <r>
    <x v="9"/>
    <n v="70289.490000000005"/>
    <m/>
    <x v="11"/>
    <x v="247"/>
  </r>
  <r>
    <x v="4"/>
    <n v="69903.22"/>
    <m/>
    <x v="13"/>
    <x v="248"/>
  </r>
  <r>
    <x v="9"/>
    <n v="68760"/>
    <s v="收到货款"/>
    <x v="12"/>
    <x v="249"/>
  </r>
  <r>
    <x v="9"/>
    <n v="67756"/>
    <s v="收回货款"/>
    <x v="12"/>
    <x v="250"/>
  </r>
  <r>
    <x v="9"/>
    <n v="67750"/>
    <s v="收回货款"/>
    <x v="12"/>
    <x v="251"/>
  </r>
  <r>
    <x v="5"/>
    <n v="67036.399999999994"/>
    <m/>
    <x v="11"/>
    <x v="252"/>
  </r>
  <r>
    <x v="4"/>
    <n v="66828"/>
    <m/>
    <x v="11"/>
    <x v="253"/>
  </r>
  <r>
    <x v="14"/>
    <n v="66422.880000000005"/>
    <s v="公租房租金"/>
    <x v="5"/>
    <x v="254"/>
  </r>
  <r>
    <x v="5"/>
    <n v="66086.84"/>
    <m/>
    <x v="11"/>
    <x v="255"/>
  </r>
  <r>
    <x v="6"/>
    <n v="65910.41"/>
    <m/>
    <x v="24"/>
    <x v="256"/>
  </r>
  <r>
    <x v="7"/>
    <n v="64160"/>
    <m/>
    <x v="12"/>
    <x v="257"/>
  </r>
  <r>
    <x v="4"/>
    <n v="63299"/>
    <s v="支付货款"/>
    <x v="3"/>
    <x v="258"/>
  </r>
  <r>
    <x v="4"/>
    <n v="63122.1"/>
    <m/>
    <x v="11"/>
    <x v="259"/>
  </r>
  <r>
    <x v="4"/>
    <n v="62900"/>
    <m/>
    <x v="3"/>
    <x v="260"/>
  </r>
  <r>
    <x v="4"/>
    <n v="59631"/>
    <m/>
    <x v="23"/>
    <x v="261"/>
  </r>
  <r>
    <x v="4"/>
    <n v="58050"/>
    <m/>
    <x v="23"/>
    <x v="262"/>
  </r>
  <r>
    <x v="4"/>
    <n v="57173.5"/>
    <m/>
    <x v="13"/>
    <x v="263"/>
  </r>
  <r>
    <x v="4"/>
    <n v="57066"/>
    <s v="主营业务成本"/>
    <x v="3"/>
    <x v="264"/>
  </r>
  <r>
    <x v="5"/>
    <n v="55838.82"/>
    <m/>
    <x v="13"/>
    <x v="265"/>
  </r>
  <r>
    <x v="7"/>
    <n v="55200"/>
    <m/>
    <x v="5"/>
    <x v="266"/>
  </r>
  <r>
    <x v="7"/>
    <n v="54906"/>
    <m/>
    <x v="11"/>
    <x v="267"/>
  </r>
  <r>
    <x v="7"/>
    <n v="52800"/>
    <m/>
    <x v="12"/>
    <x v="268"/>
  </r>
  <r>
    <x v="7"/>
    <n v="52682.720000000001"/>
    <m/>
    <x v="12"/>
    <x v="269"/>
  </r>
  <r>
    <x v="7"/>
    <n v="52388"/>
    <s v="销售商品"/>
    <x v="12"/>
    <x v="270"/>
  </r>
  <r>
    <x v="4"/>
    <n v="52084"/>
    <s v="支付商品货款"/>
    <x v="3"/>
    <x v="271"/>
  </r>
  <r>
    <x v="4"/>
    <n v="50390.18"/>
    <s v="租赁管理费"/>
    <x v="11"/>
    <x v="272"/>
  </r>
  <r>
    <x v="5"/>
    <n v="48727.02"/>
    <m/>
    <x v="11"/>
    <x v="273"/>
  </r>
  <r>
    <x v="4"/>
    <n v="47866"/>
    <s v="购买饮用水"/>
    <x v="3"/>
    <x v="274"/>
  </r>
  <r>
    <x v="7"/>
    <n v="47280"/>
    <m/>
    <x v="12"/>
    <x v="275"/>
  </r>
  <r>
    <x v="4"/>
    <n v="47122.559999999998"/>
    <m/>
    <x v="25"/>
    <x v="276"/>
  </r>
  <r>
    <x v="4"/>
    <n v="46227.96"/>
    <m/>
    <x v="11"/>
    <x v="277"/>
  </r>
  <r>
    <x v="4"/>
    <n v="46222"/>
    <m/>
    <x v="18"/>
    <x v="278"/>
  </r>
  <r>
    <x v="7"/>
    <n v="46009"/>
    <m/>
    <x v="12"/>
    <x v="279"/>
  </r>
  <r>
    <x v="5"/>
    <n v="45000"/>
    <s v="支付资金占用费"/>
    <x v="1"/>
    <x v="280"/>
  </r>
  <r>
    <x v="4"/>
    <n v="44375"/>
    <m/>
    <x v="11"/>
    <x v="281"/>
  </r>
  <r>
    <x v="9"/>
    <n v="44031.4"/>
    <m/>
    <x v="13"/>
    <x v="282"/>
  </r>
  <r>
    <x v="4"/>
    <n v="43871"/>
    <m/>
    <x v="3"/>
    <x v="283"/>
  </r>
  <r>
    <x v="4"/>
    <n v="42500"/>
    <m/>
    <x v="11"/>
    <x v="284"/>
  </r>
  <r>
    <x v="9"/>
    <n v="42184.15"/>
    <s v="收租金"/>
    <x v="5"/>
    <x v="285"/>
  </r>
  <r>
    <x v="4"/>
    <n v="41587.42"/>
    <m/>
    <x v="11"/>
    <x v="286"/>
  </r>
  <r>
    <x v="7"/>
    <n v="40964.5"/>
    <m/>
    <x v="15"/>
    <x v="93"/>
  </r>
  <r>
    <x v="4"/>
    <n v="40866"/>
    <s v="支付饮用水货款"/>
    <x v="3"/>
    <x v="287"/>
  </r>
  <r>
    <x v="9"/>
    <n v="40516.799999999996"/>
    <m/>
    <x v="5"/>
    <x v="288"/>
  </r>
  <r>
    <x v="5"/>
    <n v="39350.44"/>
    <s v="租金"/>
    <x v="3"/>
    <x v="273"/>
  </r>
  <r>
    <x v="4"/>
    <n v="39043.160000000003"/>
    <s v="管理费"/>
    <x v="12"/>
    <x v="289"/>
  </r>
  <r>
    <x v="4"/>
    <n v="38425.379999999997"/>
    <s v="物业管理费"/>
    <x v="11"/>
    <x v="290"/>
  </r>
  <r>
    <x v="9"/>
    <n v="37290"/>
    <m/>
    <x v="12"/>
    <x v="291"/>
  </r>
  <r>
    <x v="5"/>
    <n v="36136"/>
    <m/>
    <x v="11"/>
    <x v="292"/>
  </r>
  <r>
    <x v="4"/>
    <n v="36002.400000000001"/>
    <m/>
    <x v="26"/>
    <x v="293"/>
  </r>
  <r>
    <x v="5"/>
    <n v="35281.68"/>
    <m/>
    <x v="23"/>
    <x v="294"/>
  </r>
  <r>
    <x v="9"/>
    <n v="35175"/>
    <s v="销售商品"/>
    <x v="12"/>
    <x v="295"/>
  </r>
  <r>
    <x v="5"/>
    <n v="35131.42"/>
    <m/>
    <x v="11"/>
    <x v="296"/>
  </r>
  <r>
    <x v="9"/>
    <n v="34560"/>
    <m/>
    <x v="12"/>
    <x v="297"/>
  </r>
  <r>
    <x v="9"/>
    <n v="33335.5"/>
    <s v="销售货物收入"/>
    <x v="12"/>
    <x v="298"/>
  </r>
  <r>
    <x v="9"/>
    <n v="32560"/>
    <s v="销售商品"/>
    <x v="12"/>
    <x v="299"/>
  </r>
  <r>
    <x v="9"/>
    <n v="32317.599999999999"/>
    <s v="租赁收入"/>
    <x v="5"/>
    <x v="300"/>
  </r>
  <r>
    <x v="4"/>
    <n v="31807"/>
    <m/>
    <x v="11"/>
    <x v="301"/>
  </r>
  <r>
    <x v="4"/>
    <n v="31695.991499999996"/>
    <m/>
    <x v="15"/>
    <x v="93"/>
  </r>
  <r>
    <x v="9"/>
    <n v="30922.49"/>
    <m/>
    <x v="14"/>
    <x v="302"/>
  </r>
  <r>
    <x v="7"/>
    <n v="30509.26"/>
    <m/>
    <x v="5"/>
    <x v="303"/>
  </r>
  <r>
    <x v="0"/>
    <n v="30442.799999999999"/>
    <m/>
    <x v="12"/>
    <x v="304"/>
  </r>
  <r>
    <x v="4"/>
    <n v="30281.200000000001"/>
    <m/>
    <x v="3"/>
    <x v="305"/>
  </r>
  <r>
    <x v="14"/>
    <n v="30000"/>
    <m/>
    <x v="12"/>
    <x v="306"/>
  </r>
  <r>
    <x v="4"/>
    <n v="-25160.06"/>
    <m/>
    <x v="8"/>
    <x v="307"/>
  </r>
  <r>
    <x v="6"/>
    <n v="-450000"/>
    <m/>
    <x v="5"/>
    <x v="308"/>
  </r>
  <r>
    <x v="6"/>
    <n v="-6913642.8099999996"/>
    <m/>
    <x v="5"/>
    <x v="309"/>
  </r>
  <r>
    <x v="4"/>
    <m/>
    <m/>
    <x v="15"/>
    <x v="93"/>
  </r>
  <r>
    <x v="4"/>
    <m/>
    <m/>
    <x v="15"/>
    <x v="93"/>
  </r>
  <r>
    <x v="5"/>
    <m/>
    <m/>
    <x v="15"/>
    <x v="93"/>
  </r>
  <r>
    <x v="5"/>
    <m/>
    <m/>
    <x v="15"/>
    <x v="93"/>
  </r>
  <r>
    <x v="5"/>
    <m/>
    <m/>
    <x v="15"/>
    <x v="93"/>
  </r>
  <r>
    <x v="5"/>
    <m/>
    <m/>
    <x v="15"/>
    <x v="93"/>
  </r>
  <r>
    <x v="5"/>
    <m/>
    <m/>
    <x v="15"/>
    <x v="93"/>
  </r>
  <r>
    <x v="5"/>
    <m/>
    <m/>
    <x v="15"/>
    <x v="93"/>
  </r>
  <r>
    <x v="4"/>
    <m/>
    <m/>
    <x v="15"/>
    <x v="93"/>
  </r>
  <r>
    <x v="12"/>
    <m/>
    <s v="其他业务成本"/>
    <x v="27"/>
    <x v="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DD902-023E-4DE4-AA27-C188A2946F0E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multipleFieldFilters="0">
  <location ref="A3:C391" firstHeaderRow="1" firstDataRow="1" firstDataCol="3"/>
  <pivotFields count="5">
    <pivotField axis="axisRow" compact="0" outline="0" showAll="0" defaultSubtotal="0">
      <items count="15">
        <item x="0"/>
        <item x="6"/>
        <item x="9"/>
        <item x="3"/>
        <item x="1"/>
        <item x="2"/>
        <item x="5"/>
        <item x="11"/>
        <item x="4"/>
        <item x="14"/>
        <item x="8"/>
        <item x="7"/>
        <item x="10"/>
        <item x="13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9">
        <item x="26"/>
        <item x="16"/>
        <item x="2"/>
        <item x="7"/>
        <item x="1"/>
        <item x="10"/>
        <item x="3"/>
        <item x="27"/>
        <item x="24"/>
        <item x="8"/>
        <item x="20"/>
        <item x="14"/>
        <item x="5"/>
        <item x="4"/>
        <item x="0"/>
        <item x="12"/>
        <item x="19"/>
        <item x="25"/>
        <item x="13"/>
        <item x="23"/>
        <item x="18"/>
        <item x="21"/>
        <item x="22"/>
        <item x="17"/>
        <item x="11"/>
        <item x="9"/>
        <item x="6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12">
        <item x="209"/>
        <item x="293"/>
        <item x="281"/>
        <item x="282"/>
        <item x="307"/>
        <item x="289"/>
        <item x="306"/>
        <item x="305"/>
        <item x="304"/>
        <item x="302"/>
        <item x="301"/>
        <item x="299"/>
        <item x="298"/>
        <item x="297"/>
        <item x="296"/>
        <item x="300"/>
        <item x="295"/>
        <item x="294"/>
        <item x="292"/>
        <item x="220"/>
        <item x="291"/>
        <item x="263"/>
        <item x="287"/>
        <item x="290"/>
        <item x="273"/>
        <item x="288"/>
        <item x="286"/>
        <item x="285"/>
        <item x="284"/>
        <item x="283"/>
        <item x="280"/>
        <item x="279"/>
        <item x="275"/>
        <item x="274"/>
        <item x="264"/>
        <item x="276"/>
        <item x="271"/>
        <item x="272"/>
        <item x="270"/>
        <item x="269"/>
        <item x="268"/>
        <item x="267"/>
        <item x="266"/>
        <item x="254"/>
        <item x="265"/>
        <item x="262"/>
        <item x="261"/>
        <item x="260"/>
        <item x="259"/>
        <item x="258"/>
        <item x="257"/>
        <item x="256"/>
        <item x="253"/>
        <item x="252"/>
        <item x="251"/>
        <item x="250"/>
        <item x="249"/>
        <item x="247"/>
        <item x="246"/>
        <item x="245"/>
        <item x="225"/>
        <item x="236"/>
        <item x="244"/>
        <item x="243"/>
        <item x="241"/>
        <item x="240"/>
        <item x="239"/>
        <item x="238"/>
        <item x="237"/>
        <item x="234"/>
        <item x="233"/>
        <item x="242"/>
        <item x="231"/>
        <item x="230"/>
        <item x="229"/>
        <item x="228"/>
        <item x="227"/>
        <item x="226"/>
        <item x="224"/>
        <item x="223"/>
        <item x="222"/>
        <item x="221"/>
        <item x="219"/>
        <item x="218"/>
        <item x="217"/>
        <item x="216"/>
        <item x="248"/>
        <item x="215"/>
        <item x="213"/>
        <item x="204"/>
        <item x="212"/>
        <item x="211"/>
        <item x="210"/>
        <item x="208"/>
        <item x="207"/>
        <item x="190"/>
        <item x="206"/>
        <item x="203"/>
        <item x="214"/>
        <item x="202"/>
        <item x="201"/>
        <item x="200"/>
        <item x="199"/>
        <item x="197"/>
        <item x="196"/>
        <item x="278"/>
        <item x="184"/>
        <item x="176"/>
        <item x="194"/>
        <item x="193"/>
        <item x="174"/>
        <item x="192"/>
        <item x="303"/>
        <item x="191"/>
        <item x="277"/>
        <item x="189"/>
        <item x="205"/>
        <item x="188"/>
        <item x="195"/>
        <item x="162"/>
        <item x="187"/>
        <item x="186"/>
        <item x="185"/>
        <item x="183"/>
        <item x="182"/>
        <item x="157"/>
        <item x="180"/>
        <item x="179"/>
        <item x="163"/>
        <item x="178"/>
        <item x="177"/>
        <item x="150"/>
        <item x="171"/>
        <item x="173"/>
        <item x="172"/>
        <item x="170"/>
        <item x="169"/>
        <item x="168"/>
        <item x="167"/>
        <item x="166"/>
        <item x="165"/>
        <item x="161"/>
        <item x="160"/>
        <item x="164"/>
        <item x="159"/>
        <item x="158"/>
        <item x="156"/>
        <item x="155"/>
        <item x="154"/>
        <item x="153"/>
        <item x="152"/>
        <item x="151"/>
        <item x="149"/>
        <item x="148"/>
        <item x="147"/>
        <item x="146"/>
        <item x="145"/>
        <item x="144"/>
        <item x="232"/>
        <item x="142"/>
        <item x="141"/>
        <item x="139"/>
        <item x="138"/>
        <item x="137"/>
        <item x="136"/>
        <item x="135"/>
        <item x="308"/>
        <item x="255"/>
        <item x="134"/>
        <item x="133"/>
        <item x="132"/>
        <item x="129"/>
        <item x="128"/>
        <item x="127"/>
        <item x="181"/>
        <item x="126"/>
        <item x="125"/>
        <item x="124"/>
        <item x="131"/>
        <item x="60"/>
        <item x="123"/>
        <item x="130"/>
        <item x="120"/>
        <item x="119"/>
        <item x="118"/>
        <item x="117"/>
        <item x="116"/>
        <item x="115"/>
        <item x="122"/>
        <item x="114"/>
        <item x="113"/>
        <item x="112"/>
        <item x="310"/>
        <item x="108"/>
        <item x="111"/>
        <item x="110"/>
        <item x="106"/>
        <item x="107"/>
        <item x="105"/>
        <item x="104"/>
        <item x="102"/>
        <item x="103"/>
        <item x="101"/>
        <item x="100"/>
        <item x="235"/>
        <item x="99"/>
        <item x="98"/>
        <item x="97"/>
        <item x="95"/>
        <item x="94"/>
        <item x="92"/>
        <item x="91"/>
        <item x="90"/>
        <item x="89"/>
        <item x="88"/>
        <item x="87"/>
        <item x="86"/>
        <item x="61"/>
        <item x="198"/>
        <item x="85"/>
        <item x="84"/>
        <item x="83"/>
        <item x="82"/>
        <item x="81"/>
        <item x="80"/>
        <item x="79"/>
        <item x="76"/>
        <item x="75"/>
        <item x="74"/>
        <item x="73"/>
        <item x="140"/>
        <item x="72"/>
        <item x="96"/>
        <item x="71"/>
        <item x="70"/>
        <item x="69"/>
        <item x="78"/>
        <item x="143"/>
        <item x="67"/>
        <item x="66"/>
        <item x="65"/>
        <item x="64"/>
        <item x="175"/>
        <item x="63"/>
        <item x="62"/>
        <item x="68"/>
        <item x="59"/>
        <item x="58"/>
        <item x="57"/>
        <item x="77"/>
        <item x="56"/>
        <item x="55"/>
        <item x="54"/>
        <item x="53"/>
        <item x="52"/>
        <item x="51"/>
        <item x="50"/>
        <item x="121"/>
        <item x="49"/>
        <item x="48"/>
        <item x="46"/>
        <item x="45"/>
        <item x="44"/>
        <item x="43"/>
        <item x="42"/>
        <item x="41"/>
        <item x="40"/>
        <item x="39"/>
        <item x="47"/>
        <item x="38"/>
        <item x="37"/>
        <item x="36"/>
        <item x="35"/>
        <item x="34"/>
        <item x="33"/>
        <item x="32"/>
        <item x="109"/>
        <item x="309"/>
        <item x="31"/>
        <item x="30"/>
        <item x="29"/>
        <item x="20"/>
        <item x="28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5"/>
        <item x="6"/>
        <item x="4"/>
        <item x="3"/>
        <item x="2"/>
        <item x="1"/>
        <item x="0"/>
        <item x="9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3"/>
    <field x="4"/>
  </rowFields>
  <rowItems count="388">
    <i>
      <x/>
      <x v="12"/>
      <x v="243"/>
    </i>
    <i r="2">
      <x v="298"/>
    </i>
    <i t="default" r="1">
      <x v="12"/>
    </i>
    <i r="1">
      <x v="14"/>
      <x v="309"/>
    </i>
    <i t="default" r="1">
      <x v="14"/>
    </i>
    <i r="1">
      <x v="15"/>
      <x v="8"/>
    </i>
    <i t="default" r="1">
      <x v="15"/>
    </i>
    <i>
      <x v="1"/>
      <x v="8"/>
      <x v="51"/>
    </i>
    <i t="default" r="1">
      <x v="8"/>
    </i>
    <i r="1">
      <x v="12"/>
      <x v="166"/>
    </i>
    <i r="2">
      <x v="277"/>
    </i>
    <i t="default" r="1">
      <x v="12"/>
    </i>
    <i r="1">
      <x v="13"/>
      <x v="300"/>
    </i>
    <i t="default" r="1">
      <x v="13"/>
    </i>
    <i>
      <x v="2"/>
      <x v="6"/>
      <x v="175"/>
    </i>
    <i t="default" r="1">
      <x v="6"/>
    </i>
    <i r="1">
      <x v="10"/>
      <x v="174"/>
    </i>
    <i t="default" r="1">
      <x v="10"/>
    </i>
    <i r="1">
      <x v="11"/>
      <x v="9"/>
    </i>
    <i r="2">
      <x v="65"/>
    </i>
    <i r="2">
      <x v="107"/>
    </i>
    <i r="2">
      <x v="154"/>
    </i>
    <i r="2">
      <x v="240"/>
    </i>
    <i t="default" r="1">
      <x v="11"/>
    </i>
    <i r="1">
      <x v="12"/>
      <x v="15"/>
    </i>
    <i r="2">
      <x v="19"/>
    </i>
    <i r="2">
      <x v="25"/>
    </i>
    <i r="2">
      <x v="27"/>
    </i>
    <i r="2">
      <x v="82"/>
    </i>
    <i r="2">
      <x v="127"/>
    </i>
    <i r="2">
      <x v="133"/>
    </i>
    <i r="2">
      <x v="168"/>
    </i>
    <i r="2">
      <x v="194"/>
    </i>
    <i r="2">
      <x v="197"/>
    </i>
    <i r="2">
      <x v="212"/>
    </i>
    <i r="2">
      <x v="219"/>
    </i>
    <i r="2">
      <x v="222"/>
    </i>
    <i r="2">
      <x v="246"/>
    </i>
    <i r="2">
      <x v="249"/>
    </i>
    <i r="2">
      <x v="268"/>
    </i>
    <i r="2">
      <x v="271"/>
    </i>
    <i t="default" r="1">
      <x v="12"/>
    </i>
    <i r="1">
      <x v="15"/>
      <x v="11"/>
    </i>
    <i r="2">
      <x v="12"/>
    </i>
    <i r="2">
      <x v="13"/>
    </i>
    <i r="2">
      <x v="16"/>
    </i>
    <i r="2">
      <x v="20"/>
    </i>
    <i r="2">
      <x v="54"/>
    </i>
    <i r="2">
      <x v="55"/>
    </i>
    <i r="2">
      <x v="56"/>
    </i>
    <i r="2">
      <x v="62"/>
    </i>
    <i r="2">
      <x v="72"/>
    </i>
    <i r="2">
      <x v="79"/>
    </i>
    <i r="2">
      <x v="94"/>
    </i>
    <i r="2">
      <x v="99"/>
    </i>
    <i r="2">
      <x v="110"/>
    </i>
    <i r="2">
      <x v="128"/>
    </i>
    <i r="2">
      <x v="132"/>
    </i>
    <i r="2">
      <x v="135"/>
    </i>
    <i r="2">
      <x v="149"/>
    </i>
    <i r="2">
      <x v="151"/>
    </i>
    <i r="2">
      <x v="153"/>
    </i>
    <i r="2">
      <x v="160"/>
    </i>
    <i r="2">
      <x v="162"/>
    </i>
    <i r="2">
      <x v="180"/>
    </i>
    <i r="2">
      <x v="188"/>
    </i>
    <i r="2">
      <x v="204"/>
    </i>
    <i r="2">
      <x v="221"/>
    </i>
    <i r="2">
      <x v="229"/>
    </i>
    <i r="2">
      <x v="233"/>
    </i>
    <i r="2">
      <x v="234"/>
    </i>
    <i r="2">
      <x v="236"/>
    </i>
    <i r="2">
      <x v="245"/>
    </i>
    <i r="2">
      <x v="251"/>
    </i>
    <i r="2">
      <x v="252"/>
    </i>
    <i r="2">
      <x v="253"/>
    </i>
    <i r="2">
      <x v="254"/>
    </i>
    <i r="2">
      <x v="256"/>
    </i>
    <i r="2">
      <x v="261"/>
    </i>
    <i r="2">
      <x v="265"/>
    </i>
    <i r="2">
      <x v="272"/>
    </i>
    <i r="2">
      <x v="284"/>
    </i>
    <i r="2">
      <x v="285"/>
    </i>
    <i r="2">
      <x v="286"/>
    </i>
    <i t="default" r="1">
      <x v="15"/>
    </i>
    <i r="1">
      <x v="16"/>
      <x v="146"/>
    </i>
    <i t="default" r="1">
      <x v="16"/>
    </i>
    <i r="1">
      <x v="18"/>
      <x v="3"/>
    </i>
    <i t="default" r="1">
      <x v="18"/>
    </i>
    <i r="1">
      <x v="24"/>
      <x v="57"/>
    </i>
    <i t="default" r="1">
      <x v="24"/>
    </i>
    <i r="1">
      <x v="27"/>
      <x v="143"/>
    </i>
    <i r="2">
      <x v="310"/>
    </i>
    <i t="default" r="1">
      <x v="27"/>
    </i>
    <i>
      <x v="3"/>
      <x v="2"/>
      <x v="305"/>
    </i>
    <i t="default" r="1">
      <x v="2"/>
    </i>
    <i r="1">
      <x v="12"/>
      <x v="297"/>
    </i>
    <i t="default" r="1">
      <x v="12"/>
    </i>
    <i>
      <x v="4"/>
      <x v="3"/>
      <x v="293"/>
    </i>
    <i t="default" r="1">
      <x v="3"/>
    </i>
    <i r="1">
      <x v="4"/>
      <x v="171"/>
    </i>
    <i r="2">
      <x v="186"/>
    </i>
    <i r="2">
      <x v="231"/>
    </i>
    <i r="2">
      <x v="235"/>
    </i>
    <i r="2">
      <x v="279"/>
    </i>
    <i r="2">
      <x v="280"/>
    </i>
    <i r="2">
      <x v="283"/>
    </i>
    <i r="2">
      <x v="287"/>
    </i>
    <i r="2">
      <x v="292"/>
    </i>
    <i r="2">
      <x v="306"/>
    </i>
    <i r="2">
      <x v="308"/>
    </i>
    <i t="default" r="1">
      <x v="4"/>
    </i>
    <i r="1">
      <x v="24"/>
      <x v="259"/>
    </i>
    <i t="default" r="1">
      <x v="24"/>
    </i>
    <i r="1">
      <x v="26"/>
      <x v="295"/>
    </i>
    <i t="default" r="1">
      <x v="26"/>
    </i>
    <i>
      <x v="5"/>
      <x v="2"/>
      <x v="307"/>
    </i>
    <i t="default" r="1">
      <x v="2"/>
    </i>
    <i r="1">
      <x v="24"/>
      <x v="247"/>
    </i>
    <i t="default" r="1">
      <x v="24"/>
    </i>
    <i>
      <x v="6"/>
      <x v="2"/>
      <x v="302"/>
    </i>
    <i t="default" r="1">
      <x v="2"/>
    </i>
    <i r="1">
      <x v="4"/>
      <x v="30"/>
    </i>
    <i r="2">
      <x v="66"/>
    </i>
    <i r="2">
      <x v="77"/>
    </i>
    <i r="2">
      <x v="100"/>
    </i>
    <i r="2">
      <x v="111"/>
    </i>
    <i r="2">
      <x v="183"/>
    </i>
    <i r="2">
      <x v="189"/>
    </i>
    <i r="2">
      <x v="207"/>
    </i>
    <i r="2">
      <x v="210"/>
    </i>
    <i r="2">
      <x v="215"/>
    </i>
    <i t="default" r="1">
      <x v="4"/>
    </i>
    <i r="1">
      <x v="5"/>
      <x v="289"/>
    </i>
    <i t="default" r="1">
      <x v="5"/>
    </i>
    <i r="1">
      <x v="6"/>
      <x v="24"/>
    </i>
    <i r="2">
      <x v="59"/>
    </i>
    <i r="2">
      <x v="84"/>
    </i>
    <i r="2">
      <x v="106"/>
    </i>
    <i r="2">
      <x v="156"/>
    </i>
    <i r="2">
      <x v="213"/>
    </i>
    <i r="2">
      <x v="238"/>
    </i>
    <i r="2">
      <x v="241"/>
    </i>
    <i r="2">
      <x v="269"/>
    </i>
    <i r="2">
      <x v="270"/>
    </i>
    <i r="2">
      <x v="273"/>
    </i>
    <i r="2">
      <x v="296"/>
    </i>
    <i r="2">
      <x v="301"/>
    </i>
    <i t="default" r="1">
      <x v="6"/>
    </i>
    <i r="1">
      <x v="12"/>
      <x v="73"/>
    </i>
    <i r="2">
      <x v="182"/>
    </i>
    <i t="default" r="1">
      <x v="12"/>
    </i>
    <i r="1">
      <x v="13"/>
      <x v="78"/>
    </i>
    <i t="default" r="1">
      <x v="13"/>
    </i>
    <i r="1">
      <x v="15"/>
      <x v="95"/>
    </i>
    <i t="default" r="1">
      <x v="15"/>
    </i>
    <i r="1">
      <x v="18"/>
      <x v="44"/>
    </i>
    <i r="2">
      <x v="113"/>
    </i>
    <i r="2">
      <x v="123"/>
    </i>
    <i t="default" r="1">
      <x v="18"/>
    </i>
    <i r="1">
      <x v="19"/>
      <x v="17"/>
    </i>
    <i t="default" r="1">
      <x v="19"/>
    </i>
    <i r="1">
      <x v="20"/>
      <x v="161"/>
    </i>
    <i t="default" r="1">
      <x v="20"/>
    </i>
    <i r="1">
      <x v="24"/>
      <x v="14"/>
    </i>
    <i r="2">
      <x v="18"/>
    </i>
    <i r="2">
      <x v="24"/>
    </i>
    <i r="2">
      <x v="53"/>
    </i>
    <i r="2">
      <x v="58"/>
    </i>
    <i r="2">
      <x v="69"/>
    </i>
    <i r="2">
      <x v="71"/>
    </i>
    <i r="2">
      <x v="74"/>
    </i>
    <i r="2">
      <x v="75"/>
    </i>
    <i r="2">
      <x v="76"/>
    </i>
    <i r="2">
      <x v="101"/>
    </i>
    <i r="2">
      <x v="118"/>
    </i>
    <i r="2">
      <x v="134"/>
    </i>
    <i r="2">
      <x v="136"/>
    </i>
    <i r="2">
      <x v="142"/>
    </i>
    <i r="2">
      <x v="158"/>
    </i>
    <i r="2">
      <x v="167"/>
    </i>
    <i r="2">
      <x v="169"/>
    </i>
    <i r="2">
      <x v="177"/>
    </i>
    <i r="2">
      <x v="190"/>
    </i>
    <i r="2">
      <x v="206"/>
    </i>
    <i r="2">
      <x v="211"/>
    </i>
    <i r="2">
      <x v="220"/>
    </i>
    <i r="2">
      <x v="227"/>
    </i>
    <i r="2">
      <x v="237"/>
    </i>
    <i r="2">
      <x v="242"/>
    </i>
    <i r="2">
      <x v="248"/>
    </i>
    <i r="2">
      <x v="255"/>
    </i>
    <i r="2">
      <x v="257"/>
    </i>
    <i r="2">
      <x v="258"/>
    </i>
    <i r="2">
      <x v="267"/>
    </i>
    <i r="2">
      <x v="274"/>
    </i>
    <i r="2">
      <x v="276"/>
    </i>
    <i r="2">
      <x v="282"/>
    </i>
    <i r="2">
      <x v="288"/>
    </i>
    <i t="default" r="1">
      <x v="24"/>
    </i>
    <i r="1">
      <x v="26"/>
      <x v="290"/>
    </i>
    <i t="default" r="1">
      <x v="26"/>
    </i>
    <i r="1">
      <x v="27"/>
      <x v="310"/>
    </i>
    <i t="default" r="1">
      <x v="27"/>
    </i>
    <i>
      <x v="7"/>
      <x v="23"/>
      <x v="172"/>
    </i>
    <i t="default" r="1">
      <x v="23"/>
    </i>
    <i r="1">
      <x v="24"/>
      <x v="230"/>
    </i>
    <i t="default" r="1">
      <x v="24"/>
    </i>
    <i>
      <x v="8"/>
      <x/>
      <x v="1"/>
    </i>
    <i t="default" r="1">
      <x/>
    </i>
    <i r="1">
      <x v="1"/>
      <x v="193"/>
    </i>
    <i t="default" r="1">
      <x v="1"/>
    </i>
    <i r="1">
      <x v="4"/>
      <x v="232"/>
    </i>
    <i t="default" r="1">
      <x v="4"/>
    </i>
    <i r="1">
      <x v="6"/>
      <x v="7"/>
    </i>
    <i r="2">
      <x v="22"/>
    </i>
    <i r="2">
      <x v="29"/>
    </i>
    <i r="2">
      <x v="33"/>
    </i>
    <i r="2">
      <x v="34"/>
    </i>
    <i r="2">
      <x v="36"/>
    </i>
    <i r="2">
      <x v="47"/>
    </i>
    <i r="2">
      <x v="49"/>
    </i>
    <i r="2">
      <x v="63"/>
    </i>
    <i r="2">
      <x v="80"/>
    </i>
    <i r="2">
      <x v="88"/>
    </i>
    <i r="2">
      <x v="96"/>
    </i>
    <i r="2">
      <x v="104"/>
    </i>
    <i r="2">
      <x v="115"/>
    </i>
    <i r="2">
      <x v="121"/>
    </i>
    <i r="2">
      <x v="122"/>
    </i>
    <i r="2">
      <x v="129"/>
    </i>
    <i r="2">
      <x v="138"/>
    </i>
    <i r="2">
      <x v="140"/>
    </i>
    <i r="2">
      <x v="141"/>
    </i>
    <i r="2">
      <x v="150"/>
    </i>
    <i r="2">
      <x v="152"/>
    </i>
    <i r="2">
      <x v="176"/>
    </i>
    <i r="2">
      <x v="184"/>
    </i>
    <i r="2">
      <x v="195"/>
    </i>
    <i r="2">
      <x v="196"/>
    </i>
    <i r="2">
      <x v="200"/>
    </i>
    <i r="2">
      <x v="203"/>
    </i>
    <i r="2">
      <x v="208"/>
    </i>
    <i r="2">
      <x v="209"/>
    </i>
    <i r="2">
      <x v="226"/>
    </i>
    <i r="2">
      <x v="239"/>
    </i>
    <i r="2">
      <x v="244"/>
    </i>
    <i r="2">
      <x v="250"/>
    </i>
    <i r="2">
      <x v="263"/>
    </i>
    <i r="2">
      <x v="299"/>
    </i>
    <i r="2">
      <x v="303"/>
    </i>
    <i r="2">
      <x v="304"/>
    </i>
    <i t="default" r="1">
      <x v="6"/>
    </i>
    <i r="1">
      <x v="9"/>
      <x v="4"/>
    </i>
    <i t="default" r="1">
      <x v="9"/>
    </i>
    <i r="1">
      <x v="15"/>
      <x v="5"/>
    </i>
    <i r="2">
      <x v="91"/>
    </i>
    <i r="2">
      <x v="224"/>
    </i>
    <i t="default" r="1">
      <x v="15"/>
    </i>
    <i r="1">
      <x v="17"/>
      <x v="35"/>
    </i>
    <i t="default" r="1">
      <x v="17"/>
    </i>
    <i r="1">
      <x v="18"/>
      <x v="21"/>
    </i>
    <i r="2">
      <x v="81"/>
    </i>
    <i r="2">
      <x v="86"/>
    </i>
    <i r="2">
      <x v="116"/>
    </i>
    <i r="2">
      <x v="131"/>
    </i>
    <i r="2">
      <x v="137"/>
    </i>
    <i r="2">
      <x v="159"/>
    </i>
    <i r="2">
      <x v="164"/>
    </i>
    <i r="2">
      <x v="179"/>
    </i>
    <i r="2">
      <x v="266"/>
    </i>
    <i t="default" r="1">
      <x v="18"/>
    </i>
    <i r="1">
      <x v="19"/>
      <x v="45"/>
    </i>
    <i r="2">
      <x v="46"/>
    </i>
    <i t="default" r="1">
      <x v="19"/>
    </i>
    <i r="1">
      <x v="20"/>
      <x v="105"/>
    </i>
    <i t="default" r="1">
      <x v="20"/>
    </i>
    <i r="1">
      <x v="22"/>
      <x v="98"/>
    </i>
    <i t="default" r="1">
      <x v="22"/>
    </i>
    <i r="1">
      <x v="24"/>
      <x v="2"/>
    </i>
    <i r="2">
      <x v="10"/>
    </i>
    <i r="2">
      <x v="23"/>
    </i>
    <i r="2">
      <x v="26"/>
    </i>
    <i r="2">
      <x v="28"/>
    </i>
    <i r="2">
      <x v="37"/>
    </i>
    <i r="2">
      <x v="48"/>
    </i>
    <i r="2">
      <x v="52"/>
    </i>
    <i r="2">
      <x v="60"/>
    </i>
    <i r="2">
      <x v="64"/>
    </i>
    <i r="2">
      <x v="85"/>
    </i>
    <i r="2">
      <x v="89"/>
    </i>
    <i r="2">
      <x v="90"/>
    </i>
    <i r="2">
      <x v="93"/>
    </i>
    <i r="2">
      <x v="97"/>
    </i>
    <i r="2">
      <x v="102"/>
    </i>
    <i r="2">
      <x v="103"/>
    </i>
    <i r="2">
      <x v="108"/>
    </i>
    <i r="2">
      <x v="109"/>
    </i>
    <i r="2">
      <x v="110"/>
    </i>
    <i r="2">
      <x v="114"/>
    </i>
    <i r="2">
      <x v="117"/>
    </i>
    <i r="2">
      <x v="119"/>
    </i>
    <i r="2">
      <x v="125"/>
    </i>
    <i r="2">
      <x v="139"/>
    </i>
    <i r="2">
      <x v="144"/>
    </i>
    <i r="2">
      <x v="145"/>
    </i>
    <i r="2">
      <x v="146"/>
    </i>
    <i r="2">
      <x v="148"/>
    </i>
    <i r="2">
      <x v="155"/>
    </i>
    <i r="2">
      <x v="157"/>
    </i>
    <i r="2">
      <x v="165"/>
    </i>
    <i r="2">
      <x v="198"/>
    </i>
    <i r="2">
      <x v="202"/>
    </i>
    <i r="2">
      <x v="214"/>
    </i>
    <i r="2">
      <x v="217"/>
    </i>
    <i r="2">
      <x v="262"/>
    </i>
    <i r="2">
      <x v="264"/>
    </i>
    <i r="2">
      <x v="275"/>
    </i>
    <i t="default" r="1">
      <x v="24"/>
    </i>
    <i r="1">
      <x v="25"/>
      <x v="281"/>
    </i>
    <i t="default" r="1">
      <x v="25"/>
    </i>
    <i r="1">
      <x v="27"/>
      <x v="310"/>
    </i>
    <i t="default" r="1">
      <x v="27"/>
    </i>
    <i>
      <x v="9"/>
      <x v="12"/>
      <x v="43"/>
    </i>
    <i t="default" r="1">
      <x v="12"/>
    </i>
    <i r="1">
      <x v="15"/>
      <x v="6"/>
    </i>
    <i t="default" r="1">
      <x v="15"/>
    </i>
    <i r="1">
      <x v="21"/>
      <x/>
    </i>
    <i t="default" r="1">
      <x v="21"/>
    </i>
    <i>
      <x v="10"/>
      <x v="9"/>
      <x v="291"/>
    </i>
    <i t="default" r="1">
      <x v="9"/>
    </i>
    <i r="1">
      <x v="12"/>
      <x v="223"/>
    </i>
    <i t="default" r="1">
      <x v="12"/>
    </i>
    <i>
      <x v="11"/>
      <x v="11"/>
      <x v="225"/>
    </i>
    <i t="default" r="1">
      <x v="11"/>
    </i>
    <i r="1">
      <x v="12"/>
      <x v="42"/>
    </i>
    <i r="2">
      <x v="61"/>
    </i>
    <i r="2">
      <x v="92"/>
    </i>
    <i r="2">
      <x v="112"/>
    </i>
    <i r="2">
      <x v="120"/>
    </i>
    <i r="2">
      <x v="124"/>
    </i>
    <i r="2">
      <x v="147"/>
    </i>
    <i r="2">
      <x v="170"/>
    </i>
    <i r="2">
      <x v="178"/>
    </i>
    <i r="2">
      <x v="181"/>
    </i>
    <i r="2">
      <x v="185"/>
    </i>
    <i r="2">
      <x v="198"/>
    </i>
    <i r="2">
      <x v="205"/>
    </i>
    <i r="2">
      <x v="216"/>
    </i>
    <i r="2">
      <x v="260"/>
    </i>
    <i r="2">
      <x v="278"/>
    </i>
    <i r="2">
      <x v="294"/>
    </i>
    <i t="default" r="1">
      <x v="12"/>
    </i>
    <i r="1">
      <x v="15"/>
      <x v="31"/>
    </i>
    <i r="2">
      <x v="32"/>
    </i>
    <i r="2">
      <x v="38"/>
    </i>
    <i r="2">
      <x v="39"/>
    </i>
    <i r="2">
      <x v="40"/>
    </i>
    <i r="2">
      <x v="50"/>
    </i>
    <i r="2">
      <x v="67"/>
    </i>
    <i r="2">
      <x v="68"/>
    </i>
    <i r="2">
      <x v="83"/>
    </i>
    <i r="2">
      <x v="87"/>
    </i>
    <i r="2">
      <x v="126"/>
    </i>
    <i r="2">
      <x v="130"/>
    </i>
    <i r="2">
      <x v="187"/>
    </i>
    <i r="2">
      <x v="191"/>
    </i>
    <i r="2">
      <x v="199"/>
    </i>
    <i r="2">
      <x v="201"/>
    </i>
    <i r="2">
      <x v="218"/>
    </i>
    <i r="2">
      <x v="228"/>
    </i>
    <i t="default" r="1">
      <x v="15"/>
    </i>
    <i r="1">
      <x v="19"/>
      <x v="70"/>
    </i>
    <i t="default" r="1">
      <x v="19"/>
    </i>
    <i r="1">
      <x v="24"/>
      <x v="41"/>
    </i>
    <i t="default" r="1">
      <x v="24"/>
    </i>
    <i r="1">
      <x v="27"/>
      <x v="310"/>
    </i>
    <i t="default" r="1">
      <x v="27"/>
    </i>
    <i>
      <x v="12"/>
      <x v="12"/>
      <x v="163"/>
    </i>
    <i r="2">
      <x v="173"/>
    </i>
    <i t="default" r="1">
      <x v="12"/>
    </i>
    <i>
      <x v="13"/>
      <x v="27"/>
      <x v="310"/>
    </i>
    <i t="default" r="1">
      <x v="27"/>
    </i>
    <i>
      <x v="14"/>
      <x v="7"/>
      <x v="192"/>
    </i>
    <i t="default" r="1">
      <x v="7"/>
    </i>
    <i r="1">
      <x v="27"/>
      <x v="310"/>
    </i>
    <i t="default" r="1"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B3CB5-CA94-483C-97FC-4651D7346B6D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multipleFieldFilters="0">
  <location ref="A3:C86" firstHeaderRow="1" firstDataRow="1" firstDataCol="2"/>
  <pivotFields count="5">
    <pivotField axis="axisRow" compact="0" outline="0" showAll="0">
      <items count="16">
        <item x="0"/>
        <item x="6"/>
        <item x="9"/>
        <item x="3"/>
        <item x="1"/>
        <item x="2"/>
        <item x="5"/>
        <item x="11"/>
        <item x="4"/>
        <item x="14"/>
        <item x="8"/>
        <item x="7"/>
        <item x="10"/>
        <item x="13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26"/>
        <item x="16"/>
        <item x="2"/>
        <item x="7"/>
        <item x="1"/>
        <item x="10"/>
        <item x="3"/>
        <item x="27"/>
        <item x="24"/>
        <item x="8"/>
        <item x="20"/>
        <item x="14"/>
        <item x="5"/>
        <item x="4"/>
        <item x="0"/>
        <item x="12"/>
        <item x="19"/>
        <item x="25"/>
        <item x="13"/>
        <item x="23"/>
        <item x="18"/>
        <item x="21"/>
        <item x="22"/>
        <item x="17"/>
        <item x="11"/>
        <item x="9"/>
        <item x="6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12">
        <item x="209"/>
        <item x="293"/>
        <item x="281"/>
        <item x="282"/>
        <item x="307"/>
        <item x="289"/>
        <item x="306"/>
        <item x="305"/>
        <item x="304"/>
        <item x="302"/>
        <item x="301"/>
        <item x="299"/>
        <item x="298"/>
        <item x="297"/>
        <item x="296"/>
        <item x="300"/>
        <item x="295"/>
        <item x="294"/>
        <item x="292"/>
        <item x="220"/>
        <item x="291"/>
        <item x="263"/>
        <item x="287"/>
        <item x="290"/>
        <item x="273"/>
        <item x="288"/>
        <item x="286"/>
        <item x="285"/>
        <item x="284"/>
        <item x="283"/>
        <item x="280"/>
        <item x="279"/>
        <item x="275"/>
        <item x="274"/>
        <item x="264"/>
        <item x="276"/>
        <item x="271"/>
        <item x="272"/>
        <item x="270"/>
        <item x="269"/>
        <item x="268"/>
        <item x="267"/>
        <item x="266"/>
        <item x="254"/>
        <item x="265"/>
        <item x="262"/>
        <item x="261"/>
        <item x="260"/>
        <item x="259"/>
        <item x="258"/>
        <item x="257"/>
        <item x="256"/>
        <item x="253"/>
        <item x="252"/>
        <item x="251"/>
        <item x="250"/>
        <item x="249"/>
        <item x="247"/>
        <item x="246"/>
        <item x="245"/>
        <item x="225"/>
        <item x="236"/>
        <item x="244"/>
        <item x="243"/>
        <item x="241"/>
        <item x="240"/>
        <item x="239"/>
        <item x="238"/>
        <item x="237"/>
        <item x="234"/>
        <item x="233"/>
        <item x="242"/>
        <item x="231"/>
        <item x="230"/>
        <item x="229"/>
        <item x="228"/>
        <item x="227"/>
        <item x="226"/>
        <item x="224"/>
        <item x="223"/>
        <item x="222"/>
        <item x="221"/>
        <item x="219"/>
        <item x="218"/>
        <item x="217"/>
        <item x="216"/>
        <item x="248"/>
        <item x="215"/>
        <item x="213"/>
        <item x="204"/>
        <item x="212"/>
        <item x="211"/>
        <item x="210"/>
        <item x="208"/>
        <item x="207"/>
        <item x="190"/>
        <item x="206"/>
        <item x="203"/>
        <item x="214"/>
        <item x="202"/>
        <item x="201"/>
        <item x="200"/>
        <item x="199"/>
        <item x="197"/>
        <item x="196"/>
        <item x="278"/>
        <item x="184"/>
        <item x="176"/>
        <item x="194"/>
        <item x="193"/>
        <item x="174"/>
        <item x="192"/>
        <item x="303"/>
        <item x="191"/>
        <item x="277"/>
        <item x="189"/>
        <item x="205"/>
        <item x="188"/>
        <item x="195"/>
        <item x="162"/>
        <item x="187"/>
        <item x="186"/>
        <item x="185"/>
        <item x="183"/>
        <item x="182"/>
        <item x="157"/>
        <item x="180"/>
        <item x="179"/>
        <item x="163"/>
        <item x="178"/>
        <item x="177"/>
        <item x="150"/>
        <item x="171"/>
        <item x="173"/>
        <item x="172"/>
        <item x="170"/>
        <item x="169"/>
        <item x="168"/>
        <item x="167"/>
        <item x="166"/>
        <item x="165"/>
        <item x="161"/>
        <item x="160"/>
        <item x="164"/>
        <item x="159"/>
        <item x="158"/>
        <item x="156"/>
        <item x="155"/>
        <item x="154"/>
        <item x="153"/>
        <item x="152"/>
        <item x="151"/>
        <item x="149"/>
        <item x="148"/>
        <item x="147"/>
        <item x="146"/>
        <item x="145"/>
        <item x="144"/>
        <item x="232"/>
        <item x="142"/>
        <item x="141"/>
        <item x="139"/>
        <item x="138"/>
        <item x="137"/>
        <item x="136"/>
        <item x="135"/>
        <item x="308"/>
        <item x="255"/>
        <item x="134"/>
        <item x="133"/>
        <item x="132"/>
        <item x="129"/>
        <item x="128"/>
        <item x="127"/>
        <item x="181"/>
        <item x="126"/>
        <item x="125"/>
        <item x="124"/>
        <item x="131"/>
        <item x="60"/>
        <item x="123"/>
        <item x="130"/>
        <item x="120"/>
        <item x="119"/>
        <item x="118"/>
        <item x="117"/>
        <item x="116"/>
        <item x="115"/>
        <item x="122"/>
        <item x="114"/>
        <item x="113"/>
        <item x="112"/>
        <item x="310"/>
        <item x="108"/>
        <item x="111"/>
        <item x="110"/>
        <item x="106"/>
        <item x="107"/>
        <item x="105"/>
        <item x="104"/>
        <item x="102"/>
        <item x="103"/>
        <item x="101"/>
        <item x="100"/>
        <item x="235"/>
        <item x="99"/>
        <item x="98"/>
        <item x="97"/>
        <item x="95"/>
        <item x="94"/>
        <item x="92"/>
        <item x="91"/>
        <item x="90"/>
        <item x="89"/>
        <item x="88"/>
        <item x="87"/>
        <item x="86"/>
        <item x="61"/>
        <item x="198"/>
        <item x="85"/>
        <item x="84"/>
        <item x="83"/>
        <item x="82"/>
        <item x="81"/>
        <item x="80"/>
        <item x="79"/>
        <item x="76"/>
        <item x="75"/>
        <item x="74"/>
        <item x="73"/>
        <item x="140"/>
        <item x="72"/>
        <item x="96"/>
        <item x="71"/>
        <item x="70"/>
        <item x="69"/>
        <item x="78"/>
        <item x="143"/>
        <item x="67"/>
        <item x="66"/>
        <item x="65"/>
        <item x="64"/>
        <item x="175"/>
        <item x="63"/>
        <item x="62"/>
        <item x="68"/>
        <item x="59"/>
        <item x="58"/>
        <item x="57"/>
        <item x="77"/>
        <item x="56"/>
        <item x="55"/>
        <item x="54"/>
        <item x="53"/>
        <item x="52"/>
        <item x="51"/>
        <item x="50"/>
        <item x="121"/>
        <item x="49"/>
        <item x="48"/>
        <item x="46"/>
        <item x="45"/>
        <item x="44"/>
        <item x="43"/>
        <item x="42"/>
        <item x="41"/>
        <item x="40"/>
        <item x="39"/>
        <item x="47"/>
        <item x="38"/>
        <item x="37"/>
        <item x="36"/>
        <item x="35"/>
        <item x="34"/>
        <item x="33"/>
        <item x="32"/>
        <item x="109"/>
        <item x="309"/>
        <item x="31"/>
        <item x="30"/>
        <item x="29"/>
        <item x="20"/>
        <item x="28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5"/>
        <item x="6"/>
        <item x="4"/>
        <item x="3"/>
        <item x="2"/>
        <item x="1"/>
        <item x="0"/>
        <item x="9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83">
    <i>
      <x/>
      <x v="12"/>
    </i>
    <i r="1">
      <x v="14"/>
    </i>
    <i r="1">
      <x v="15"/>
    </i>
    <i t="default">
      <x/>
    </i>
    <i>
      <x v="1"/>
      <x v="8"/>
    </i>
    <i r="1">
      <x v="12"/>
    </i>
    <i r="1">
      <x v="13"/>
    </i>
    <i t="default">
      <x v="1"/>
    </i>
    <i>
      <x v="2"/>
      <x v="6"/>
    </i>
    <i r="1">
      <x v="10"/>
    </i>
    <i r="1">
      <x v="11"/>
    </i>
    <i r="1">
      <x v="12"/>
    </i>
    <i r="1">
      <x v="15"/>
    </i>
    <i r="1">
      <x v="16"/>
    </i>
    <i r="1">
      <x v="18"/>
    </i>
    <i r="1">
      <x v="24"/>
    </i>
    <i r="1">
      <x v="27"/>
    </i>
    <i t="default">
      <x v="2"/>
    </i>
    <i>
      <x v="3"/>
      <x v="2"/>
    </i>
    <i r="1">
      <x v="12"/>
    </i>
    <i t="default">
      <x v="3"/>
    </i>
    <i>
      <x v="4"/>
      <x v="3"/>
    </i>
    <i r="1">
      <x v="4"/>
    </i>
    <i r="1">
      <x v="24"/>
    </i>
    <i r="1">
      <x v="26"/>
    </i>
    <i t="default">
      <x v="4"/>
    </i>
    <i>
      <x v="5"/>
      <x v="2"/>
    </i>
    <i r="1">
      <x v="24"/>
    </i>
    <i t="default">
      <x v="5"/>
    </i>
    <i>
      <x v="6"/>
      <x v="2"/>
    </i>
    <i r="1">
      <x v="4"/>
    </i>
    <i r="1">
      <x v="5"/>
    </i>
    <i r="1">
      <x v="6"/>
    </i>
    <i r="1">
      <x v="12"/>
    </i>
    <i r="1">
      <x v="13"/>
    </i>
    <i r="1">
      <x v="15"/>
    </i>
    <i r="1">
      <x v="18"/>
    </i>
    <i r="1">
      <x v="19"/>
    </i>
    <i r="1">
      <x v="20"/>
    </i>
    <i r="1">
      <x v="24"/>
    </i>
    <i r="1">
      <x v="26"/>
    </i>
    <i r="1">
      <x v="27"/>
    </i>
    <i t="default">
      <x v="6"/>
    </i>
    <i>
      <x v="7"/>
      <x v="23"/>
    </i>
    <i r="1">
      <x v="24"/>
    </i>
    <i t="default">
      <x v="7"/>
    </i>
    <i>
      <x v="8"/>
      <x/>
    </i>
    <i r="1">
      <x v="1"/>
    </i>
    <i r="1">
      <x v="4"/>
    </i>
    <i r="1">
      <x v="6"/>
    </i>
    <i r="1">
      <x v="9"/>
    </i>
    <i r="1">
      <x v="15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5"/>
    </i>
    <i r="1">
      <x v="27"/>
    </i>
    <i t="default">
      <x v="8"/>
    </i>
    <i>
      <x v="9"/>
      <x v="12"/>
    </i>
    <i r="1">
      <x v="15"/>
    </i>
    <i r="1">
      <x v="21"/>
    </i>
    <i t="default">
      <x v="9"/>
    </i>
    <i>
      <x v="10"/>
      <x v="9"/>
    </i>
    <i r="1">
      <x v="12"/>
    </i>
    <i t="default">
      <x v="10"/>
    </i>
    <i>
      <x v="11"/>
      <x v="11"/>
    </i>
    <i r="1">
      <x v="12"/>
    </i>
    <i r="1">
      <x v="15"/>
    </i>
    <i r="1">
      <x v="19"/>
    </i>
    <i r="1">
      <x v="24"/>
    </i>
    <i r="1">
      <x v="27"/>
    </i>
    <i t="default">
      <x v="11"/>
    </i>
    <i>
      <x v="12"/>
      <x v="12"/>
    </i>
    <i t="default">
      <x v="12"/>
    </i>
    <i>
      <x v="13"/>
      <x v="27"/>
    </i>
    <i t="default">
      <x v="13"/>
    </i>
    <i>
      <x v="14"/>
      <x v="7"/>
    </i>
    <i r="1">
      <x v="27"/>
    </i>
    <i t="default">
      <x v="14"/>
    </i>
    <i t="grand">
      <x/>
    </i>
  </rowItems>
  <colItems count="1">
    <i/>
  </colItems>
  <dataFields count="1">
    <dataField name="求和项:现金流金额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47"/>
  <sheetViews>
    <sheetView topLeftCell="E37" workbookViewId="0">
      <selection activeCell="J47" sqref="J47"/>
    </sheetView>
  </sheetViews>
  <sheetFormatPr defaultRowHeight="13"/>
  <cols>
    <col min="1" max="1" width="4.1796875" customWidth="1"/>
    <col min="2" max="2" width="5.54296875" customWidth="1"/>
    <col min="3" max="3" width="24.1796875" customWidth="1"/>
    <col min="4" max="4" width="24.81640625" customWidth="1"/>
    <col min="5" max="5" width="22.81640625" customWidth="1"/>
    <col min="6" max="6" width="21.7265625" customWidth="1"/>
    <col min="7" max="7" width="22.7265625" customWidth="1"/>
    <col min="8" max="8" width="20.453125" customWidth="1"/>
    <col min="9" max="9" width="29.1796875" customWidth="1"/>
    <col min="10" max="10" width="13.54296875" style="269" customWidth="1"/>
    <col min="11" max="11" width="13.81640625" customWidth="1"/>
    <col min="12" max="12" width="17.26953125" customWidth="1"/>
    <col min="13" max="13" width="14.26953125" customWidth="1"/>
    <col min="14" max="16" width="10.26953125" customWidth="1"/>
    <col min="17" max="18" width="15.453125" customWidth="1"/>
    <col min="19" max="19" width="12.7265625" customWidth="1"/>
    <col min="20" max="27" width="10.26953125" customWidth="1"/>
  </cols>
  <sheetData>
    <row r="1" spans="1:19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s="1" t="s">
        <v>51</v>
      </c>
      <c r="J1" s="269" t="s">
        <v>736</v>
      </c>
    </row>
    <row r="2" spans="1:19"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55</v>
      </c>
      <c r="I2" s="1" t="s">
        <v>56</v>
      </c>
      <c r="J2" s="269" t="s">
        <v>737</v>
      </c>
    </row>
    <row r="3" spans="1:19" ht="26">
      <c r="A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" s="146" t="s">
        <v>45</v>
      </c>
      <c r="C3" s="140" t="s">
        <v>46</v>
      </c>
      <c r="D3" s="140" t="s">
        <v>47</v>
      </c>
      <c r="E3" s="140" t="s">
        <v>48</v>
      </c>
      <c r="F3" s="140" t="s">
        <v>49</v>
      </c>
      <c r="G3" s="140" t="s">
        <v>50</v>
      </c>
      <c r="H3" s="137" t="s">
        <v>51</v>
      </c>
      <c r="I3" s="137" t="s">
        <v>51</v>
      </c>
      <c r="J3" s="270" t="s">
        <v>738</v>
      </c>
      <c r="K3" s="138" t="s">
        <v>52</v>
      </c>
      <c r="L3" s="138" t="s">
        <v>52</v>
      </c>
      <c r="M3" s="138" t="s">
        <v>52</v>
      </c>
      <c r="N3" s="138" t="s">
        <v>53</v>
      </c>
      <c r="O3" s="138" t="s">
        <v>53</v>
      </c>
      <c r="P3" s="138" t="s">
        <v>53</v>
      </c>
      <c r="Q3" s="138" t="s">
        <v>54</v>
      </c>
      <c r="R3" s="138" t="s">
        <v>54</v>
      </c>
      <c r="S3" s="138" t="s">
        <v>54</v>
      </c>
    </row>
    <row r="4" spans="1:19">
      <c r="A4" s="147" t="str">
        <f>HYPERLINK("C:\Users\chizh\Desktop\ffcell\提取结果.xlsx#'4内部关联现金流-1'!A1","[提取结果.xlsx]4内部关联现金流-1")</f>
        <v>[提取结果.xlsx]4内部关联现金流-1</v>
      </c>
      <c r="B4" s="9">
        <v>66</v>
      </c>
      <c r="C4" s="10" t="str">
        <f t="shared" ref="C4:C35" si="0">TEXT(D4,"000")&amp;"-"&amp;TEXT(F4,"000")</f>
        <v>4级-3级</v>
      </c>
      <c r="D4" s="73" t="s">
        <v>72</v>
      </c>
      <c r="E4" s="73" t="s">
        <v>173</v>
      </c>
      <c r="F4" s="73" t="s">
        <v>69</v>
      </c>
      <c r="G4" s="73" t="s">
        <v>102</v>
      </c>
      <c r="H4" s="81" t="s">
        <v>453</v>
      </c>
      <c r="I4" s="115" t="s">
        <v>23</v>
      </c>
      <c r="J4" s="26">
        <v>572200000</v>
      </c>
      <c r="K4" s="54" t="s">
        <v>454</v>
      </c>
      <c r="L4" s="55" t="s">
        <v>21</v>
      </c>
      <c r="M4" s="57">
        <v>572200000</v>
      </c>
      <c r="N4" s="24"/>
      <c r="O4" s="20"/>
      <c r="P4" s="20"/>
      <c r="Q4" s="20"/>
      <c r="R4" s="20"/>
      <c r="S4" s="20"/>
    </row>
    <row r="5" spans="1:19">
      <c r="A5" s="147" t="str">
        <f>HYPERLINK("C:\Users\chizh\Desktop\ffcell\提取结果.xlsx#'4内部关联现金流-1'!A1","[提取结果.xlsx]4内部关联现金流-1")</f>
        <v>[提取结果.xlsx]4内部关联现金流-1</v>
      </c>
      <c r="B5" s="9">
        <v>67</v>
      </c>
      <c r="C5" s="10" t="str">
        <f t="shared" si="0"/>
        <v>4级-3级</v>
      </c>
      <c r="D5" s="73" t="s">
        <v>72</v>
      </c>
      <c r="E5" s="73" t="s">
        <v>173</v>
      </c>
      <c r="F5" s="73" t="s">
        <v>69</v>
      </c>
      <c r="G5" s="73" t="s">
        <v>102</v>
      </c>
      <c r="H5" s="81" t="s">
        <v>454</v>
      </c>
      <c r="I5" s="77" t="s">
        <v>21</v>
      </c>
      <c r="J5" s="26">
        <v>507200000</v>
      </c>
      <c r="K5" s="54" t="s">
        <v>453</v>
      </c>
      <c r="L5" s="55" t="s">
        <v>23</v>
      </c>
      <c r="M5" s="57">
        <v>507200000</v>
      </c>
      <c r="N5" s="24"/>
      <c r="O5" s="20"/>
      <c r="P5" s="20"/>
      <c r="Q5" s="20"/>
      <c r="R5" s="20"/>
      <c r="S5" s="20"/>
    </row>
    <row r="6" spans="1:19">
      <c r="A6" s="147" t="str">
        <f>HYPERLINK("C:\Users\chizh\Desktop\ffcell\提取结果.xlsx#'4内部关联现金流-1'!A1","[提取结果.xlsx]4内部关联现金流-1")</f>
        <v>[提取结果.xlsx]4内部关联现金流-1</v>
      </c>
      <c r="B6" s="9">
        <v>6</v>
      </c>
      <c r="C6" s="10" t="str">
        <f t="shared" si="0"/>
        <v>2级-3级</v>
      </c>
      <c r="D6" s="10" t="s">
        <v>66</v>
      </c>
      <c r="E6" s="10" t="s">
        <v>106</v>
      </c>
      <c r="F6" s="10" t="s">
        <v>69</v>
      </c>
      <c r="G6" s="10" t="s">
        <v>415</v>
      </c>
      <c r="H6" s="76" t="s">
        <v>421</v>
      </c>
      <c r="I6" s="77" t="s">
        <v>5</v>
      </c>
      <c r="J6" s="26">
        <f>466350496.96+890000</f>
        <v>467240496.95999998</v>
      </c>
      <c r="K6" s="22"/>
      <c r="L6" s="23"/>
      <c r="M6" s="38"/>
      <c r="N6" s="24"/>
      <c r="O6" s="20"/>
      <c r="P6" s="20" t="str">
        <f>IF(N6=0,"OK","待核对")</f>
        <v>OK</v>
      </c>
      <c r="Q6" s="20"/>
      <c r="R6" s="20"/>
      <c r="S6" s="20"/>
    </row>
    <row r="7" spans="1:19">
      <c r="A7" s="147" t="str">
        <f>HYPERLINK("C:\Users\chizh\Desktop\ffcell\提取结果.xlsx#'4内部关联现金流-1'!A1","[提取结果.xlsx]4内部关联现金流-1")</f>
        <v>[提取结果.xlsx]4内部关联现金流-1</v>
      </c>
      <c r="B7" s="9">
        <v>72</v>
      </c>
      <c r="C7" s="10" t="str">
        <f t="shared" si="0"/>
        <v>3级-2级</v>
      </c>
      <c r="D7" s="73" t="s">
        <v>69</v>
      </c>
      <c r="E7" s="73" t="s">
        <v>415</v>
      </c>
      <c r="F7" s="73" t="s">
        <v>66</v>
      </c>
      <c r="G7" s="73" t="s">
        <v>106</v>
      </c>
      <c r="H7" s="81" t="s">
        <v>417</v>
      </c>
      <c r="I7" s="77" t="s">
        <v>9</v>
      </c>
      <c r="J7" s="26">
        <v>422596802.32999998</v>
      </c>
      <c r="K7" s="22"/>
      <c r="L7" s="23"/>
      <c r="M7" s="20"/>
      <c r="N7" s="24"/>
      <c r="O7" s="20"/>
      <c r="P7" s="20"/>
      <c r="Q7" s="20"/>
      <c r="R7" s="20"/>
      <c r="S7" s="20"/>
    </row>
    <row r="8" spans="1:19">
      <c r="A8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8" s="9">
        <v>39</v>
      </c>
      <c r="C8" s="10" t="str">
        <f t="shared" si="0"/>
        <v>1级-2级</v>
      </c>
      <c r="D8" s="10" t="s">
        <v>64</v>
      </c>
      <c r="E8" s="10" t="s">
        <v>65</v>
      </c>
      <c r="F8" s="10" t="s">
        <v>66</v>
      </c>
      <c r="G8" s="10" t="s">
        <v>78</v>
      </c>
      <c r="H8" s="76" t="s">
        <v>100</v>
      </c>
      <c r="I8" s="77" t="s">
        <v>23</v>
      </c>
      <c r="J8" s="26">
        <v>350000000</v>
      </c>
      <c r="K8" s="22"/>
      <c r="L8" s="23"/>
      <c r="M8" s="20"/>
      <c r="N8" s="24"/>
      <c r="O8" s="20"/>
      <c r="P8" s="20"/>
      <c r="Q8" s="20"/>
      <c r="R8" s="20"/>
      <c r="S8" s="20"/>
    </row>
    <row r="9" spans="1:19">
      <c r="A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9" s="9">
        <v>54</v>
      </c>
      <c r="C9" s="10" t="str">
        <f t="shared" si="0"/>
        <v>2级-1级</v>
      </c>
      <c r="D9" s="73" t="s">
        <v>66</v>
      </c>
      <c r="E9" s="73" t="s">
        <v>78</v>
      </c>
      <c r="F9" s="73" t="s">
        <v>64</v>
      </c>
      <c r="G9" s="73" t="s">
        <v>65</v>
      </c>
      <c r="H9" s="119" t="s">
        <v>700</v>
      </c>
      <c r="I9" s="77" t="s">
        <v>10</v>
      </c>
      <c r="J9" s="26">
        <v>350000000</v>
      </c>
      <c r="K9" s="22"/>
      <c r="L9" s="23"/>
      <c r="M9" s="20"/>
      <c r="N9" s="24"/>
      <c r="O9" s="20"/>
      <c r="P9" s="20"/>
      <c r="Q9" s="20"/>
      <c r="R9" s="20"/>
      <c r="S9" s="20"/>
    </row>
    <row r="10" spans="1:19">
      <c r="A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" s="9">
        <v>218</v>
      </c>
      <c r="C10" s="121" t="str">
        <f t="shared" si="0"/>
        <v>3级-2级</v>
      </c>
      <c r="D10" s="121" t="s">
        <v>69</v>
      </c>
      <c r="E10" s="121" t="s">
        <v>371</v>
      </c>
      <c r="F10" s="121" t="s">
        <v>66</v>
      </c>
      <c r="G10" s="121" t="s">
        <v>89</v>
      </c>
      <c r="H10" s="131" t="s">
        <v>274</v>
      </c>
      <c r="I10" s="124" t="s">
        <v>9</v>
      </c>
      <c r="J10" s="271">
        <v>234531522</v>
      </c>
      <c r="K10" s="22"/>
      <c r="L10" s="23"/>
      <c r="M10" s="20"/>
      <c r="N10" s="24"/>
      <c r="O10" s="20"/>
      <c r="P10" s="20"/>
      <c r="Q10" s="20"/>
      <c r="R10" s="20"/>
      <c r="S10" s="20"/>
    </row>
    <row r="11" spans="1:19">
      <c r="A11" s="147" t="str">
        <f>HYPERLINK("C:\Users\chizh\Desktop\ffcell\提取结果.xlsx#'4内部关联现金流-1'!A1","[提取结果.xlsx]4内部关联现金流-1")</f>
        <v>[提取结果.xlsx]4内部关联现金流-1</v>
      </c>
      <c r="B11" s="9">
        <v>71</v>
      </c>
      <c r="C11" s="10" t="str">
        <f t="shared" si="0"/>
        <v>3级-2级</v>
      </c>
      <c r="D11" s="73" t="s">
        <v>69</v>
      </c>
      <c r="E11" s="73" t="s">
        <v>415</v>
      </c>
      <c r="F11" s="73" t="s">
        <v>66</v>
      </c>
      <c r="G11" s="73" t="s">
        <v>106</v>
      </c>
      <c r="H11" s="81" t="s">
        <v>421</v>
      </c>
      <c r="I11" s="77" t="s">
        <v>5</v>
      </c>
      <c r="J11" s="26">
        <v>224812087.28</v>
      </c>
      <c r="K11" s="22"/>
      <c r="L11" s="23"/>
      <c r="M11" s="20"/>
      <c r="N11" s="24"/>
      <c r="O11" s="20"/>
      <c r="P11" s="20"/>
      <c r="Q11" s="20"/>
      <c r="R11" s="20"/>
      <c r="S11" s="20"/>
    </row>
    <row r="12" spans="1:19">
      <c r="A1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" s="9">
        <v>152</v>
      </c>
      <c r="C12" s="121" t="str">
        <f t="shared" si="0"/>
        <v>2级-3级</v>
      </c>
      <c r="D12" s="121" t="s">
        <v>66</v>
      </c>
      <c r="E12" s="121" t="s">
        <v>89</v>
      </c>
      <c r="F12" s="121" t="s">
        <v>69</v>
      </c>
      <c r="G12" s="121" t="s">
        <v>371</v>
      </c>
      <c r="H12" s="144" t="s">
        <v>592</v>
      </c>
      <c r="I12" s="124" t="s">
        <v>9</v>
      </c>
      <c r="J12" s="255">
        <f>75000000+1600+10000000+8000000+114.9+6.63+7200000+13500000+15570000+29900000+10000000+9900000+10000000+51.91+6.43+15790000+70.52+6.35+18000000+74.91+4.95</f>
        <v>222861936.59999999</v>
      </c>
      <c r="K12" s="22"/>
      <c r="L12" s="23"/>
      <c r="M12" s="20"/>
      <c r="N12" s="24"/>
      <c r="O12" s="20"/>
      <c r="P12" s="20"/>
      <c r="Q12" s="20"/>
      <c r="R12" s="20"/>
      <c r="S12" s="20"/>
    </row>
    <row r="13" spans="1:19">
      <c r="A13" s="147" t="str">
        <f>HYPERLINK("C:\Users\chizh\Desktop\ffcell\提取结果.xlsx#'4内部关联现金流-1'!A1","[提取结果.xlsx]4内部关联现金流-1")</f>
        <v>[提取结果.xlsx]4内部关联现金流-1</v>
      </c>
      <c r="B13" s="9">
        <v>3</v>
      </c>
      <c r="C13" s="10" t="str">
        <f t="shared" si="0"/>
        <v>2级-3级</v>
      </c>
      <c r="D13" s="10" t="s">
        <v>66</v>
      </c>
      <c r="E13" s="10" t="s">
        <v>106</v>
      </c>
      <c r="F13" s="10" t="s">
        <v>69</v>
      </c>
      <c r="G13" s="10" t="s">
        <v>415</v>
      </c>
      <c r="H13" s="76" t="s">
        <v>417</v>
      </c>
      <c r="I13" s="77" t="s">
        <v>9</v>
      </c>
      <c r="J13" s="26">
        <f>171879209.28+50000000</f>
        <v>221879209.28</v>
      </c>
      <c r="K13" s="22"/>
      <c r="L13" s="23"/>
      <c r="M13" s="32"/>
      <c r="N13" s="24"/>
      <c r="O13" s="20"/>
      <c r="P13" s="20"/>
      <c r="Q13" s="20"/>
      <c r="R13" s="20"/>
      <c r="S13" s="20"/>
    </row>
    <row r="14" spans="1:19">
      <c r="A1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4" s="9">
        <v>149</v>
      </c>
      <c r="C14" s="121" t="str">
        <f t="shared" si="0"/>
        <v>2级-3级</v>
      </c>
      <c r="D14" s="121" t="s">
        <v>66</v>
      </c>
      <c r="E14" s="121" t="s">
        <v>89</v>
      </c>
      <c r="F14" s="121" t="s">
        <v>69</v>
      </c>
      <c r="G14" s="121" t="s">
        <v>371</v>
      </c>
      <c r="H14" s="144" t="s">
        <v>590</v>
      </c>
      <c r="I14" s="124" t="s">
        <v>5</v>
      </c>
      <c r="J14" s="255">
        <f>217081522+66036.84</f>
        <v>217147558.84</v>
      </c>
      <c r="K14" s="22"/>
      <c r="L14" s="23"/>
      <c r="M14" s="20"/>
      <c r="N14" s="24"/>
      <c r="O14" s="20"/>
      <c r="P14" s="20"/>
      <c r="Q14" s="20"/>
      <c r="R14" s="20"/>
      <c r="S14" s="20"/>
    </row>
    <row r="15" spans="1:19">
      <c r="A1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5" s="9">
        <v>219</v>
      </c>
      <c r="C15" s="121" t="str">
        <f t="shared" si="0"/>
        <v>3级-2级</v>
      </c>
      <c r="D15" s="121" t="s">
        <v>69</v>
      </c>
      <c r="E15" s="121" t="s">
        <v>371</v>
      </c>
      <c r="F15" s="121" t="s">
        <v>66</v>
      </c>
      <c r="G15" s="121" t="s">
        <v>89</v>
      </c>
      <c r="H15" s="131" t="s">
        <v>509</v>
      </c>
      <c r="I15" s="124" t="s">
        <v>5</v>
      </c>
      <c r="J15" s="271">
        <v>208810000</v>
      </c>
      <c r="K15" s="22"/>
      <c r="L15" s="23"/>
      <c r="M15" s="20"/>
      <c r="N15" s="24"/>
      <c r="O15" s="20"/>
      <c r="P15" s="20"/>
      <c r="Q15" s="20"/>
      <c r="R15" s="20"/>
      <c r="S15" s="20"/>
    </row>
    <row r="16" spans="1:19">
      <c r="A16" s="147" t="str">
        <f>HYPERLINK("C:\Users\chizh\Desktop\ffcell\提取结果.xlsx#'4内部关联现金流-1'!A1","[提取结果.xlsx]4内部关联现金流-1")</f>
        <v>[提取结果.xlsx]4内部关联现金流-1</v>
      </c>
      <c r="B16" s="9">
        <v>7</v>
      </c>
      <c r="C16" s="10" t="str">
        <f t="shared" si="0"/>
        <v>2级-3级</v>
      </c>
      <c r="D16" s="10" t="s">
        <v>66</v>
      </c>
      <c r="E16" s="10" t="s">
        <v>106</v>
      </c>
      <c r="F16" s="10" t="s">
        <v>69</v>
      </c>
      <c r="G16" s="10" t="s">
        <v>415</v>
      </c>
      <c r="H16" s="144" t="s">
        <v>422</v>
      </c>
      <c r="I16" s="77" t="s">
        <v>16</v>
      </c>
      <c r="J16" s="26">
        <v>200000000</v>
      </c>
      <c r="K16" s="22"/>
      <c r="L16" s="23"/>
      <c r="M16" s="38"/>
      <c r="N16" s="24"/>
      <c r="O16" s="20"/>
      <c r="P16" s="20" t="str">
        <f>IF(N16=0,"OK","待核对")</f>
        <v>OK</v>
      </c>
      <c r="Q16" s="20"/>
      <c r="R16" s="20"/>
      <c r="S16" s="20"/>
    </row>
    <row r="17" spans="1:27">
      <c r="A17" s="147" t="str">
        <f>HYPERLINK("C:\Users\chizh\Desktop\ffcell\提取结果.xlsx#'4内部关联现金流-1'!A1","[提取结果.xlsx]4内部关联现金流-1")</f>
        <v>[提取结果.xlsx]4内部关联现金流-1</v>
      </c>
      <c r="B17" s="9">
        <v>78</v>
      </c>
      <c r="C17" s="10" t="str">
        <f t="shared" si="0"/>
        <v>3级-2级</v>
      </c>
      <c r="D17" s="73" t="s">
        <v>69</v>
      </c>
      <c r="E17" s="73" t="s">
        <v>415</v>
      </c>
      <c r="F17" s="73" t="s">
        <v>66</v>
      </c>
      <c r="G17" s="73" t="s">
        <v>106</v>
      </c>
      <c r="H17" s="118" t="s">
        <v>464</v>
      </c>
      <c r="I17" s="77" t="s">
        <v>22</v>
      </c>
      <c r="J17" s="26">
        <v>200000000</v>
      </c>
      <c r="K17" s="22"/>
      <c r="L17" s="23"/>
      <c r="M17" s="20"/>
      <c r="N17" s="24"/>
      <c r="O17" s="20"/>
      <c r="P17" s="20"/>
      <c r="Q17" s="20"/>
      <c r="R17" s="20"/>
      <c r="S17" s="20"/>
    </row>
    <row r="18" spans="1:27">
      <c r="A18" s="147" t="str">
        <f t="shared" ref="A18:A23" si="1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8" s="9">
        <v>109</v>
      </c>
      <c r="C18" s="121" t="str">
        <f t="shared" si="0"/>
        <v>2级-3级</v>
      </c>
      <c r="D18" s="121" t="s">
        <v>66</v>
      </c>
      <c r="E18" s="121" t="s">
        <v>89</v>
      </c>
      <c r="F18" s="121" t="s">
        <v>69</v>
      </c>
      <c r="G18" s="121" t="s">
        <v>194</v>
      </c>
      <c r="H18" s="144" t="s">
        <v>271</v>
      </c>
      <c r="I18" s="124" t="s">
        <v>9</v>
      </c>
      <c r="J18" s="255">
        <v>200000000</v>
      </c>
      <c r="K18" s="22"/>
      <c r="L18" s="23"/>
      <c r="M18" s="32"/>
      <c r="N18" s="24"/>
      <c r="O18" s="20"/>
      <c r="P18" s="20"/>
      <c r="Q18" s="20"/>
      <c r="R18" s="20"/>
      <c r="S18" s="20"/>
    </row>
    <row r="19" spans="1:27">
      <c r="A19" s="147" t="str">
        <f t="shared" si="1"/>
        <v>[提取结果.xlsx]02-关联交易等事项统计表-纺织公司-4内部关联现金流</v>
      </c>
      <c r="B19" s="9">
        <v>462</v>
      </c>
      <c r="C19" s="121" t="str">
        <f t="shared" si="0"/>
        <v>3级-2级</v>
      </c>
      <c r="D19" s="121" t="s">
        <v>69</v>
      </c>
      <c r="E19" s="121" t="s">
        <v>194</v>
      </c>
      <c r="F19" s="121" t="s">
        <v>66</v>
      </c>
      <c r="G19" s="121" t="s">
        <v>89</v>
      </c>
      <c r="H19" s="76" t="s">
        <v>680</v>
      </c>
      <c r="I19" s="124" t="s">
        <v>21</v>
      </c>
      <c r="J19" s="271">
        <v>200000000</v>
      </c>
      <c r="K19" s="54"/>
      <c r="L19" s="55"/>
      <c r="M19" s="58"/>
      <c r="N19" s="57"/>
      <c r="O19" s="58"/>
      <c r="P19" s="58"/>
      <c r="Q19" s="58"/>
      <c r="R19" s="58"/>
      <c r="S19" s="58"/>
    </row>
    <row r="20" spans="1:27">
      <c r="A20" s="147" t="str">
        <f t="shared" si="1"/>
        <v>[提取结果.xlsx]02-关联交易等事项统计表-纺织公司-4内部关联现金流</v>
      </c>
      <c r="B20" s="9">
        <v>40</v>
      </c>
      <c r="C20" s="121" t="str">
        <f t="shared" si="0"/>
        <v>3级-3级</v>
      </c>
      <c r="D20" s="121" t="s">
        <v>69</v>
      </c>
      <c r="E20" s="121" t="s">
        <v>195</v>
      </c>
      <c r="F20" s="121" t="s">
        <v>69</v>
      </c>
      <c r="G20" s="121" t="s">
        <v>427</v>
      </c>
      <c r="H20" s="144" t="s">
        <v>547</v>
      </c>
      <c r="I20" s="124" t="s">
        <v>5</v>
      </c>
      <c r="J20" s="255">
        <v>173292333.13999999</v>
      </c>
      <c r="K20" s="22"/>
      <c r="L20" s="23"/>
      <c r="M20" s="32"/>
      <c r="N20" s="24"/>
      <c r="O20" s="20"/>
      <c r="P20" s="20"/>
      <c r="Q20" s="20"/>
      <c r="R20" s="20"/>
      <c r="S20" s="20"/>
    </row>
    <row r="21" spans="1:27">
      <c r="A21" s="147" t="str">
        <f t="shared" si="1"/>
        <v>[提取结果.xlsx]02-关联交易等事项统计表-纺织公司-4内部关联现金流</v>
      </c>
      <c r="B21" s="9">
        <v>39</v>
      </c>
      <c r="C21" s="121" t="str">
        <f t="shared" si="0"/>
        <v>3级-3级</v>
      </c>
      <c r="D21" s="121" t="s">
        <v>69</v>
      </c>
      <c r="E21" s="121" t="s">
        <v>195</v>
      </c>
      <c r="F21" s="121" t="s">
        <v>69</v>
      </c>
      <c r="G21" s="121" t="s">
        <v>427</v>
      </c>
      <c r="H21" s="144" t="s">
        <v>537</v>
      </c>
      <c r="I21" s="124" t="s">
        <v>9</v>
      </c>
      <c r="J21" s="255">
        <v>165000000</v>
      </c>
      <c r="K21" s="22"/>
      <c r="L21" s="23"/>
      <c r="M21" s="32"/>
      <c r="N21" s="24"/>
      <c r="O21" s="20"/>
      <c r="P21" s="20"/>
      <c r="Q21" s="20"/>
      <c r="R21" s="20"/>
      <c r="S21" s="20"/>
    </row>
    <row r="22" spans="1:27">
      <c r="A22" s="147" t="str">
        <f t="shared" si="1"/>
        <v>[提取结果.xlsx]02-关联交易等事项统计表-纺织公司-4内部关联现金流</v>
      </c>
      <c r="B22" s="9">
        <v>238</v>
      </c>
      <c r="C22" s="121" t="str">
        <f t="shared" si="0"/>
        <v>3级-3级</v>
      </c>
      <c r="D22" s="121" t="s">
        <v>69</v>
      </c>
      <c r="E22" s="121" t="s">
        <v>427</v>
      </c>
      <c r="F22" s="121" t="s">
        <v>69</v>
      </c>
      <c r="G22" s="121" t="s">
        <v>195</v>
      </c>
      <c r="H22" s="124" t="s">
        <v>542</v>
      </c>
      <c r="I22" s="124" t="s">
        <v>21</v>
      </c>
      <c r="J22" s="271">
        <v>165000000</v>
      </c>
      <c r="K22" s="126"/>
      <c r="L22" s="23"/>
      <c r="M22" s="40"/>
      <c r="N22" s="24"/>
      <c r="O22" s="20"/>
      <c r="P22" s="20" t="str">
        <f>IF(N22=0,"OK","待核对")</f>
        <v>OK</v>
      </c>
      <c r="Q22" s="20"/>
      <c r="R22" s="20"/>
      <c r="S22" s="20"/>
    </row>
    <row r="23" spans="1:27">
      <c r="A23" s="147" t="str">
        <f t="shared" si="1"/>
        <v>[提取结果.xlsx]02-关联交易等事项统计表-纺织公司-4内部关联现金流</v>
      </c>
      <c r="B23" s="9">
        <v>239</v>
      </c>
      <c r="C23" s="121" t="str">
        <f t="shared" si="0"/>
        <v>3级-3级</v>
      </c>
      <c r="D23" s="121" t="s">
        <v>69</v>
      </c>
      <c r="E23" s="121" t="s">
        <v>427</v>
      </c>
      <c r="F23" s="121" t="s">
        <v>69</v>
      </c>
      <c r="G23" s="121" t="s">
        <v>195</v>
      </c>
      <c r="H23" s="124" t="s">
        <v>537</v>
      </c>
      <c r="I23" s="124" t="s">
        <v>23</v>
      </c>
      <c r="J23" s="271">
        <v>160000000</v>
      </c>
      <c r="K23" s="126"/>
      <c r="L23" s="23"/>
      <c r="M23" s="40"/>
      <c r="N23" s="24"/>
      <c r="O23" s="20"/>
      <c r="P23" s="20" t="str">
        <f>IF(N23=0,"OK","待核对")</f>
        <v>OK</v>
      </c>
      <c r="Q23" s="20"/>
      <c r="R23" s="20"/>
      <c r="S23" s="20"/>
    </row>
    <row r="24" spans="1:27">
      <c r="A2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4" s="9">
        <v>11</v>
      </c>
      <c r="C24" s="10" t="str">
        <f t="shared" si="0"/>
        <v>1级-2级</v>
      </c>
      <c r="D24" s="10" t="s">
        <v>64</v>
      </c>
      <c r="E24" s="10" t="s">
        <v>65</v>
      </c>
      <c r="F24" s="10" t="s">
        <v>66</v>
      </c>
      <c r="G24" s="10" t="s">
        <v>83</v>
      </c>
      <c r="H24" s="12" t="s">
        <v>79</v>
      </c>
      <c r="I24" s="77" t="s">
        <v>11</v>
      </c>
      <c r="J24" s="14">
        <f>3742464.95+150000000</f>
        <v>153742464.94999999</v>
      </c>
      <c r="K24" s="15"/>
      <c r="L24" s="15"/>
      <c r="M24" s="16"/>
      <c r="N24" s="17"/>
      <c r="O24" s="17"/>
      <c r="P24" s="19"/>
      <c r="Q24" s="20"/>
      <c r="R24" s="20"/>
      <c r="S24" s="20"/>
    </row>
    <row r="25" spans="1:27" ht="26">
      <c r="A2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" s="9">
        <v>1</v>
      </c>
      <c r="C25" s="10" t="str">
        <f t="shared" si="0"/>
        <v>2级-1级</v>
      </c>
      <c r="D25" s="10" t="s">
        <v>252</v>
      </c>
      <c r="E25" s="10" t="s">
        <v>253</v>
      </c>
      <c r="F25" s="10" t="s">
        <v>254</v>
      </c>
      <c r="G25" s="11" t="s">
        <v>210</v>
      </c>
      <c r="H25" s="76" t="s">
        <v>255</v>
      </c>
      <c r="I25" s="77" t="s">
        <v>24</v>
      </c>
      <c r="J25" s="26">
        <v>153742464.94999999</v>
      </c>
      <c r="K25" s="22"/>
      <c r="L25" s="23"/>
      <c r="M25" s="32"/>
      <c r="N25" s="24"/>
      <c r="O25" s="20"/>
      <c r="P25" s="20"/>
      <c r="Q25" s="20"/>
      <c r="R25" s="20"/>
      <c r="S25" s="20"/>
      <c r="T25" s="162"/>
      <c r="U25" s="162"/>
      <c r="V25" s="162"/>
      <c r="W25" s="162"/>
      <c r="X25" s="162"/>
      <c r="Y25" s="162"/>
      <c r="Z25" s="162"/>
      <c r="AA25" s="162"/>
    </row>
    <row r="26" spans="1:27" ht="26">
      <c r="A2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6" s="9">
        <v>70</v>
      </c>
      <c r="C26" s="10" t="str">
        <f t="shared" si="0"/>
        <v>2级-3级</v>
      </c>
      <c r="D26" s="10" t="s">
        <v>115</v>
      </c>
      <c r="E26" s="10" t="s">
        <v>81</v>
      </c>
      <c r="F26" s="10" t="s">
        <v>116</v>
      </c>
      <c r="G26" s="10" t="s">
        <v>117</v>
      </c>
      <c r="H26" s="81" t="s">
        <v>143</v>
      </c>
      <c r="I26" s="77" t="s">
        <v>14</v>
      </c>
      <c r="J26" s="26">
        <v>152000000</v>
      </c>
      <c r="K26" s="22" t="s">
        <v>143</v>
      </c>
      <c r="L26" s="23" t="s">
        <v>26</v>
      </c>
      <c r="M26" s="32">
        <f>J26</f>
        <v>152000000</v>
      </c>
      <c r="N26" s="24"/>
      <c r="O26" s="20"/>
      <c r="P26" s="20"/>
      <c r="Q26" s="33">
        <f>M26</f>
        <v>152000000</v>
      </c>
      <c r="R26" s="33">
        <f>Q26</f>
        <v>152000000</v>
      </c>
      <c r="S26" s="33">
        <f>R26</f>
        <v>152000000</v>
      </c>
    </row>
    <row r="27" spans="1:27" ht="26">
      <c r="A2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7" s="9">
        <v>51</v>
      </c>
      <c r="C27" s="10" t="str">
        <f t="shared" si="0"/>
        <v>3级-2级</v>
      </c>
      <c r="D27" s="10" t="s">
        <v>116</v>
      </c>
      <c r="E27" s="10" t="s">
        <v>117</v>
      </c>
      <c r="F27" s="10" t="s">
        <v>115</v>
      </c>
      <c r="G27" s="10" t="s">
        <v>81</v>
      </c>
      <c r="H27" s="81" t="s">
        <v>143</v>
      </c>
      <c r="I27" s="77" t="s">
        <v>22</v>
      </c>
      <c r="J27" s="26">
        <v>132000000</v>
      </c>
      <c r="K27" s="22" t="s">
        <v>143</v>
      </c>
      <c r="L27" s="23" t="s">
        <v>18</v>
      </c>
      <c r="M27" s="32">
        <f>J27</f>
        <v>132000000</v>
      </c>
      <c r="N27" s="24"/>
      <c r="O27" s="20"/>
      <c r="P27" s="20"/>
      <c r="Q27" s="33">
        <f>M27</f>
        <v>132000000</v>
      </c>
      <c r="R27" s="33">
        <f>Q27</f>
        <v>132000000</v>
      </c>
      <c r="S27" s="33">
        <f>R27</f>
        <v>132000000</v>
      </c>
    </row>
    <row r="28" spans="1:27" ht="26.15" customHeight="1">
      <c r="A28" s="147" t="str">
        <f>HYPERLINK("C:\Users\chizh\Desktop\ffcell\提取结果.xlsx#'4内部关联现金流'!A1","[提取结果.xlsx]4内部关联现金流")</f>
        <v>[提取结果.xlsx]4内部关联现金流</v>
      </c>
      <c r="B28" s="9">
        <v>51</v>
      </c>
      <c r="C28" s="85" t="str">
        <f t="shared" si="0"/>
        <v>1级-1级</v>
      </c>
      <c r="D28" s="100" t="s">
        <v>64</v>
      </c>
      <c r="E28" s="85" t="s">
        <v>80</v>
      </c>
      <c r="F28" s="100" t="s">
        <v>64</v>
      </c>
      <c r="G28" s="100" t="s">
        <v>65</v>
      </c>
      <c r="H28" s="104" t="s">
        <v>388</v>
      </c>
      <c r="I28" s="97" t="s">
        <v>22</v>
      </c>
      <c r="J28" s="272">
        <v>107463958.33</v>
      </c>
      <c r="K28" s="22"/>
      <c r="L28" s="23"/>
      <c r="M28" s="20"/>
      <c r="N28" s="24"/>
      <c r="O28" s="20"/>
      <c r="P28" s="20"/>
      <c r="Q28" s="20"/>
      <c r="R28" s="20"/>
      <c r="S28" s="20"/>
    </row>
    <row r="29" spans="1:27" ht="26.15" customHeight="1">
      <c r="A2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9" s="9">
        <v>37</v>
      </c>
      <c r="C29" s="10" t="str">
        <f t="shared" si="0"/>
        <v>1级-2级</v>
      </c>
      <c r="D29" s="10" t="s">
        <v>64</v>
      </c>
      <c r="E29" s="10" t="s">
        <v>65</v>
      </c>
      <c r="F29" s="10" t="s">
        <v>66</v>
      </c>
      <c r="G29" s="10" t="s">
        <v>80</v>
      </c>
      <c r="H29" s="76" t="s">
        <v>100</v>
      </c>
      <c r="I29" s="77" t="s">
        <v>23</v>
      </c>
      <c r="J29" s="25">
        <v>107000000</v>
      </c>
      <c r="K29" s="22"/>
      <c r="L29" s="23"/>
      <c r="M29" s="20"/>
      <c r="N29" s="24"/>
      <c r="O29" s="20"/>
      <c r="P29" s="20"/>
      <c r="Q29" s="20"/>
      <c r="R29" s="20"/>
      <c r="S29" s="20"/>
    </row>
    <row r="30" spans="1:27">
      <c r="A3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0" s="9">
        <v>224</v>
      </c>
      <c r="C30" s="121" t="str">
        <f t="shared" si="0"/>
        <v>3级-3级</v>
      </c>
      <c r="D30" s="121" t="s">
        <v>69</v>
      </c>
      <c r="E30" s="121" t="s">
        <v>371</v>
      </c>
      <c r="F30" s="121" t="s">
        <v>69</v>
      </c>
      <c r="G30" s="121" t="s">
        <v>161</v>
      </c>
      <c r="H30" s="144" t="s">
        <v>185</v>
      </c>
      <c r="I30" s="124" t="s">
        <v>5</v>
      </c>
      <c r="J30" s="271">
        <v>101193833.33</v>
      </c>
      <c r="K30" s="22"/>
      <c r="L30" s="23"/>
      <c r="M30" s="20"/>
      <c r="N30" s="24"/>
      <c r="O30" s="20"/>
      <c r="P30" s="20"/>
      <c r="Q30" s="20"/>
      <c r="R30" s="20"/>
      <c r="S30" s="20"/>
    </row>
    <row r="31" spans="1:27">
      <c r="A3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1" s="9">
        <v>8</v>
      </c>
      <c r="C31" s="10" t="str">
        <f t="shared" si="0"/>
        <v>1级-2级</v>
      </c>
      <c r="D31" s="10" t="s">
        <v>64</v>
      </c>
      <c r="E31" s="10" t="s">
        <v>65</v>
      </c>
      <c r="F31" s="10" t="s">
        <v>66</v>
      </c>
      <c r="G31" s="10" t="s">
        <v>80</v>
      </c>
      <c r="H31" s="12" t="s">
        <v>79</v>
      </c>
      <c r="I31" s="77" t="s">
        <v>11</v>
      </c>
      <c r="J31" s="14">
        <v>95000000</v>
      </c>
      <c r="K31" s="15"/>
      <c r="L31" s="15"/>
      <c r="M31" s="16"/>
      <c r="N31" s="17"/>
      <c r="O31" s="17"/>
      <c r="P31" s="19"/>
      <c r="Q31" s="20"/>
      <c r="R31" s="20"/>
      <c r="S31" s="20"/>
    </row>
    <row r="32" spans="1:27" ht="26.15" customHeight="1">
      <c r="A32" s="147" t="str">
        <f>HYPERLINK("C:\Users\chizh\Desktop\ffcell\提取结果.xlsx#'4内部关联现金流'!A1","[提取结果.xlsx]4内部关联现金流")</f>
        <v>[提取结果.xlsx]4内部关联现金流</v>
      </c>
      <c r="B32" s="9">
        <v>50</v>
      </c>
      <c r="C32" s="85" t="str">
        <f t="shared" si="0"/>
        <v>1级-1级</v>
      </c>
      <c r="D32" s="100" t="s">
        <v>64</v>
      </c>
      <c r="E32" s="85" t="s">
        <v>80</v>
      </c>
      <c r="F32" s="100" t="s">
        <v>64</v>
      </c>
      <c r="G32" s="100" t="s">
        <v>65</v>
      </c>
      <c r="H32" s="104" t="s">
        <v>387</v>
      </c>
      <c r="I32" s="97" t="s">
        <v>24</v>
      </c>
      <c r="J32" s="272">
        <v>95000000</v>
      </c>
      <c r="K32" s="22"/>
      <c r="L32" s="23"/>
      <c r="M32" s="20"/>
      <c r="N32" s="24"/>
      <c r="O32" s="20"/>
      <c r="P32" s="20"/>
      <c r="Q32" s="20"/>
      <c r="R32" s="20"/>
      <c r="S32" s="20"/>
    </row>
    <row r="33" spans="1:19" ht="26.15" customHeight="1">
      <c r="A33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33" s="9">
        <v>62</v>
      </c>
      <c r="C33" s="10" t="str">
        <f t="shared" si="0"/>
        <v>2级-3级</v>
      </c>
      <c r="D33" s="10" t="s">
        <v>66</v>
      </c>
      <c r="E33" s="73" t="s">
        <v>78</v>
      </c>
      <c r="F33" s="10" t="s">
        <v>69</v>
      </c>
      <c r="G33" s="73" t="s">
        <v>293</v>
      </c>
      <c r="H33" s="136" t="s">
        <v>403</v>
      </c>
      <c r="I33" s="77" t="s">
        <v>6</v>
      </c>
      <c r="J33" s="26">
        <v>90206992.230000004</v>
      </c>
      <c r="K33" s="22"/>
      <c r="L33" s="23"/>
      <c r="M33" s="20"/>
      <c r="N33" s="24"/>
      <c r="O33" s="20"/>
      <c r="P33" s="20"/>
      <c r="Q33" s="20"/>
      <c r="R33" s="20"/>
      <c r="S33" s="20"/>
    </row>
    <row r="34" spans="1:19">
      <c r="A3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34" s="9">
        <v>63</v>
      </c>
      <c r="C34" s="10" t="str">
        <f t="shared" si="0"/>
        <v>3级-2级</v>
      </c>
      <c r="D34" s="10" t="s">
        <v>69</v>
      </c>
      <c r="E34" s="73" t="s">
        <v>293</v>
      </c>
      <c r="F34" s="10" t="s">
        <v>66</v>
      </c>
      <c r="G34" s="73" t="s">
        <v>78</v>
      </c>
      <c r="H34" s="119" t="s">
        <v>297</v>
      </c>
      <c r="I34" s="77" t="s">
        <v>3</v>
      </c>
      <c r="J34" s="26">
        <v>90206992.230000004</v>
      </c>
      <c r="K34" s="22"/>
      <c r="L34" s="23"/>
      <c r="M34" s="20"/>
      <c r="N34" s="24"/>
      <c r="O34" s="20"/>
      <c r="P34" s="20"/>
      <c r="Q34" s="20"/>
      <c r="R34" s="20"/>
      <c r="S34" s="20"/>
    </row>
    <row r="35" spans="1:19">
      <c r="A3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5" s="9">
        <v>34</v>
      </c>
      <c r="C35" s="121" t="str">
        <f t="shared" si="0"/>
        <v>3级-2级</v>
      </c>
      <c r="D35" s="121" t="s">
        <v>69</v>
      </c>
      <c r="E35" s="121" t="s">
        <v>195</v>
      </c>
      <c r="F35" s="121" t="s">
        <v>66</v>
      </c>
      <c r="G35" s="121" t="s">
        <v>89</v>
      </c>
      <c r="H35" s="144" t="s">
        <v>543</v>
      </c>
      <c r="I35" s="124" t="s">
        <v>9</v>
      </c>
      <c r="J35" s="255">
        <v>76590322.5</v>
      </c>
      <c r="K35" s="22"/>
      <c r="L35" s="23"/>
      <c r="M35" s="32"/>
      <c r="N35" s="24"/>
      <c r="O35" s="20"/>
      <c r="P35" s="20" t="str">
        <f>IF(N35=0,"OK","待核对")</f>
        <v>OK</v>
      </c>
      <c r="Q35" s="20"/>
      <c r="R35" s="20"/>
      <c r="S35" s="20"/>
    </row>
    <row r="36" spans="1:19">
      <c r="A3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6" s="9">
        <v>138</v>
      </c>
      <c r="C36" s="121" t="str">
        <f t="shared" ref="C36:C67" si="2">TEXT(D36,"000")&amp;"-"&amp;TEXT(F36,"000")</f>
        <v>2级-3级</v>
      </c>
      <c r="D36" s="121" t="s">
        <v>66</v>
      </c>
      <c r="E36" s="121" t="s">
        <v>89</v>
      </c>
      <c r="F36" s="121" t="s">
        <v>69</v>
      </c>
      <c r="G36" s="121" t="s">
        <v>195</v>
      </c>
      <c r="H36" s="144" t="s">
        <v>143</v>
      </c>
      <c r="I36" s="124" t="s">
        <v>5</v>
      </c>
      <c r="J36" s="255">
        <v>75510000</v>
      </c>
      <c r="K36" s="22"/>
      <c r="L36" s="23"/>
      <c r="M36" s="20"/>
      <c r="N36" s="24"/>
      <c r="O36" s="20"/>
      <c r="P36" s="20"/>
      <c r="Q36" s="20"/>
      <c r="R36" s="20"/>
      <c r="S36" s="20"/>
    </row>
    <row r="37" spans="1:19" ht="26">
      <c r="A3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7" s="9">
        <v>74</v>
      </c>
      <c r="C37" s="10" t="str">
        <f t="shared" si="2"/>
        <v>3级-3级</v>
      </c>
      <c r="D37" s="10" t="s">
        <v>116</v>
      </c>
      <c r="E37" s="10" t="s">
        <v>122</v>
      </c>
      <c r="F37" s="10" t="s">
        <v>116</v>
      </c>
      <c r="G37" s="10" t="s">
        <v>128</v>
      </c>
      <c r="H37" s="81" t="s">
        <v>143</v>
      </c>
      <c r="I37" s="77" t="s">
        <v>14</v>
      </c>
      <c r="J37" s="26">
        <v>75000000</v>
      </c>
      <c r="K37" s="22" t="s">
        <v>143</v>
      </c>
      <c r="L37" s="23" t="s">
        <v>26</v>
      </c>
      <c r="M37" s="32">
        <f>J37</f>
        <v>75000000</v>
      </c>
      <c r="N37" s="24"/>
      <c r="O37" s="20"/>
      <c r="P37" s="20"/>
      <c r="Q37" s="33">
        <f>M37</f>
        <v>75000000</v>
      </c>
      <c r="R37" s="33">
        <f>Q37</f>
        <v>75000000</v>
      </c>
      <c r="S37" s="33">
        <f>R37</f>
        <v>75000000</v>
      </c>
    </row>
    <row r="38" spans="1:19" ht="26">
      <c r="A3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8" s="9">
        <v>56</v>
      </c>
      <c r="C38" s="10" t="str">
        <f t="shared" si="2"/>
        <v>3级-3级</v>
      </c>
      <c r="D38" s="10" t="s">
        <v>116</v>
      </c>
      <c r="E38" s="10" t="s">
        <v>128</v>
      </c>
      <c r="F38" s="10" t="s">
        <v>116</v>
      </c>
      <c r="G38" s="10" t="s">
        <v>122</v>
      </c>
      <c r="H38" s="81" t="s">
        <v>143</v>
      </c>
      <c r="I38" s="77" t="s">
        <v>22</v>
      </c>
      <c r="J38" s="26">
        <v>74000000</v>
      </c>
      <c r="K38" s="22" t="s">
        <v>143</v>
      </c>
      <c r="L38" s="23" t="s">
        <v>18</v>
      </c>
      <c r="M38" s="32">
        <f>J38</f>
        <v>74000000</v>
      </c>
      <c r="N38" s="24"/>
      <c r="O38" s="20"/>
      <c r="P38" s="20"/>
      <c r="Q38" s="33">
        <f>M38</f>
        <v>74000000</v>
      </c>
      <c r="R38" s="33">
        <f>Q38</f>
        <v>74000000</v>
      </c>
      <c r="S38" s="33">
        <f>R38</f>
        <v>74000000</v>
      </c>
    </row>
    <row r="39" spans="1:19">
      <c r="A3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9" s="9">
        <v>62</v>
      </c>
      <c r="C39" s="121" t="str">
        <f t="shared" si="2"/>
        <v>3级-2级</v>
      </c>
      <c r="D39" s="121" t="s">
        <v>69</v>
      </c>
      <c r="E39" s="121" t="s">
        <v>245</v>
      </c>
      <c r="F39" s="121" t="s">
        <v>66</v>
      </c>
      <c r="G39" s="121" t="s">
        <v>89</v>
      </c>
      <c r="H39" s="144" t="s">
        <v>562</v>
      </c>
      <c r="I39" s="124" t="s">
        <v>23</v>
      </c>
      <c r="J39" s="271">
        <v>71000000</v>
      </c>
      <c r="K39" s="126"/>
      <c r="L39" s="127"/>
      <c r="M39" s="38"/>
      <c r="N39" s="24"/>
      <c r="O39" s="20"/>
      <c r="P39" s="20"/>
      <c r="Q39" s="20"/>
      <c r="R39" s="20"/>
      <c r="S39" s="20"/>
    </row>
    <row r="40" spans="1:19">
      <c r="A4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0" s="9">
        <v>159</v>
      </c>
      <c r="C40" s="121" t="str">
        <f t="shared" si="2"/>
        <v>2级-3级</v>
      </c>
      <c r="D40" s="121" t="s">
        <v>66</v>
      </c>
      <c r="E40" s="121" t="s">
        <v>89</v>
      </c>
      <c r="F40" s="121" t="s">
        <v>69</v>
      </c>
      <c r="G40" s="121" t="s">
        <v>245</v>
      </c>
      <c r="H40" s="144" t="s">
        <v>185</v>
      </c>
      <c r="I40" s="124" t="s">
        <v>5</v>
      </c>
      <c r="J40" s="255">
        <f>40000000+6000000+4000000+4000000+4000000+3000000+3000000+7000000</f>
        <v>71000000</v>
      </c>
      <c r="K40" s="22"/>
      <c r="L40" s="23"/>
      <c r="M40" s="20"/>
      <c r="N40" s="24"/>
      <c r="O40" s="20"/>
      <c r="P40" s="20"/>
      <c r="Q40" s="20"/>
      <c r="R40" s="20"/>
      <c r="S40" s="20"/>
    </row>
    <row r="41" spans="1:19">
      <c r="A4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1" s="9">
        <v>429</v>
      </c>
      <c r="C41" s="121" t="str">
        <f t="shared" si="2"/>
        <v>3级-3级</v>
      </c>
      <c r="D41" s="121" t="s">
        <v>69</v>
      </c>
      <c r="E41" s="121" t="s">
        <v>161</v>
      </c>
      <c r="F41" s="121" t="s">
        <v>69</v>
      </c>
      <c r="G41" s="121" t="s">
        <v>371</v>
      </c>
      <c r="H41" s="76" t="s">
        <v>185</v>
      </c>
      <c r="I41" s="124" t="s">
        <v>9</v>
      </c>
      <c r="J41" s="271">
        <v>69300000</v>
      </c>
      <c r="K41" s="22"/>
      <c r="L41" s="23"/>
      <c r="M41" s="20"/>
      <c r="N41" s="24"/>
      <c r="O41" s="20"/>
      <c r="P41" s="20"/>
      <c r="Q41" s="20"/>
      <c r="R41" s="20"/>
      <c r="S41" s="20"/>
    </row>
    <row r="42" spans="1:19" ht="26">
      <c r="A4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2" s="9">
        <v>77</v>
      </c>
      <c r="C42" s="10" t="str">
        <f t="shared" si="2"/>
        <v>3级-3级</v>
      </c>
      <c r="D42" s="10" t="s">
        <v>116</v>
      </c>
      <c r="E42" s="10" t="s">
        <v>126</v>
      </c>
      <c r="F42" s="10" t="s">
        <v>116</v>
      </c>
      <c r="G42" s="10" t="s">
        <v>128</v>
      </c>
      <c r="H42" s="81" t="s">
        <v>143</v>
      </c>
      <c r="I42" s="77" t="s">
        <v>14</v>
      </c>
      <c r="J42" s="26">
        <v>69000000</v>
      </c>
      <c r="K42" s="22" t="s">
        <v>143</v>
      </c>
      <c r="L42" s="23" t="s">
        <v>26</v>
      </c>
      <c r="M42" s="32">
        <f>J42</f>
        <v>69000000</v>
      </c>
      <c r="N42" s="24"/>
      <c r="O42" s="20"/>
      <c r="P42" s="20"/>
      <c r="Q42" s="33">
        <f>M42</f>
        <v>69000000</v>
      </c>
      <c r="R42" s="33">
        <f>Q42</f>
        <v>69000000</v>
      </c>
      <c r="S42" s="33">
        <f>R42</f>
        <v>69000000</v>
      </c>
    </row>
    <row r="43" spans="1:19">
      <c r="A43" s="147" t="str">
        <f t="shared" ref="A43:A48" si="3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3" s="9">
        <v>33</v>
      </c>
      <c r="C43" s="121" t="str">
        <f t="shared" si="2"/>
        <v>3级-2级</v>
      </c>
      <c r="D43" s="121" t="s">
        <v>69</v>
      </c>
      <c r="E43" s="121" t="s">
        <v>195</v>
      </c>
      <c r="F43" s="121" t="s">
        <v>66</v>
      </c>
      <c r="G43" s="121" t="s">
        <v>89</v>
      </c>
      <c r="H43" s="144" t="s">
        <v>542</v>
      </c>
      <c r="I43" s="124" t="s">
        <v>5</v>
      </c>
      <c r="J43" s="255">
        <v>68348984.75999999</v>
      </c>
      <c r="K43" s="22"/>
      <c r="L43" s="23"/>
      <c r="M43" s="32"/>
      <c r="N43" s="24"/>
      <c r="O43" s="20"/>
      <c r="P43" s="20" t="str">
        <f>IF(N43=0,"OK","待核对")</f>
        <v>OK</v>
      </c>
      <c r="Q43" s="20"/>
      <c r="R43" s="20"/>
      <c r="S43" s="20"/>
    </row>
    <row r="44" spans="1:19">
      <c r="A44" s="147" t="str">
        <f t="shared" si="3"/>
        <v>[提取结果.xlsx]02-关联交易等事项统计表-纺织公司-4内部关联现金流</v>
      </c>
      <c r="B44" s="9">
        <v>142</v>
      </c>
      <c r="C44" s="121" t="str">
        <f t="shared" si="2"/>
        <v>2级-3级</v>
      </c>
      <c r="D44" s="121" t="s">
        <v>66</v>
      </c>
      <c r="E44" s="121" t="s">
        <v>89</v>
      </c>
      <c r="F44" s="121" t="s">
        <v>69</v>
      </c>
      <c r="G44" s="121" t="s">
        <v>195</v>
      </c>
      <c r="H44" s="76" t="s">
        <v>271</v>
      </c>
      <c r="I44" s="124" t="s">
        <v>9</v>
      </c>
      <c r="J44" s="271">
        <f>44138984.76+24210000</f>
        <v>68348984.75999999</v>
      </c>
      <c r="K44" s="22"/>
      <c r="L44" s="23"/>
      <c r="M44" s="20"/>
      <c r="N44" s="24"/>
      <c r="O44" s="20"/>
      <c r="P44" s="20"/>
      <c r="Q44" s="20"/>
      <c r="R44" s="20"/>
      <c r="S44" s="20"/>
    </row>
    <row r="45" spans="1:19">
      <c r="A45" s="147" t="str">
        <f t="shared" si="3"/>
        <v>[提取结果.xlsx]02-关联交易等事项统计表-纺织公司-4内部关联现金流</v>
      </c>
      <c r="B45" s="9">
        <v>156</v>
      </c>
      <c r="C45" s="121" t="str">
        <f t="shared" si="2"/>
        <v>2级-3级</v>
      </c>
      <c r="D45" s="121" t="s">
        <v>66</v>
      </c>
      <c r="E45" s="121" t="s">
        <v>89</v>
      </c>
      <c r="F45" s="121" t="s">
        <v>69</v>
      </c>
      <c r="G45" s="121" t="s">
        <v>161</v>
      </c>
      <c r="H45" s="144" t="s">
        <v>593</v>
      </c>
      <c r="I45" s="124" t="s">
        <v>9</v>
      </c>
      <c r="J45" s="255">
        <v>68033613.859999999</v>
      </c>
      <c r="K45" s="22"/>
      <c r="L45" s="23"/>
      <c r="M45" s="20"/>
      <c r="N45" s="24"/>
      <c r="O45" s="20"/>
      <c r="P45" s="20"/>
      <c r="Q45" s="20"/>
      <c r="R45" s="20"/>
      <c r="S45" s="20"/>
    </row>
    <row r="46" spans="1:19">
      <c r="A46" s="147" t="str">
        <f t="shared" si="3"/>
        <v>[提取结果.xlsx]02-关联交易等事项统计表-纺织公司-4内部关联现金流</v>
      </c>
      <c r="B46" s="9">
        <v>155</v>
      </c>
      <c r="C46" s="121" t="str">
        <f t="shared" si="2"/>
        <v>2级-3级</v>
      </c>
      <c r="D46" s="121" t="s">
        <v>66</v>
      </c>
      <c r="E46" s="121" t="s">
        <v>89</v>
      </c>
      <c r="F46" s="121" t="s">
        <v>69</v>
      </c>
      <c r="G46" s="121" t="s">
        <v>161</v>
      </c>
      <c r="H46" s="144" t="s">
        <v>185</v>
      </c>
      <c r="I46" s="124" t="s">
        <v>5</v>
      </c>
      <c r="J46" s="255">
        <v>68000000</v>
      </c>
      <c r="K46" s="22"/>
      <c r="L46" s="23"/>
      <c r="M46" s="20"/>
      <c r="N46" s="24"/>
      <c r="O46" s="20"/>
      <c r="P46" s="20"/>
      <c r="Q46" s="20"/>
      <c r="R46" s="20"/>
      <c r="S46" s="20"/>
    </row>
    <row r="47" spans="1:19">
      <c r="A47" s="147" t="str">
        <f t="shared" si="3"/>
        <v>[提取结果.xlsx]02-关联交易等事项统计表-纺织公司-4内部关联现金流</v>
      </c>
      <c r="B47" s="9">
        <v>431</v>
      </c>
      <c r="C47" s="121" t="str">
        <f t="shared" si="2"/>
        <v>3级-2级</v>
      </c>
      <c r="D47" s="121" t="s">
        <v>69</v>
      </c>
      <c r="E47" s="121" t="s">
        <v>161</v>
      </c>
      <c r="F47" s="121" t="s">
        <v>66</v>
      </c>
      <c r="G47" s="121" t="s">
        <v>89</v>
      </c>
      <c r="H47" s="76" t="s">
        <v>143</v>
      </c>
      <c r="I47" s="124" t="s">
        <v>21</v>
      </c>
      <c r="J47" s="271">
        <v>68000000</v>
      </c>
      <c r="K47" s="22"/>
      <c r="L47" s="23"/>
      <c r="M47" s="20"/>
      <c r="N47" s="24"/>
      <c r="O47" s="20"/>
      <c r="P47" s="20"/>
      <c r="Q47" s="20"/>
      <c r="R47" s="20"/>
      <c r="S47" s="20"/>
    </row>
    <row r="48" spans="1:19">
      <c r="A48" s="147" t="str">
        <f t="shared" si="3"/>
        <v>[提取结果.xlsx]02-关联交易等事项统计表-纺织公司-4内部关联现金流</v>
      </c>
      <c r="B48" s="9">
        <v>432</v>
      </c>
      <c r="C48" s="121" t="str">
        <f t="shared" si="2"/>
        <v>3级-2级</v>
      </c>
      <c r="D48" s="121" t="s">
        <v>69</v>
      </c>
      <c r="E48" s="121" t="s">
        <v>161</v>
      </c>
      <c r="F48" s="121" t="s">
        <v>66</v>
      </c>
      <c r="G48" s="121" t="s">
        <v>89</v>
      </c>
      <c r="H48" s="76" t="s">
        <v>143</v>
      </c>
      <c r="I48" s="124" t="s">
        <v>23</v>
      </c>
      <c r="J48" s="271">
        <v>68000000</v>
      </c>
      <c r="K48" s="22"/>
      <c r="L48" s="23"/>
      <c r="M48" s="20"/>
      <c r="N48" s="24"/>
      <c r="O48" s="20"/>
      <c r="P48" s="20"/>
      <c r="Q48" s="20"/>
      <c r="R48" s="20"/>
      <c r="S48" s="20"/>
    </row>
    <row r="49" spans="1:19" ht="26">
      <c r="A49" s="147" t="str">
        <f>HYPERLINK("C:\Users\chizh\Desktop\ffcell\提取结果.xlsx#'4内部关联现金流-1'!A1","[提取结果.xlsx]4内部关联现金流-1")</f>
        <v>[提取结果.xlsx]4内部关联现金流-1</v>
      </c>
      <c r="B49" s="9">
        <v>65</v>
      </c>
      <c r="C49" s="10" t="str">
        <f t="shared" si="2"/>
        <v>4级-3级</v>
      </c>
      <c r="D49" s="73" t="s">
        <v>72</v>
      </c>
      <c r="E49" s="73" t="s">
        <v>173</v>
      </c>
      <c r="F49" s="73" t="s">
        <v>69</v>
      </c>
      <c r="G49" s="73" t="s">
        <v>102</v>
      </c>
      <c r="H49" s="81" t="s">
        <v>346</v>
      </c>
      <c r="I49" s="77" t="s">
        <v>6</v>
      </c>
      <c r="J49" s="26">
        <v>66444311.480000004</v>
      </c>
      <c r="K49" s="54" t="s">
        <v>452</v>
      </c>
      <c r="L49" s="55" t="s">
        <v>3</v>
      </c>
      <c r="M49" s="57">
        <v>66444311.480000004</v>
      </c>
      <c r="N49" s="24"/>
      <c r="O49" s="20"/>
      <c r="P49" s="20"/>
      <c r="Q49" s="20"/>
      <c r="R49" s="20"/>
      <c r="S49" s="20"/>
    </row>
    <row r="50" spans="1:19" ht="26">
      <c r="A5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0" s="9">
        <v>57</v>
      </c>
      <c r="C50" s="10" t="str">
        <f t="shared" si="2"/>
        <v>3级-3级</v>
      </c>
      <c r="D50" s="10" t="s">
        <v>116</v>
      </c>
      <c r="E50" s="10" t="s">
        <v>128</v>
      </c>
      <c r="F50" s="10" t="s">
        <v>116</v>
      </c>
      <c r="G50" s="10" t="s">
        <v>126</v>
      </c>
      <c r="H50" s="81" t="s">
        <v>143</v>
      </c>
      <c r="I50" s="77" t="s">
        <v>22</v>
      </c>
      <c r="J50" s="26">
        <v>50000000</v>
      </c>
      <c r="K50" s="22" t="s">
        <v>143</v>
      </c>
      <c r="L50" s="23" t="s">
        <v>18</v>
      </c>
      <c r="M50" s="32">
        <f>J50</f>
        <v>50000000</v>
      </c>
      <c r="N50" s="24"/>
      <c r="O50" s="20"/>
      <c r="P50" s="20"/>
      <c r="Q50" s="33">
        <f>M50</f>
        <v>50000000</v>
      </c>
      <c r="R50" s="33">
        <f>Q50</f>
        <v>50000000</v>
      </c>
      <c r="S50" s="33">
        <f>R50</f>
        <v>50000000</v>
      </c>
    </row>
    <row r="51" spans="1:19">
      <c r="A5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1" s="9">
        <v>63</v>
      </c>
      <c r="C51" s="121" t="str">
        <f t="shared" si="2"/>
        <v>3级-3级</v>
      </c>
      <c r="D51" s="121" t="s">
        <v>69</v>
      </c>
      <c r="E51" s="121" t="s">
        <v>245</v>
      </c>
      <c r="F51" s="121" t="s">
        <v>69</v>
      </c>
      <c r="G51" s="121" t="s">
        <v>350</v>
      </c>
      <c r="H51" s="144" t="s">
        <v>563</v>
      </c>
      <c r="I51" s="124" t="s">
        <v>10</v>
      </c>
      <c r="J51" s="271">
        <v>48000000</v>
      </c>
      <c r="K51" s="126"/>
      <c r="L51" s="127"/>
      <c r="M51" s="38"/>
      <c r="N51" s="24"/>
      <c r="O51" s="20"/>
      <c r="P51" s="20"/>
      <c r="Q51" s="20"/>
      <c r="R51" s="20"/>
      <c r="S51" s="20"/>
    </row>
    <row r="52" spans="1:19">
      <c r="A5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2" s="9">
        <v>135</v>
      </c>
      <c r="C52" s="121" t="str">
        <f t="shared" si="2"/>
        <v>2级-3级</v>
      </c>
      <c r="D52" s="121" t="s">
        <v>66</v>
      </c>
      <c r="E52" s="121" t="s">
        <v>89</v>
      </c>
      <c r="F52" s="121" t="s">
        <v>69</v>
      </c>
      <c r="G52" s="121" t="s">
        <v>231</v>
      </c>
      <c r="H52" s="144" t="s">
        <v>584</v>
      </c>
      <c r="I52" s="124" t="s">
        <v>5</v>
      </c>
      <c r="J52" s="255">
        <v>48000000</v>
      </c>
      <c r="K52" s="22"/>
      <c r="L52" s="23"/>
      <c r="M52" s="20"/>
      <c r="N52" s="24"/>
      <c r="O52" s="20"/>
      <c r="P52" s="20"/>
      <c r="Q52" s="20"/>
      <c r="R52" s="20"/>
      <c r="S52" s="20"/>
    </row>
    <row r="53" spans="1:19">
      <c r="A5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3" s="9">
        <v>225</v>
      </c>
      <c r="C53" s="121" t="str">
        <f t="shared" si="2"/>
        <v>3级-3级</v>
      </c>
      <c r="D53" s="121" t="s">
        <v>69</v>
      </c>
      <c r="E53" s="121" t="s">
        <v>371</v>
      </c>
      <c r="F53" s="121" t="s">
        <v>69</v>
      </c>
      <c r="G53" s="121" t="s">
        <v>552</v>
      </c>
      <c r="H53" s="131" t="s">
        <v>554</v>
      </c>
      <c r="I53" s="124" t="s">
        <v>3</v>
      </c>
      <c r="J53" s="271">
        <v>46862718.280000001</v>
      </c>
      <c r="K53" s="22"/>
      <c r="L53" s="23"/>
      <c r="M53" s="20"/>
      <c r="N53" s="24"/>
      <c r="O53" s="20"/>
      <c r="P53" s="20"/>
      <c r="Q53" s="20"/>
      <c r="R53" s="20"/>
      <c r="S53" s="20"/>
    </row>
    <row r="54" spans="1:19">
      <c r="A5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4" s="9">
        <v>223</v>
      </c>
      <c r="C54" s="121" t="str">
        <f t="shared" si="2"/>
        <v>3级-3级</v>
      </c>
      <c r="D54" s="121" t="s">
        <v>69</v>
      </c>
      <c r="E54" s="121" t="s">
        <v>371</v>
      </c>
      <c r="F54" s="121" t="s">
        <v>69</v>
      </c>
      <c r="G54" s="121" t="s">
        <v>161</v>
      </c>
      <c r="H54" s="131" t="s">
        <v>185</v>
      </c>
      <c r="I54" s="124" t="s">
        <v>9</v>
      </c>
      <c r="J54" s="271">
        <v>46502901.25</v>
      </c>
      <c r="K54" s="22"/>
      <c r="L54" s="23"/>
      <c r="M54" s="20"/>
      <c r="N54" s="24"/>
      <c r="O54" s="20"/>
      <c r="P54" s="20"/>
      <c r="Q54" s="20"/>
      <c r="R54" s="20"/>
      <c r="S54" s="20"/>
    </row>
    <row r="55" spans="1:19">
      <c r="A5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5" s="9">
        <v>430</v>
      </c>
      <c r="C55" s="121" t="str">
        <f t="shared" si="2"/>
        <v>3级-3级</v>
      </c>
      <c r="D55" s="121" t="s">
        <v>69</v>
      </c>
      <c r="E55" s="121" t="s">
        <v>161</v>
      </c>
      <c r="F55" s="121" t="s">
        <v>69</v>
      </c>
      <c r="G55" s="121" t="s">
        <v>371</v>
      </c>
      <c r="H55" s="76" t="s">
        <v>185</v>
      </c>
      <c r="I55" s="124" t="s">
        <v>5</v>
      </c>
      <c r="J55" s="271">
        <v>46502901.25</v>
      </c>
      <c r="K55" s="22"/>
      <c r="L55" s="23"/>
      <c r="M55" s="20"/>
      <c r="N55" s="24"/>
      <c r="O55" s="20"/>
      <c r="P55" s="20"/>
      <c r="Q55" s="20"/>
      <c r="R55" s="20"/>
      <c r="S55" s="20"/>
    </row>
    <row r="56" spans="1:19">
      <c r="A5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6" s="9">
        <v>35</v>
      </c>
      <c r="C56" s="10" t="str">
        <f t="shared" si="2"/>
        <v>1级-2级</v>
      </c>
      <c r="D56" s="10" t="s">
        <v>64</v>
      </c>
      <c r="E56" s="10" t="s">
        <v>65</v>
      </c>
      <c r="F56" s="10" t="s">
        <v>66</v>
      </c>
      <c r="G56" s="10" t="s">
        <v>83</v>
      </c>
      <c r="H56" s="12" t="s">
        <v>99</v>
      </c>
      <c r="I56" s="77" t="s">
        <v>21</v>
      </c>
      <c r="J56" s="14">
        <v>45000000</v>
      </c>
      <c r="K56" s="12"/>
      <c r="L56" s="12"/>
      <c r="M56" s="16"/>
      <c r="N56" s="17"/>
      <c r="O56" s="17"/>
      <c r="P56" s="19"/>
      <c r="Q56" s="20"/>
      <c r="R56" s="20"/>
      <c r="S56" s="20"/>
    </row>
    <row r="57" spans="1:19">
      <c r="A57" s="147" t="str">
        <f>HYPERLINK("C:\Users\chizh\Desktop\ffcell\提取结果.xlsx#'4内部关联现金流-1'!A1","[提取结果.xlsx]4内部关联现金流-1")</f>
        <v>[提取结果.xlsx]4内部关联现金流-1</v>
      </c>
      <c r="B57" s="9">
        <v>73</v>
      </c>
      <c r="C57" s="10" t="str">
        <f t="shared" si="2"/>
        <v>3级-2级</v>
      </c>
      <c r="D57" s="73" t="s">
        <v>69</v>
      </c>
      <c r="E57" s="73" t="s">
        <v>415</v>
      </c>
      <c r="F57" s="73" t="s">
        <v>66</v>
      </c>
      <c r="G57" s="73" t="s">
        <v>106</v>
      </c>
      <c r="H57" s="81" t="s">
        <v>459</v>
      </c>
      <c r="I57" s="77" t="s">
        <v>9</v>
      </c>
      <c r="J57" s="26">
        <v>43093808.640000001</v>
      </c>
      <c r="K57" s="22"/>
      <c r="L57" s="23"/>
      <c r="M57" s="20"/>
      <c r="N57" s="24"/>
      <c r="O57" s="20"/>
      <c r="P57" s="20"/>
      <c r="Q57" s="20"/>
      <c r="R57" s="20"/>
      <c r="S57" s="20"/>
    </row>
    <row r="58" spans="1:19" ht="26">
      <c r="A5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8" s="9">
        <v>55</v>
      </c>
      <c r="C58" s="10" t="str">
        <f t="shared" si="2"/>
        <v>3级-2级</v>
      </c>
      <c r="D58" s="10" t="s">
        <v>116</v>
      </c>
      <c r="E58" s="10" t="s">
        <v>128</v>
      </c>
      <c r="F58" s="10" t="s">
        <v>115</v>
      </c>
      <c r="G58" s="10" t="s">
        <v>81</v>
      </c>
      <c r="H58" s="81" t="s">
        <v>143</v>
      </c>
      <c r="I58" s="77" t="s">
        <v>22</v>
      </c>
      <c r="J58" s="26">
        <v>43000000</v>
      </c>
      <c r="K58" s="22" t="s">
        <v>143</v>
      </c>
      <c r="L58" s="23" t="s">
        <v>18</v>
      </c>
      <c r="M58" s="32">
        <f>J58</f>
        <v>43000000</v>
      </c>
      <c r="N58" s="24"/>
      <c r="O58" s="20"/>
      <c r="P58" s="20"/>
      <c r="Q58" s="33">
        <f>M58</f>
        <v>43000000</v>
      </c>
      <c r="R58" s="33">
        <f>Q58</f>
        <v>43000000</v>
      </c>
      <c r="S58" s="33">
        <f>R58</f>
        <v>43000000</v>
      </c>
    </row>
    <row r="59" spans="1:19">
      <c r="A5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9" s="9">
        <v>161</v>
      </c>
      <c r="C59" s="121" t="str">
        <f t="shared" si="2"/>
        <v>2级-3级</v>
      </c>
      <c r="D59" s="121" t="s">
        <v>66</v>
      </c>
      <c r="E59" s="121" t="s">
        <v>89</v>
      </c>
      <c r="F59" s="121" t="s">
        <v>69</v>
      </c>
      <c r="G59" s="121" t="s">
        <v>245</v>
      </c>
      <c r="H59" s="144" t="s">
        <v>594</v>
      </c>
      <c r="I59" s="124" t="s">
        <v>9</v>
      </c>
      <c r="J59" s="255">
        <f>40546000+276000+273000</f>
        <v>41095000</v>
      </c>
      <c r="K59" s="22"/>
      <c r="L59" s="23"/>
      <c r="M59" s="20"/>
      <c r="N59" s="24"/>
      <c r="O59" s="20"/>
      <c r="P59" s="20"/>
      <c r="Q59" s="20"/>
      <c r="R59" s="20"/>
      <c r="S59" s="20"/>
    </row>
    <row r="60" spans="1:19">
      <c r="A60" s="147" t="str">
        <f>HYPERLINK("C:\Users\chizh\Desktop\ffcell\提取结果.xlsx#'4内部关联现金流-1'!A1","[提取结果.xlsx]4内部关联现金流-1")</f>
        <v>[提取结果.xlsx]4内部关联现金流-1</v>
      </c>
      <c r="B60" s="9">
        <v>75</v>
      </c>
      <c r="C60" s="10" t="str">
        <f t="shared" si="2"/>
        <v>3级-2级</v>
      </c>
      <c r="D60" s="73" t="s">
        <v>69</v>
      </c>
      <c r="E60" s="73" t="s">
        <v>415</v>
      </c>
      <c r="F60" s="73" t="s">
        <v>66</v>
      </c>
      <c r="G60" s="73" t="s">
        <v>106</v>
      </c>
      <c r="H60" s="117" t="s">
        <v>461</v>
      </c>
      <c r="I60" s="77" t="s">
        <v>9</v>
      </c>
      <c r="J60" s="26">
        <f>39669728.77+762279.72</f>
        <v>40432008.490000002</v>
      </c>
      <c r="K60" s="22"/>
      <c r="L60" s="23"/>
      <c r="M60" s="20"/>
      <c r="N60" s="24"/>
      <c r="O60" s="20"/>
      <c r="P60" s="20"/>
      <c r="Q60" s="20"/>
      <c r="R60" s="20"/>
      <c r="S60" s="20"/>
    </row>
    <row r="61" spans="1:19">
      <c r="A6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1" s="9">
        <v>191</v>
      </c>
      <c r="C61" s="121" t="str">
        <f t="shared" si="2"/>
        <v>3级-3级</v>
      </c>
      <c r="D61" s="121" t="s">
        <v>69</v>
      </c>
      <c r="E61" s="129" t="s">
        <v>233</v>
      </c>
      <c r="F61" s="121" t="s">
        <v>69</v>
      </c>
      <c r="G61" s="130" t="s">
        <v>231</v>
      </c>
      <c r="H61" s="144" t="s">
        <v>604</v>
      </c>
      <c r="I61" s="124" t="s">
        <v>9</v>
      </c>
      <c r="J61" s="255">
        <v>40386153.009999998</v>
      </c>
      <c r="K61" s="54"/>
      <c r="L61" s="55"/>
      <c r="M61" s="56"/>
      <c r="N61" s="57"/>
      <c r="O61" s="58"/>
      <c r="P61" s="58"/>
      <c r="Q61" s="58"/>
      <c r="R61" s="58"/>
      <c r="S61" s="58"/>
    </row>
    <row r="62" spans="1:19">
      <c r="A6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2" s="9">
        <v>61</v>
      </c>
      <c r="C62" s="121" t="str">
        <f t="shared" si="2"/>
        <v>3级-2级</v>
      </c>
      <c r="D62" s="121" t="s">
        <v>69</v>
      </c>
      <c r="E62" s="121" t="s">
        <v>245</v>
      </c>
      <c r="F62" s="121" t="s">
        <v>66</v>
      </c>
      <c r="G62" s="121" t="s">
        <v>89</v>
      </c>
      <c r="H62" s="144" t="s">
        <v>562</v>
      </c>
      <c r="I62" s="124" t="s">
        <v>21</v>
      </c>
      <c r="J62" s="271">
        <v>40000000</v>
      </c>
      <c r="K62" s="126"/>
      <c r="L62" s="127"/>
      <c r="M62" s="38"/>
      <c r="N62" s="24"/>
      <c r="O62" s="20"/>
      <c r="P62" s="20"/>
      <c r="Q62" s="20"/>
      <c r="R62" s="20"/>
      <c r="S62" s="20"/>
    </row>
    <row r="63" spans="1:19" ht="26">
      <c r="A6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3" s="9">
        <v>52</v>
      </c>
      <c r="C63" s="10" t="str">
        <f t="shared" si="2"/>
        <v>3级-3级</v>
      </c>
      <c r="D63" s="10" t="s">
        <v>116</v>
      </c>
      <c r="E63" s="10" t="s">
        <v>117</v>
      </c>
      <c r="F63" s="10" t="s">
        <v>116</v>
      </c>
      <c r="G63" s="10" t="s">
        <v>126</v>
      </c>
      <c r="H63" s="81" t="s">
        <v>143</v>
      </c>
      <c r="I63" s="77" t="s">
        <v>22</v>
      </c>
      <c r="J63" s="26">
        <v>38000000</v>
      </c>
      <c r="K63" s="22" t="s">
        <v>143</v>
      </c>
      <c r="L63" s="23" t="s">
        <v>18</v>
      </c>
      <c r="M63" s="32">
        <f>J63</f>
        <v>38000000</v>
      </c>
      <c r="N63" s="24"/>
      <c r="O63" s="20"/>
      <c r="P63" s="20"/>
      <c r="Q63" s="33">
        <f>M63</f>
        <v>38000000</v>
      </c>
      <c r="R63" s="33">
        <f>Q63</f>
        <v>38000000</v>
      </c>
      <c r="S63" s="33">
        <f>R63</f>
        <v>38000000</v>
      </c>
    </row>
    <row r="64" spans="1:19" ht="26">
      <c r="A6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4" s="9">
        <v>75</v>
      </c>
      <c r="C64" s="10" t="str">
        <f t="shared" si="2"/>
        <v>3级-3级</v>
      </c>
      <c r="D64" s="10" t="s">
        <v>116</v>
      </c>
      <c r="E64" s="10" t="s">
        <v>126</v>
      </c>
      <c r="F64" s="10" t="s">
        <v>116</v>
      </c>
      <c r="G64" s="10" t="s">
        <v>117</v>
      </c>
      <c r="H64" s="81" t="s">
        <v>143</v>
      </c>
      <c r="I64" s="77" t="s">
        <v>14</v>
      </c>
      <c r="J64" s="26">
        <v>38000000</v>
      </c>
      <c r="K64" s="22" t="s">
        <v>143</v>
      </c>
      <c r="L64" s="23" t="s">
        <v>26</v>
      </c>
      <c r="M64" s="32">
        <f>J64</f>
        <v>38000000</v>
      </c>
      <c r="N64" s="24"/>
      <c r="O64" s="20"/>
      <c r="P64" s="20"/>
      <c r="Q64" s="33">
        <f>M64</f>
        <v>38000000</v>
      </c>
      <c r="R64" s="33">
        <f>Q64</f>
        <v>38000000</v>
      </c>
      <c r="S64" s="33">
        <f>R64</f>
        <v>38000000</v>
      </c>
    </row>
    <row r="65" spans="1:19">
      <c r="A6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5" s="9">
        <v>68</v>
      </c>
      <c r="C65" s="10" t="str">
        <f t="shared" si="2"/>
        <v>2级-3级</v>
      </c>
      <c r="D65" s="10" t="s">
        <v>66</v>
      </c>
      <c r="E65" s="73" t="s">
        <v>78</v>
      </c>
      <c r="F65" s="10" t="s">
        <v>69</v>
      </c>
      <c r="G65" s="10" t="s">
        <v>703</v>
      </c>
      <c r="H65" s="119" t="s">
        <v>297</v>
      </c>
      <c r="I65" s="77" t="s">
        <v>3</v>
      </c>
      <c r="J65" s="26">
        <v>33525323.59</v>
      </c>
      <c r="K65" s="22"/>
      <c r="L65" s="23"/>
      <c r="M65" s="20"/>
      <c r="N65" s="24"/>
      <c r="O65" s="20"/>
      <c r="P65" s="20"/>
      <c r="Q65" s="20"/>
      <c r="R65" s="20"/>
      <c r="S65" s="20"/>
    </row>
    <row r="66" spans="1:19" ht="14.5">
      <c r="A6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6" s="9">
        <v>69</v>
      </c>
      <c r="C66" s="10" t="str">
        <f t="shared" si="2"/>
        <v>3级-2级</v>
      </c>
      <c r="D66" s="10" t="s">
        <v>69</v>
      </c>
      <c r="E66" s="10" t="s">
        <v>703</v>
      </c>
      <c r="F66" s="10" t="s">
        <v>66</v>
      </c>
      <c r="G66" s="73" t="s">
        <v>78</v>
      </c>
      <c r="H66" s="136" t="s">
        <v>403</v>
      </c>
      <c r="I66" s="77" t="s">
        <v>6</v>
      </c>
      <c r="J66" s="26">
        <v>33525323.59</v>
      </c>
      <c r="K66" s="22"/>
      <c r="L66" s="23"/>
      <c r="M66" s="20"/>
      <c r="N66" s="24"/>
      <c r="O66" s="20"/>
      <c r="P66" s="20"/>
      <c r="Q66" s="20"/>
      <c r="R66" s="20"/>
      <c r="S66" s="20"/>
    </row>
    <row r="67" spans="1:19">
      <c r="A6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7" s="9">
        <v>45</v>
      </c>
      <c r="C67" s="10" t="str">
        <f t="shared" si="2"/>
        <v>2级-2级</v>
      </c>
      <c r="D67" s="73" t="s">
        <v>66</v>
      </c>
      <c r="E67" s="73" t="s">
        <v>78</v>
      </c>
      <c r="F67" s="73" t="s">
        <v>66</v>
      </c>
      <c r="G67" s="73" t="s">
        <v>696</v>
      </c>
      <c r="H67" s="119" t="s">
        <v>297</v>
      </c>
      <c r="I67" s="77" t="s">
        <v>3</v>
      </c>
      <c r="J67" s="26">
        <v>32881979.93</v>
      </c>
      <c r="K67" s="22"/>
      <c r="L67" s="23"/>
      <c r="M67" s="20"/>
      <c r="N67" s="24"/>
      <c r="O67" s="20"/>
      <c r="P67" s="20"/>
      <c r="Q67" s="20"/>
      <c r="R67" s="20"/>
      <c r="S67" s="20"/>
    </row>
    <row r="68" spans="1:19">
      <c r="A68" s="147" t="str">
        <f>HYPERLINK("C:\Users\chizh\Desktop\ffcell\提取结果.xlsx#'4内部关联现金流-1'!A1","[提取结果.xlsx]4内部关联现金流-1")</f>
        <v>[提取结果.xlsx]4内部关联现金流-1</v>
      </c>
      <c r="B68" s="9">
        <v>82</v>
      </c>
      <c r="C68" s="10" t="str">
        <f>TEXT(D68,"000")&amp;"-"&amp;TEXT(F68,"000")</f>
        <v>3级-3级</v>
      </c>
      <c r="D68" s="73" t="s">
        <v>69</v>
      </c>
      <c r="E68" s="73" t="s">
        <v>415</v>
      </c>
      <c r="F68" s="73" t="s">
        <v>69</v>
      </c>
      <c r="G68" s="73" t="s">
        <v>467</v>
      </c>
      <c r="H68" s="118" t="s">
        <v>468</v>
      </c>
      <c r="I68" s="77" t="s">
        <v>3</v>
      </c>
      <c r="J68" s="26">
        <v>32628937.82</v>
      </c>
      <c r="K68" s="22"/>
      <c r="L68" s="23"/>
      <c r="M68" s="20"/>
      <c r="N68" s="24"/>
      <c r="O68" s="20"/>
      <c r="P68" s="20"/>
      <c r="Q68" s="20"/>
      <c r="R68" s="20"/>
      <c r="S68" s="20"/>
    </row>
    <row r="69" spans="1:19">
      <c r="A6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9" s="9">
        <v>65</v>
      </c>
      <c r="C69" s="10" t="s">
        <v>506</v>
      </c>
      <c r="D69" s="10" t="s">
        <v>66</v>
      </c>
      <c r="E69" s="10" t="s">
        <v>175</v>
      </c>
      <c r="F69" s="10" t="s">
        <v>66</v>
      </c>
      <c r="G69" s="10" t="s">
        <v>446</v>
      </c>
      <c r="H69" s="79" t="s">
        <v>513</v>
      </c>
      <c r="I69" s="77" t="s">
        <v>3</v>
      </c>
      <c r="J69" s="26">
        <v>32168543.109999999</v>
      </c>
      <c r="K69" s="22"/>
      <c r="L69" s="23"/>
      <c r="M69" s="20"/>
      <c r="N69" s="24"/>
      <c r="O69" s="20"/>
      <c r="P69" s="20"/>
      <c r="Q69" s="20"/>
      <c r="R69" s="20"/>
      <c r="S69" s="20"/>
    </row>
    <row r="70" spans="1:19" ht="14.5">
      <c r="A7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0" s="9">
        <v>29</v>
      </c>
      <c r="C70" s="10" t="str">
        <f t="shared" ref="C70:C83" si="4">TEXT(D70,"000")&amp;"-"&amp;TEXT(F70,"000")</f>
        <v>2级-2级</v>
      </c>
      <c r="D70" s="73" t="s">
        <v>66</v>
      </c>
      <c r="E70" s="73" t="s">
        <v>78</v>
      </c>
      <c r="F70" s="73" t="s">
        <v>66</v>
      </c>
      <c r="G70" s="73" t="s">
        <v>175</v>
      </c>
      <c r="H70" s="136" t="s">
        <v>403</v>
      </c>
      <c r="I70" s="77" t="s">
        <v>6</v>
      </c>
      <c r="J70" s="26">
        <v>32113548.530000001</v>
      </c>
      <c r="K70" s="22"/>
      <c r="L70" s="23"/>
      <c r="M70" s="20"/>
      <c r="N70" s="24"/>
      <c r="O70" s="20"/>
      <c r="P70" s="20"/>
      <c r="Q70" s="20"/>
      <c r="R70" s="20"/>
      <c r="S70" s="20"/>
    </row>
    <row r="71" spans="1:19">
      <c r="A7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1" s="9">
        <v>428</v>
      </c>
      <c r="C71" s="121" t="str">
        <f t="shared" si="4"/>
        <v>3级-3级</v>
      </c>
      <c r="D71" s="121" t="s">
        <v>69</v>
      </c>
      <c r="E71" s="121" t="s">
        <v>161</v>
      </c>
      <c r="F71" s="121" t="s">
        <v>69</v>
      </c>
      <c r="G71" s="121" t="s">
        <v>371</v>
      </c>
      <c r="H71" s="76" t="s">
        <v>185</v>
      </c>
      <c r="I71" s="124" t="s">
        <v>6</v>
      </c>
      <c r="J71" s="271">
        <v>31893833.329999998</v>
      </c>
      <c r="K71" s="22"/>
      <c r="L71" s="23"/>
      <c r="M71" s="20"/>
      <c r="N71" s="24"/>
      <c r="O71" s="20"/>
      <c r="P71" s="20"/>
      <c r="Q71" s="20"/>
      <c r="R71" s="20"/>
      <c r="S71" s="20"/>
    </row>
    <row r="72" spans="1:19">
      <c r="A7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72" s="9">
        <v>47</v>
      </c>
      <c r="C72" s="10" t="str">
        <f t="shared" si="4"/>
        <v>1级-2级</v>
      </c>
      <c r="D72" s="10" t="s">
        <v>64</v>
      </c>
      <c r="E72" s="10" t="s">
        <v>65</v>
      </c>
      <c r="F72" s="10" t="s">
        <v>66</v>
      </c>
      <c r="G72" s="10" t="s">
        <v>67</v>
      </c>
      <c r="H72" s="76" t="s">
        <v>108</v>
      </c>
      <c r="I72" s="77" t="s">
        <v>5</v>
      </c>
      <c r="J72" s="26">
        <v>30000000</v>
      </c>
      <c r="K72" s="22"/>
      <c r="L72" s="23"/>
      <c r="M72" s="20"/>
      <c r="N72" s="24"/>
      <c r="O72" s="20"/>
      <c r="P72" s="20"/>
      <c r="Q72" s="20"/>
      <c r="R72" s="20"/>
      <c r="S72" s="20"/>
    </row>
    <row r="73" spans="1:19" ht="26">
      <c r="A7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3" s="9">
        <v>71</v>
      </c>
      <c r="C73" s="10" t="str">
        <f t="shared" si="4"/>
        <v>2级-3级</v>
      </c>
      <c r="D73" s="10" t="s">
        <v>115</v>
      </c>
      <c r="E73" s="10" t="s">
        <v>81</v>
      </c>
      <c r="F73" s="10" t="s">
        <v>116</v>
      </c>
      <c r="G73" s="10" t="s">
        <v>128</v>
      </c>
      <c r="H73" s="81" t="s">
        <v>143</v>
      </c>
      <c r="I73" s="77" t="s">
        <v>14</v>
      </c>
      <c r="J73" s="26">
        <v>30000000</v>
      </c>
      <c r="K73" s="22" t="s">
        <v>143</v>
      </c>
      <c r="L73" s="23" t="s">
        <v>26</v>
      </c>
      <c r="M73" s="32">
        <f>J73</f>
        <v>30000000</v>
      </c>
      <c r="N73" s="24"/>
      <c r="O73" s="20"/>
      <c r="P73" s="20"/>
      <c r="Q73" s="33">
        <f>M73</f>
        <v>30000000</v>
      </c>
      <c r="R73" s="33">
        <f>Q73</f>
        <v>30000000</v>
      </c>
      <c r="S73" s="33">
        <f>R73</f>
        <v>30000000</v>
      </c>
    </row>
    <row r="74" spans="1:19">
      <c r="A7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4" s="9">
        <v>15</v>
      </c>
      <c r="C74" s="121" t="str">
        <f t="shared" si="4"/>
        <v>3级-2级</v>
      </c>
      <c r="D74" s="121" t="s">
        <v>69</v>
      </c>
      <c r="E74" s="121" t="s">
        <v>429</v>
      </c>
      <c r="F74" s="121" t="s">
        <v>66</v>
      </c>
      <c r="G74" s="121" t="s">
        <v>89</v>
      </c>
      <c r="H74" s="144" t="s">
        <v>143</v>
      </c>
      <c r="I74" s="124" t="s">
        <v>5</v>
      </c>
      <c r="J74" s="271">
        <v>30000000</v>
      </c>
      <c r="K74" s="22"/>
      <c r="L74" s="23"/>
      <c r="M74" s="38"/>
      <c r="N74" s="24"/>
      <c r="O74" s="20"/>
      <c r="P74" s="20" t="str">
        <f>IF(N74=0,"OK","待核对")</f>
        <v>OK</v>
      </c>
      <c r="Q74" s="20"/>
      <c r="R74" s="20"/>
      <c r="S74" s="20"/>
    </row>
    <row r="75" spans="1:19">
      <c r="A7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5" s="9">
        <v>146</v>
      </c>
      <c r="C75" s="121" t="str">
        <f t="shared" si="4"/>
        <v>2级-3级</v>
      </c>
      <c r="D75" s="121" t="s">
        <v>66</v>
      </c>
      <c r="E75" s="121" t="s">
        <v>89</v>
      </c>
      <c r="F75" s="121" t="s">
        <v>69</v>
      </c>
      <c r="G75" s="121" t="s">
        <v>429</v>
      </c>
      <c r="H75" s="144" t="s">
        <v>271</v>
      </c>
      <c r="I75" s="124" t="s">
        <v>9</v>
      </c>
      <c r="J75" s="255">
        <f>4000000+6000000+4000000+4000000+3000000+4000000+3000000+2000000</f>
        <v>30000000</v>
      </c>
      <c r="K75" s="22"/>
      <c r="L75" s="23"/>
      <c r="M75" s="20"/>
      <c r="N75" s="24"/>
      <c r="O75" s="20"/>
      <c r="P75" s="20"/>
      <c r="Q75" s="20"/>
      <c r="R75" s="20"/>
      <c r="S75" s="20"/>
    </row>
    <row r="76" spans="1:19">
      <c r="A7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6" s="9">
        <v>127</v>
      </c>
      <c r="C76" s="121" t="str">
        <f t="shared" si="4"/>
        <v>2级-3级</v>
      </c>
      <c r="D76" s="121" t="s">
        <v>66</v>
      </c>
      <c r="E76" s="121" t="s">
        <v>89</v>
      </c>
      <c r="F76" s="121" t="s">
        <v>69</v>
      </c>
      <c r="G76" s="121" t="s">
        <v>355</v>
      </c>
      <c r="H76" s="144" t="s">
        <v>271</v>
      </c>
      <c r="I76" s="124" t="s">
        <v>5</v>
      </c>
      <c r="J76" s="255">
        <f>2800000+27000000</f>
        <v>29800000</v>
      </c>
      <c r="K76" s="22"/>
      <c r="L76" s="23"/>
      <c r="M76" s="20"/>
      <c r="N76" s="24"/>
      <c r="O76" s="20"/>
      <c r="P76" s="20"/>
      <c r="Q76" s="20"/>
      <c r="R76" s="20"/>
      <c r="S76" s="20"/>
    </row>
    <row r="77" spans="1:19">
      <c r="A7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7" s="9">
        <v>488</v>
      </c>
      <c r="C77" s="121" t="str">
        <f t="shared" si="4"/>
        <v>4级-3级</v>
      </c>
      <c r="D77" s="121" t="s">
        <v>72</v>
      </c>
      <c r="E77" s="121" t="s">
        <v>386</v>
      </c>
      <c r="F77" s="121" t="s">
        <v>69</v>
      </c>
      <c r="G77" s="121" t="s">
        <v>360</v>
      </c>
      <c r="H77" s="144" t="s">
        <v>689</v>
      </c>
      <c r="I77" s="124" t="s">
        <v>6</v>
      </c>
      <c r="J77" s="271">
        <v>29231147.120000001</v>
      </c>
      <c r="K77" s="54"/>
      <c r="L77" s="55"/>
      <c r="M77" s="56"/>
      <c r="N77" s="57"/>
      <c r="O77" s="58"/>
      <c r="P77" s="58"/>
      <c r="Q77" s="58"/>
      <c r="R77" s="58"/>
      <c r="S77" s="58"/>
    </row>
    <row r="78" spans="1:19">
      <c r="A7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8" s="9">
        <v>200</v>
      </c>
      <c r="C78" s="121" t="str">
        <f t="shared" si="4"/>
        <v>3级-3级</v>
      </c>
      <c r="D78" s="121" t="s">
        <v>69</v>
      </c>
      <c r="E78" s="121" t="s">
        <v>355</v>
      </c>
      <c r="F78" s="121" t="s">
        <v>69</v>
      </c>
      <c r="G78" s="121" t="s">
        <v>195</v>
      </c>
      <c r="H78" s="144" t="s">
        <v>606</v>
      </c>
      <c r="I78" s="124" t="s">
        <v>23</v>
      </c>
      <c r="J78" s="271">
        <v>27000000</v>
      </c>
      <c r="K78" s="54"/>
      <c r="L78" s="55"/>
      <c r="M78" s="56"/>
      <c r="N78" s="57"/>
      <c r="O78" s="58"/>
      <c r="P78" s="58"/>
      <c r="Q78" s="58"/>
      <c r="R78" s="58"/>
      <c r="S78" s="58"/>
    </row>
    <row r="79" spans="1:19">
      <c r="A79" s="147" t="str">
        <f>HYPERLINK("C:\Users\chizh\Desktop\ffcell\提取结果.xlsx#'4内部关联现金流-1'!A1","[提取结果.xlsx]4内部关联现金流-1")</f>
        <v>[提取结果.xlsx]4内部关联现金流-1</v>
      </c>
      <c r="B79" s="9">
        <v>106</v>
      </c>
      <c r="C79" s="10" t="str">
        <f t="shared" si="4"/>
        <v>3级-3级</v>
      </c>
      <c r="D79" s="73" t="s">
        <v>69</v>
      </c>
      <c r="E79" s="73" t="s">
        <v>467</v>
      </c>
      <c r="F79" s="73" t="s">
        <v>69</v>
      </c>
      <c r="G79" s="73" t="s">
        <v>415</v>
      </c>
      <c r="H79" s="119"/>
      <c r="I79" s="77" t="s">
        <v>6</v>
      </c>
      <c r="J79" s="26">
        <v>26626312.699999999</v>
      </c>
      <c r="K79" s="22"/>
      <c r="L79" s="23"/>
      <c r="M79" s="20"/>
      <c r="N79" s="24"/>
      <c r="O79" s="20"/>
      <c r="P79" s="20"/>
      <c r="Q79" s="20"/>
      <c r="R79" s="20"/>
      <c r="S79" s="20"/>
    </row>
    <row r="80" spans="1:19">
      <c r="A8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0" s="9">
        <v>472</v>
      </c>
      <c r="C80" s="121" t="str">
        <f t="shared" si="4"/>
        <v>3级-2级</v>
      </c>
      <c r="D80" s="121" t="s">
        <v>69</v>
      </c>
      <c r="E80" s="121" t="s">
        <v>194</v>
      </c>
      <c r="F80" s="121" t="s">
        <v>66</v>
      </c>
      <c r="G80" s="121" t="s">
        <v>84</v>
      </c>
      <c r="H80" s="76" t="s">
        <v>129</v>
      </c>
      <c r="I80" s="124" t="s">
        <v>5</v>
      </c>
      <c r="J80" s="271">
        <v>25392913.949999999</v>
      </c>
      <c r="K80" s="54"/>
      <c r="L80" s="55"/>
      <c r="M80" s="58"/>
      <c r="N80" s="57"/>
      <c r="O80" s="58"/>
      <c r="P80" s="58"/>
      <c r="Q80" s="58"/>
      <c r="R80" s="58"/>
      <c r="S80" s="58"/>
    </row>
    <row r="81" spans="1:19">
      <c r="A8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81" s="9">
        <v>3</v>
      </c>
      <c r="C81" s="10" t="str">
        <f t="shared" si="4"/>
        <v>2级-3级</v>
      </c>
      <c r="D81" s="10" t="s">
        <v>66</v>
      </c>
      <c r="E81" s="10" t="s">
        <v>84</v>
      </c>
      <c r="F81" s="10" t="s">
        <v>69</v>
      </c>
      <c r="G81" s="10" t="s">
        <v>194</v>
      </c>
      <c r="H81" s="81" t="s">
        <v>228</v>
      </c>
      <c r="I81" s="77" t="s">
        <v>6</v>
      </c>
      <c r="J81" s="26">
        <v>25348882.550000001</v>
      </c>
      <c r="K81" s="22"/>
      <c r="L81" s="23"/>
      <c r="M81" s="32"/>
      <c r="N81" s="24"/>
      <c r="O81" s="20"/>
      <c r="P81" s="20"/>
      <c r="Q81" s="20"/>
      <c r="R81" s="20"/>
      <c r="S81" s="20"/>
    </row>
    <row r="82" spans="1:19">
      <c r="A8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2" s="9">
        <v>126</v>
      </c>
      <c r="C82" s="121" t="str">
        <f t="shared" si="4"/>
        <v>2级-3级</v>
      </c>
      <c r="D82" s="121" t="s">
        <v>66</v>
      </c>
      <c r="E82" s="121" t="s">
        <v>89</v>
      </c>
      <c r="F82" s="121" t="s">
        <v>69</v>
      </c>
      <c r="G82" s="121" t="s">
        <v>355</v>
      </c>
      <c r="H82" s="144" t="s">
        <v>271</v>
      </c>
      <c r="I82" s="124" t="s">
        <v>9</v>
      </c>
      <c r="J82" s="255">
        <v>24000000</v>
      </c>
      <c r="K82" s="22"/>
      <c r="L82" s="23"/>
      <c r="M82" s="20"/>
      <c r="N82" s="24"/>
      <c r="O82" s="20"/>
      <c r="P82" s="20"/>
      <c r="Q82" s="20"/>
      <c r="R82" s="20"/>
      <c r="S82" s="20"/>
    </row>
    <row r="83" spans="1:19">
      <c r="A8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3" s="9">
        <v>199</v>
      </c>
      <c r="C83" s="121" t="str">
        <f t="shared" si="4"/>
        <v>3级-3级</v>
      </c>
      <c r="D83" s="121" t="s">
        <v>69</v>
      </c>
      <c r="E83" s="121" t="s">
        <v>355</v>
      </c>
      <c r="F83" s="121" t="s">
        <v>69</v>
      </c>
      <c r="G83" s="121" t="s">
        <v>89</v>
      </c>
      <c r="H83" s="144" t="s">
        <v>606</v>
      </c>
      <c r="I83" s="124" t="s">
        <v>21</v>
      </c>
      <c r="J83" s="271">
        <v>24000000</v>
      </c>
      <c r="K83" s="54"/>
      <c r="L83" s="55"/>
      <c r="M83" s="56"/>
      <c r="N83" s="57"/>
      <c r="O83" s="58"/>
      <c r="P83" s="58"/>
      <c r="Q83" s="58"/>
      <c r="R83" s="58"/>
      <c r="S83" s="58"/>
    </row>
    <row r="84" spans="1:19">
      <c r="A8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4" s="9">
        <v>50</v>
      </c>
      <c r="C84" s="10" t="s">
        <v>507</v>
      </c>
      <c r="D84" s="10" t="s">
        <v>66</v>
      </c>
      <c r="E84" s="10" t="s">
        <v>88</v>
      </c>
      <c r="F84" s="10" t="s">
        <v>69</v>
      </c>
      <c r="G84" s="10" t="s">
        <v>70</v>
      </c>
      <c r="H84" s="79" t="s">
        <v>509</v>
      </c>
      <c r="I84" s="77" t="s">
        <v>22</v>
      </c>
      <c r="J84" s="26">
        <v>23000000</v>
      </c>
      <c r="K84" s="22"/>
      <c r="L84" s="23"/>
      <c r="M84" s="20"/>
      <c r="N84" s="24"/>
      <c r="O84" s="20"/>
      <c r="P84" s="20" t="s">
        <v>501</v>
      </c>
      <c r="Q84" s="20"/>
      <c r="R84" s="20"/>
      <c r="S84" s="20"/>
    </row>
    <row r="85" spans="1:19" ht="26">
      <c r="A8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5" s="9">
        <v>50</v>
      </c>
      <c r="C85" s="10" t="str">
        <f t="shared" ref="C85:C116" si="5">TEXT(D85,"000")&amp;"-"&amp;TEXT(F85,"000")</f>
        <v>2级-2级</v>
      </c>
      <c r="D85" s="73" t="s">
        <v>66</v>
      </c>
      <c r="E85" s="73" t="s">
        <v>78</v>
      </c>
      <c r="F85" s="73" t="s">
        <v>66</v>
      </c>
      <c r="G85" s="73" t="s">
        <v>109</v>
      </c>
      <c r="H85" s="136" t="s">
        <v>698</v>
      </c>
      <c r="I85" s="77" t="s">
        <v>24</v>
      </c>
      <c r="J85" s="26">
        <v>22546518.079999998</v>
      </c>
      <c r="K85" s="22"/>
      <c r="L85" s="23"/>
      <c r="M85" s="20"/>
      <c r="N85" s="24"/>
      <c r="O85" s="20"/>
      <c r="P85" s="20"/>
      <c r="Q85" s="20"/>
      <c r="R85" s="20"/>
      <c r="S85" s="20"/>
    </row>
    <row r="86" spans="1:19">
      <c r="A86" s="147" t="str">
        <f>HYPERLINK("C:\Users\chizh\Desktop\ffcell\提取结果.xlsx#'4内部关联现金流-1'!A1","[提取结果.xlsx]4内部关联现金流-1")</f>
        <v>[提取结果.xlsx]4内部关联现金流-1</v>
      </c>
      <c r="B86" s="9">
        <v>91</v>
      </c>
      <c r="C86" s="10" t="str">
        <f t="shared" si="5"/>
        <v>3级-3级</v>
      </c>
      <c r="D86" s="73" t="s">
        <v>69</v>
      </c>
      <c r="E86" s="73" t="s">
        <v>415</v>
      </c>
      <c r="F86" s="73" t="s">
        <v>69</v>
      </c>
      <c r="G86" s="73" t="s">
        <v>371</v>
      </c>
      <c r="H86" s="118" t="s">
        <v>297</v>
      </c>
      <c r="I86" s="77" t="s">
        <v>3</v>
      </c>
      <c r="J86" s="26">
        <v>22303729.100000001</v>
      </c>
      <c r="K86" s="22"/>
      <c r="L86" s="23"/>
      <c r="M86" s="20"/>
      <c r="N86" s="24"/>
      <c r="O86" s="20"/>
      <c r="P86" s="20"/>
      <c r="Q86" s="20"/>
      <c r="R86" s="20"/>
      <c r="S86" s="20"/>
    </row>
    <row r="87" spans="1:19">
      <c r="A8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7" s="9">
        <v>207</v>
      </c>
      <c r="C87" s="121" t="str">
        <f t="shared" si="5"/>
        <v>3级-3级</v>
      </c>
      <c r="D87" s="121" t="s">
        <v>69</v>
      </c>
      <c r="E87" s="121" t="s">
        <v>371</v>
      </c>
      <c r="F87" s="121" t="s">
        <v>69</v>
      </c>
      <c r="G87" s="121" t="s">
        <v>415</v>
      </c>
      <c r="H87" s="144" t="s">
        <v>608</v>
      </c>
      <c r="I87" s="124" t="s">
        <v>6</v>
      </c>
      <c r="J87" s="271">
        <v>22303729.100000001</v>
      </c>
      <c r="K87" s="22"/>
      <c r="L87" s="23"/>
      <c r="M87" s="32"/>
      <c r="N87" s="24"/>
      <c r="O87" s="20"/>
      <c r="P87" s="20"/>
      <c r="Q87" s="20"/>
      <c r="R87" s="20"/>
      <c r="S87" s="20"/>
    </row>
    <row r="88" spans="1:19">
      <c r="A8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8" s="9">
        <v>178</v>
      </c>
      <c r="C88" s="121" t="str">
        <f t="shared" si="5"/>
        <v>3级-2级</v>
      </c>
      <c r="D88" s="121" t="s">
        <v>69</v>
      </c>
      <c r="E88" s="121" t="s">
        <v>381</v>
      </c>
      <c r="F88" s="121" t="s">
        <v>66</v>
      </c>
      <c r="G88" s="121" t="s">
        <v>214</v>
      </c>
      <c r="H88" s="144" t="s">
        <v>274</v>
      </c>
      <c r="I88" s="124" t="s">
        <v>23</v>
      </c>
      <c r="J88" s="271">
        <v>21000000</v>
      </c>
      <c r="K88" s="54"/>
      <c r="L88" s="55"/>
      <c r="M88" s="56"/>
      <c r="N88" s="57"/>
      <c r="O88" s="58"/>
      <c r="P88" s="58"/>
      <c r="Q88" s="58"/>
      <c r="R88" s="58"/>
      <c r="S88" s="58"/>
    </row>
    <row r="89" spans="1:19">
      <c r="A8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89" s="9">
        <v>38</v>
      </c>
      <c r="C89" s="10" t="str">
        <f t="shared" si="5"/>
        <v>1级-2级</v>
      </c>
      <c r="D89" s="10" t="s">
        <v>64</v>
      </c>
      <c r="E89" s="10" t="s">
        <v>65</v>
      </c>
      <c r="F89" s="10" t="s">
        <v>66</v>
      </c>
      <c r="G89" s="10" t="s">
        <v>67</v>
      </c>
      <c r="H89" s="76" t="s">
        <v>100</v>
      </c>
      <c r="I89" s="77" t="s">
        <v>23</v>
      </c>
      <c r="J89" s="26">
        <v>20000000</v>
      </c>
      <c r="K89" s="22"/>
      <c r="L89" s="23"/>
      <c r="M89" s="20"/>
      <c r="N89" s="24"/>
      <c r="O89" s="20"/>
      <c r="P89" s="20"/>
      <c r="Q89" s="20"/>
      <c r="R89" s="20"/>
      <c r="S89" s="20"/>
    </row>
    <row r="90" spans="1:19">
      <c r="A9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0" s="9">
        <v>110</v>
      </c>
      <c r="C90" s="121" t="str">
        <f t="shared" si="5"/>
        <v>2级-3级</v>
      </c>
      <c r="D90" s="121" t="s">
        <v>66</v>
      </c>
      <c r="E90" s="121" t="s">
        <v>89</v>
      </c>
      <c r="F90" s="121" t="s">
        <v>69</v>
      </c>
      <c r="G90" s="121" t="s">
        <v>194</v>
      </c>
      <c r="H90" s="144" t="s">
        <v>271</v>
      </c>
      <c r="I90" s="124" t="s">
        <v>5</v>
      </c>
      <c r="J90" s="255">
        <v>20000000</v>
      </c>
      <c r="K90" s="22"/>
      <c r="L90" s="23"/>
      <c r="M90" s="32"/>
      <c r="N90" s="24"/>
      <c r="O90" s="20"/>
      <c r="P90" s="20"/>
      <c r="Q90" s="20"/>
      <c r="R90" s="20"/>
      <c r="S90" s="20"/>
    </row>
    <row r="91" spans="1:19">
      <c r="A9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1" s="9">
        <v>471</v>
      </c>
      <c r="C91" s="121" t="str">
        <f t="shared" si="5"/>
        <v>3级-2级</v>
      </c>
      <c r="D91" s="121" t="s">
        <v>69</v>
      </c>
      <c r="E91" s="121" t="s">
        <v>194</v>
      </c>
      <c r="F91" s="121" t="s">
        <v>66</v>
      </c>
      <c r="G91" s="121" t="s">
        <v>89</v>
      </c>
      <c r="H91" s="76" t="s">
        <v>680</v>
      </c>
      <c r="I91" s="124" t="s">
        <v>23</v>
      </c>
      <c r="J91" s="271">
        <v>20000000</v>
      </c>
      <c r="K91" s="54"/>
      <c r="L91" s="55"/>
      <c r="M91" s="58"/>
      <c r="N91" s="57"/>
      <c r="O91" s="58"/>
      <c r="P91" s="58"/>
      <c r="Q91" s="58"/>
      <c r="R91" s="58"/>
      <c r="S91" s="58"/>
    </row>
    <row r="92" spans="1:19">
      <c r="A9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2" s="9">
        <v>76</v>
      </c>
      <c r="C92" s="121" t="str">
        <f t="shared" si="5"/>
        <v>3级-2级</v>
      </c>
      <c r="D92" s="121" t="s">
        <v>69</v>
      </c>
      <c r="E92" s="121" t="s">
        <v>245</v>
      </c>
      <c r="F92" s="121" t="s">
        <v>66</v>
      </c>
      <c r="G92" s="121" t="s">
        <v>429</v>
      </c>
      <c r="H92" s="76" t="s">
        <v>564</v>
      </c>
      <c r="I92" s="124" t="s">
        <v>565</v>
      </c>
      <c r="J92" s="271">
        <v>19944167.632380001</v>
      </c>
      <c r="K92" s="126"/>
      <c r="L92" s="127"/>
      <c r="M92" s="20"/>
      <c r="N92" s="24"/>
      <c r="O92" s="20"/>
      <c r="P92" s="20"/>
      <c r="Q92" s="20"/>
      <c r="R92" s="20"/>
      <c r="S92" s="20"/>
    </row>
    <row r="93" spans="1:19">
      <c r="A9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3" s="9">
        <v>23</v>
      </c>
      <c r="C93" s="121" t="str">
        <f t="shared" si="5"/>
        <v>3级-4级</v>
      </c>
      <c r="D93" s="121" t="s">
        <v>69</v>
      </c>
      <c r="E93" s="121" t="s">
        <v>429</v>
      </c>
      <c r="F93" s="121" t="s">
        <v>72</v>
      </c>
      <c r="G93" s="121" t="s">
        <v>534</v>
      </c>
      <c r="H93" s="144" t="s">
        <v>139</v>
      </c>
      <c r="I93" s="124" t="s">
        <v>3</v>
      </c>
      <c r="J93" s="271">
        <v>19944167.629999999</v>
      </c>
      <c r="K93" s="22"/>
      <c r="L93" s="23"/>
      <c r="M93" s="20"/>
      <c r="N93" s="24"/>
      <c r="O93" s="20"/>
      <c r="P93" s="20"/>
      <c r="Q93" s="20"/>
      <c r="R93" s="20"/>
      <c r="S93" s="20"/>
    </row>
    <row r="94" spans="1:19">
      <c r="A94" s="147" t="str">
        <f>HYPERLINK("C:\Users\chizh\Desktop\ffcell\提取结果.xlsx#'4内部关联现金流-1'!A1","[提取结果.xlsx]4内部关联现金流-1")</f>
        <v>[提取结果.xlsx]4内部关联现金流-1</v>
      </c>
      <c r="B94" s="9">
        <v>104</v>
      </c>
      <c r="C94" s="10" t="str">
        <f t="shared" si="5"/>
        <v>3级-3级</v>
      </c>
      <c r="D94" s="73" t="s">
        <v>69</v>
      </c>
      <c r="E94" s="73" t="s">
        <v>467</v>
      </c>
      <c r="F94" s="73" t="s">
        <v>69</v>
      </c>
      <c r="G94" s="73" t="s">
        <v>415</v>
      </c>
      <c r="H94" s="119"/>
      <c r="I94" s="77" t="s">
        <v>3</v>
      </c>
      <c r="J94" s="26">
        <v>19909026.57</v>
      </c>
      <c r="K94" s="22"/>
      <c r="L94" s="23"/>
      <c r="M94" s="20"/>
      <c r="N94" s="24"/>
      <c r="O94" s="20"/>
      <c r="P94" s="20"/>
      <c r="Q94" s="20"/>
      <c r="R94" s="20"/>
      <c r="S94" s="20"/>
    </row>
    <row r="95" spans="1:19" ht="26">
      <c r="A9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5" s="9">
        <v>50</v>
      </c>
      <c r="C95" s="10" t="str">
        <f t="shared" si="5"/>
        <v>3级-3级</v>
      </c>
      <c r="D95" s="10" t="s">
        <v>116</v>
      </c>
      <c r="E95" s="10" t="s">
        <v>123</v>
      </c>
      <c r="F95" s="10" t="s">
        <v>116</v>
      </c>
      <c r="G95" s="10" t="s">
        <v>122</v>
      </c>
      <c r="H95" s="81" t="s">
        <v>143</v>
      </c>
      <c r="I95" s="77" t="s">
        <v>21</v>
      </c>
      <c r="J95" s="26">
        <v>18000000</v>
      </c>
      <c r="K95" s="22" t="s">
        <v>143</v>
      </c>
      <c r="L95" s="23" t="s">
        <v>18</v>
      </c>
      <c r="M95" s="32">
        <f>J95</f>
        <v>18000000</v>
      </c>
      <c r="N95" s="24"/>
      <c r="O95" s="20"/>
      <c r="P95" s="20"/>
      <c r="Q95" s="33">
        <f>M95</f>
        <v>18000000</v>
      </c>
      <c r="R95" s="33">
        <f>Q95</f>
        <v>18000000</v>
      </c>
      <c r="S95" s="33">
        <f>R95</f>
        <v>18000000</v>
      </c>
    </row>
    <row r="96" spans="1:19">
      <c r="A9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96" s="9">
        <v>64</v>
      </c>
      <c r="C96" s="10" t="str">
        <f t="shared" si="5"/>
        <v>2级-3级</v>
      </c>
      <c r="D96" s="10" t="s">
        <v>66</v>
      </c>
      <c r="E96" s="73" t="s">
        <v>78</v>
      </c>
      <c r="F96" s="10" t="s">
        <v>69</v>
      </c>
      <c r="G96" s="10" t="s">
        <v>701</v>
      </c>
      <c r="H96" s="119" t="s">
        <v>297</v>
      </c>
      <c r="I96" s="77" t="s">
        <v>3</v>
      </c>
      <c r="J96" s="26">
        <v>17672486.859999999</v>
      </c>
      <c r="K96" s="22"/>
      <c r="L96" s="23"/>
      <c r="M96" s="20"/>
      <c r="N96" s="24"/>
      <c r="O96" s="20"/>
      <c r="P96" s="20"/>
      <c r="Q96" s="20"/>
      <c r="R96" s="20"/>
      <c r="S96" s="20"/>
    </row>
    <row r="97" spans="1:19" ht="14.5">
      <c r="A9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97" s="9">
        <v>65</v>
      </c>
      <c r="C97" s="10" t="str">
        <f t="shared" si="5"/>
        <v>3级-2级</v>
      </c>
      <c r="D97" s="10" t="s">
        <v>69</v>
      </c>
      <c r="E97" s="10" t="s">
        <v>701</v>
      </c>
      <c r="F97" s="10" t="s">
        <v>66</v>
      </c>
      <c r="G97" s="73" t="s">
        <v>78</v>
      </c>
      <c r="H97" s="136" t="s">
        <v>403</v>
      </c>
      <c r="I97" s="77" t="s">
        <v>6</v>
      </c>
      <c r="J97" s="26">
        <v>17672486.859999999</v>
      </c>
      <c r="K97" s="22"/>
      <c r="L97" s="23"/>
      <c r="M97" s="20"/>
      <c r="N97" s="24"/>
      <c r="O97" s="20"/>
      <c r="P97" s="20"/>
      <c r="Q97" s="20"/>
      <c r="R97" s="20"/>
      <c r="S97" s="20"/>
    </row>
    <row r="98" spans="1:19">
      <c r="A9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8" s="9">
        <v>36</v>
      </c>
      <c r="C98" s="121" t="str">
        <f t="shared" si="5"/>
        <v>3级-3级</v>
      </c>
      <c r="D98" s="121" t="s">
        <v>69</v>
      </c>
      <c r="E98" s="121" t="s">
        <v>195</v>
      </c>
      <c r="F98" s="121" t="s">
        <v>69</v>
      </c>
      <c r="G98" s="121" t="s">
        <v>371</v>
      </c>
      <c r="H98" s="144" t="s">
        <v>545</v>
      </c>
      <c r="I98" s="124" t="s">
        <v>10</v>
      </c>
      <c r="J98" s="255">
        <v>16844000</v>
      </c>
      <c r="K98" s="22"/>
      <c r="L98" s="23"/>
      <c r="M98" s="32"/>
      <c r="N98" s="24"/>
      <c r="O98" s="20"/>
      <c r="P98" s="20"/>
      <c r="Q98" s="20"/>
      <c r="R98" s="20"/>
      <c r="S98" s="20"/>
    </row>
    <row r="99" spans="1:19">
      <c r="A9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9" s="9">
        <v>217</v>
      </c>
      <c r="C99" s="121" t="str">
        <f t="shared" si="5"/>
        <v>3级-2级</v>
      </c>
      <c r="D99" s="121" t="s">
        <v>69</v>
      </c>
      <c r="E99" s="121" t="s">
        <v>371</v>
      </c>
      <c r="F99" s="121" t="s">
        <v>66</v>
      </c>
      <c r="G99" s="121" t="s">
        <v>89</v>
      </c>
      <c r="H99" s="131" t="s">
        <v>274</v>
      </c>
      <c r="I99" s="124" t="s">
        <v>23</v>
      </c>
      <c r="J99" s="271">
        <v>16844000</v>
      </c>
      <c r="K99" s="22"/>
      <c r="L99" s="23"/>
      <c r="M99" s="20"/>
      <c r="N99" s="24"/>
      <c r="O99" s="20"/>
      <c r="P99" s="20"/>
      <c r="Q99" s="20"/>
      <c r="R99" s="20"/>
      <c r="S99" s="20"/>
    </row>
    <row r="100" spans="1:19">
      <c r="A10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0" s="9">
        <v>132</v>
      </c>
      <c r="C100" s="121" t="str">
        <f t="shared" si="5"/>
        <v>2级-3级</v>
      </c>
      <c r="D100" s="121" t="s">
        <v>66</v>
      </c>
      <c r="E100" s="121" t="s">
        <v>89</v>
      </c>
      <c r="F100" s="121" t="s">
        <v>69</v>
      </c>
      <c r="G100" s="121" t="s">
        <v>357</v>
      </c>
      <c r="H100" s="144" t="s">
        <v>584</v>
      </c>
      <c r="I100" s="124" t="s">
        <v>9</v>
      </c>
      <c r="J100" s="255">
        <f>1800000+14800000</f>
        <v>16600000</v>
      </c>
      <c r="K100" s="22"/>
      <c r="L100" s="23"/>
      <c r="M100" s="20"/>
      <c r="N100" s="24"/>
      <c r="O100" s="20"/>
      <c r="P100" s="20"/>
      <c r="Q100" s="20"/>
      <c r="R100" s="20"/>
      <c r="S100" s="20"/>
    </row>
    <row r="101" spans="1:19">
      <c r="A10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1" s="9">
        <v>73</v>
      </c>
      <c r="C101" s="10" t="str">
        <f t="shared" si="5"/>
        <v>3级-3级</v>
      </c>
      <c r="D101" s="10" t="s">
        <v>116</v>
      </c>
      <c r="E101" s="10" t="s">
        <v>122</v>
      </c>
      <c r="F101" s="10" t="s">
        <v>116</v>
      </c>
      <c r="G101" s="10" t="s">
        <v>123</v>
      </c>
      <c r="H101" s="81" t="s">
        <v>143</v>
      </c>
      <c r="I101" s="77" t="s">
        <v>14</v>
      </c>
      <c r="J101" s="26">
        <v>16000000</v>
      </c>
      <c r="K101" s="22" t="s">
        <v>143</v>
      </c>
      <c r="L101" s="23" t="s">
        <v>23</v>
      </c>
      <c r="M101" s="32">
        <f>J101</f>
        <v>16000000</v>
      </c>
      <c r="N101" s="24"/>
      <c r="O101" s="20"/>
      <c r="P101" s="20"/>
      <c r="Q101" s="33">
        <f>M101</f>
        <v>16000000</v>
      </c>
      <c r="R101" s="33">
        <f>Q101</f>
        <v>16000000</v>
      </c>
      <c r="S101" s="33">
        <f>R101</f>
        <v>16000000</v>
      </c>
    </row>
    <row r="102" spans="1:19">
      <c r="A102" s="147" t="str">
        <f>HYPERLINK("C:\Users\chizh\Desktop\ffcell\提取结果.xlsx#'4内部关联现金流-1'!A1","[提取结果.xlsx]4内部关联现金流-1")</f>
        <v>[提取结果.xlsx]4内部关联现金流-1</v>
      </c>
      <c r="B102" s="9">
        <v>83</v>
      </c>
      <c r="C102" s="10" t="str">
        <f t="shared" si="5"/>
        <v>3级-3级</v>
      </c>
      <c r="D102" s="73" t="s">
        <v>69</v>
      </c>
      <c r="E102" s="73" t="s">
        <v>415</v>
      </c>
      <c r="F102" s="73" t="s">
        <v>69</v>
      </c>
      <c r="G102" s="73" t="s">
        <v>467</v>
      </c>
      <c r="H102" s="118" t="s">
        <v>469</v>
      </c>
      <c r="I102" s="77" t="s">
        <v>9</v>
      </c>
      <c r="J102" s="26">
        <v>15335224.57</v>
      </c>
      <c r="K102" s="22"/>
      <c r="L102" s="23"/>
      <c r="M102" s="20"/>
      <c r="N102" s="24"/>
      <c r="O102" s="20"/>
      <c r="P102" s="20"/>
      <c r="Q102" s="20"/>
      <c r="R102" s="20"/>
      <c r="S102" s="20"/>
    </row>
    <row r="103" spans="1:19">
      <c r="A10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3" s="9">
        <v>38</v>
      </c>
      <c r="C103" s="121" t="str">
        <f t="shared" si="5"/>
        <v>3级-3级</v>
      </c>
      <c r="D103" s="121" t="s">
        <v>69</v>
      </c>
      <c r="E103" s="121" t="s">
        <v>195</v>
      </c>
      <c r="F103" s="121" t="s">
        <v>69</v>
      </c>
      <c r="G103" s="121" t="s">
        <v>427</v>
      </c>
      <c r="H103" s="144" t="s">
        <v>417</v>
      </c>
      <c r="I103" s="124" t="s">
        <v>9</v>
      </c>
      <c r="J103" s="255">
        <v>14919751.800000001</v>
      </c>
      <c r="K103" s="22"/>
      <c r="L103" s="23"/>
      <c r="M103" s="32"/>
      <c r="N103" s="24"/>
      <c r="O103" s="20"/>
      <c r="P103" s="20"/>
      <c r="Q103" s="20"/>
      <c r="R103" s="20"/>
      <c r="S103" s="20"/>
    </row>
    <row r="104" spans="1:19">
      <c r="A10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4" s="9">
        <v>236</v>
      </c>
      <c r="C104" s="121" t="str">
        <f t="shared" si="5"/>
        <v>3级-3级</v>
      </c>
      <c r="D104" s="121" t="s">
        <v>69</v>
      </c>
      <c r="E104" s="121" t="s">
        <v>427</v>
      </c>
      <c r="F104" s="121" t="s">
        <v>69</v>
      </c>
      <c r="G104" s="121" t="s">
        <v>195</v>
      </c>
      <c r="H104" s="124" t="s">
        <v>421</v>
      </c>
      <c r="I104" s="124" t="s">
        <v>5</v>
      </c>
      <c r="J104" s="271">
        <v>14919751.800000001</v>
      </c>
      <c r="K104" s="126"/>
      <c r="L104" s="23"/>
      <c r="M104" s="38"/>
      <c r="N104" s="24"/>
      <c r="O104" s="20"/>
      <c r="P104" s="20" t="str">
        <f>IF(N104=0,"OK","待核对")</f>
        <v>OK</v>
      </c>
      <c r="Q104" s="20"/>
      <c r="R104" s="20"/>
      <c r="S104" s="20"/>
    </row>
    <row r="105" spans="1:19">
      <c r="A10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5" s="9">
        <v>133</v>
      </c>
      <c r="C105" s="121" t="str">
        <f t="shared" si="5"/>
        <v>2级-3级</v>
      </c>
      <c r="D105" s="121" t="s">
        <v>66</v>
      </c>
      <c r="E105" s="121" t="s">
        <v>89</v>
      </c>
      <c r="F105" s="121" t="s">
        <v>69</v>
      </c>
      <c r="G105" s="121" t="s">
        <v>357</v>
      </c>
      <c r="H105" s="144" t="s">
        <v>587</v>
      </c>
      <c r="I105" s="124" t="s">
        <v>11</v>
      </c>
      <c r="J105" s="255">
        <v>14833619.859999999</v>
      </c>
      <c r="K105" s="22"/>
      <c r="L105" s="23"/>
      <c r="M105" s="20"/>
      <c r="N105" s="24"/>
      <c r="O105" s="20"/>
      <c r="P105" s="20"/>
      <c r="Q105" s="20"/>
      <c r="R105" s="20"/>
      <c r="S105" s="20"/>
    </row>
    <row r="106" spans="1:19">
      <c r="A106" s="147" t="str">
        <f>HYPERLINK("C:\Users\chizh\Desktop\ffcell\提取结果.xlsx#'4内部关联现金流'!A1","[提取结果.xlsx]4内部关联现金流")</f>
        <v>[提取结果.xlsx]4内部关联现金流</v>
      </c>
      <c r="B106" s="9">
        <v>80</v>
      </c>
      <c r="C106" s="85" t="str">
        <f t="shared" si="5"/>
        <v>3级-2级</v>
      </c>
      <c r="D106" s="105" t="s">
        <v>393</v>
      </c>
      <c r="E106" s="85" t="s">
        <v>394</v>
      </c>
      <c r="F106" s="106" t="s">
        <v>395</v>
      </c>
      <c r="G106" s="86" t="s">
        <v>396</v>
      </c>
      <c r="H106" s="87" t="s">
        <v>397</v>
      </c>
      <c r="I106" s="88" t="s">
        <v>3</v>
      </c>
      <c r="J106" s="107">
        <v>14792262.619999999</v>
      </c>
      <c r="K106" s="22"/>
      <c r="L106" s="23"/>
      <c r="M106" s="20"/>
      <c r="N106" s="24"/>
      <c r="O106" s="20"/>
      <c r="P106" s="20"/>
      <c r="Q106" s="20"/>
      <c r="R106" s="20"/>
      <c r="S106" s="20"/>
    </row>
    <row r="107" spans="1:19">
      <c r="A107" s="147" t="str">
        <f>HYPERLINK("C:\Users\chizh\Desktop\ffcell\提取结果.xlsx#'4内部关联现金流'!A1","[提取结果.xlsx]4内部关联现金流")</f>
        <v>[提取结果.xlsx]4内部关联现金流</v>
      </c>
      <c r="B107" s="9">
        <v>4</v>
      </c>
      <c r="C107" s="85" t="str">
        <f t="shared" si="5"/>
        <v>2级-3级</v>
      </c>
      <c r="D107" s="85" t="s">
        <v>66</v>
      </c>
      <c r="E107" s="85" t="s">
        <v>80</v>
      </c>
      <c r="F107" s="86" t="s">
        <v>69</v>
      </c>
      <c r="G107" s="86" t="s">
        <v>377</v>
      </c>
      <c r="H107" s="87" t="s">
        <v>6</v>
      </c>
      <c r="I107" s="88" t="s">
        <v>6</v>
      </c>
      <c r="J107" s="272">
        <v>14647142.619999999</v>
      </c>
      <c r="K107" s="22"/>
      <c r="L107" s="23"/>
      <c r="M107" s="32"/>
      <c r="N107" s="24"/>
      <c r="O107" s="20"/>
      <c r="P107" s="20"/>
      <c r="Q107" s="20"/>
      <c r="R107" s="20"/>
      <c r="S107" s="20"/>
    </row>
    <row r="108" spans="1:19">
      <c r="A108" s="147" t="str">
        <f>HYPERLINK("C:\Users\chizh\Desktop\ffcell\提取结果.xlsx#'4内部关联现金流-1'!A1","[提取结果.xlsx]4内部关联现金流-1")</f>
        <v>[提取结果.xlsx]4内部关联现金流-1</v>
      </c>
      <c r="B108" s="9">
        <v>79</v>
      </c>
      <c r="C108" s="10" t="str">
        <f t="shared" si="5"/>
        <v>3级-2级</v>
      </c>
      <c r="D108" s="73" t="s">
        <v>69</v>
      </c>
      <c r="E108" s="73" t="s">
        <v>415</v>
      </c>
      <c r="F108" s="73" t="s">
        <v>66</v>
      </c>
      <c r="G108" s="73" t="s">
        <v>106</v>
      </c>
      <c r="H108" s="118" t="s">
        <v>465</v>
      </c>
      <c r="I108" s="77" t="s">
        <v>9</v>
      </c>
      <c r="J108" s="26">
        <f>1456195+12857798.7</f>
        <v>14313993.699999999</v>
      </c>
      <c r="K108" s="22"/>
      <c r="L108" s="23"/>
      <c r="M108" s="20"/>
      <c r="N108" s="24"/>
      <c r="O108" s="20"/>
      <c r="P108" s="20"/>
      <c r="Q108" s="20"/>
      <c r="R108" s="20"/>
      <c r="S108" s="20"/>
    </row>
    <row r="109" spans="1:19">
      <c r="A10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9" s="9">
        <v>86</v>
      </c>
      <c r="C109" s="121" t="str">
        <f t="shared" si="5"/>
        <v>3级-3级</v>
      </c>
      <c r="D109" s="121" t="s">
        <v>69</v>
      </c>
      <c r="E109" s="121" t="s">
        <v>341</v>
      </c>
      <c r="F109" s="121" t="s">
        <v>69</v>
      </c>
      <c r="G109" s="121" t="s">
        <v>347</v>
      </c>
      <c r="H109" s="144" t="s">
        <v>574</v>
      </c>
      <c r="I109" s="124" t="s">
        <v>9</v>
      </c>
      <c r="J109" s="271">
        <v>14120146.5</v>
      </c>
      <c r="K109" s="54"/>
      <c r="L109" s="55"/>
      <c r="M109" s="56"/>
      <c r="N109" s="57"/>
      <c r="O109" s="58"/>
      <c r="P109" s="58"/>
      <c r="Q109" s="58"/>
      <c r="R109" s="58"/>
      <c r="S109" s="58"/>
    </row>
    <row r="110" spans="1:19">
      <c r="A1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0" s="9">
        <v>88</v>
      </c>
      <c r="C110" s="121" t="str">
        <f t="shared" si="5"/>
        <v>3级-2级</v>
      </c>
      <c r="D110" s="121" t="s">
        <v>69</v>
      </c>
      <c r="E110" s="121" t="s">
        <v>341</v>
      </c>
      <c r="F110" s="121" t="s">
        <v>66</v>
      </c>
      <c r="G110" s="121" t="s">
        <v>89</v>
      </c>
      <c r="H110" s="144" t="s">
        <v>185</v>
      </c>
      <c r="I110" s="124" t="s">
        <v>5</v>
      </c>
      <c r="J110" s="271">
        <v>13515272.640000001</v>
      </c>
      <c r="K110" s="54"/>
      <c r="L110" s="55"/>
      <c r="M110" s="56"/>
      <c r="N110" s="57"/>
      <c r="O110" s="58"/>
      <c r="P110" s="58"/>
      <c r="Q110" s="58"/>
      <c r="R110" s="58"/>
      <c r="S110" s="58"/>
    </row>
    <row r="111" spans="1:19">
      <c r="A11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1" s="9">
        <v>129</v>
      </c>
      <c r="C111" s="121" t="str">
        <f t="shared" si="5"/>
        <v>2级-3级</v>
      </c>
      <c r="D111" s="121" t="s">
        <v>66</v>
      </c>
      <c r="E111" s="121" t="s">
        <v>89</v>
      </c>
      <c r="F111" s="121" t="s">
        <v>69</v>
      </c>
      <c r="G111" s="121" t="s">
        <v>341</v>
      </c>
      <c r="H111" s="144" t="s">
        <v>584</v>
      </c>
      <c r="I111" s="124" t="s">
        <v>9</v>
      </c>
      <c r="J111" s="255">
        <v>13500000</v>
      </c>
      <c r="K111" s="22"/>
      <c r="L111" s="23"/>
      <c r="M111" s="20"/>
      <c r="N111" s="24"/>
      <c r="O111" s="20"/>
      <c r="P111" s="20"/>
      <c r="Q111" s="20"/>
      <c r="R111" s="20"/>
      <c r="S111" s="20"/>
    </row>
    <row r="112" spans="1:19">
      <c r="A112" s="147" t="str">
        <f>HYPERLINK("C:\Users\chizh\Desktop\ffcell\提取结果.xlsx#'4内部关联现金流'!A1","[提取结果.xlsx]4内部关联现金流")</f>
        <v>[提取结果.xlsx]4内部关联现金流</v>
      </c>
      <c r="B112" s="9">
        <v>11</v>
      </c>
      <c r="C112" s="90" t="str">
        <f t="shared" si="5"/>
        <v>2级-3级</v>
      </c>
      <c r="D112" s="85" t="s">
        <v>66</v>
      </c>
      <c r="E112" s="85" t="s">
        <v>80</v>
      </c>
      <c r="F112" s="86" t="s">
        <v>69</v>
      </c>
      <c r="G112" s="86" t="s">
        <v>199</v>
      </c>
      <c r="H112" s="96" t="s">
        <v>6</v>
      </c>
      <c r="I112" s="94" t="s">
        <v>6</v>
      </c>
      <c r="J112" s="272">
        <v>13303864.98</v>
      </c>
      <c r="K112" s="22"/>
      <c r="L112" s="23"/>
      <c r="M112" s="20"/>
      <c r="N112" s="24"/>
      <c r="O112" s="20"/>
      <c r="P112" s="20" t="str">
        <f>IF(N112=0,"OK","待核对")</f>
        <v>OK</v>
      </c>
      <c r="Q112" s="20"/>
      <c r="R112" s="20"/>
      <c r="S112" s="20"/>
    </row>
    <row r="113" spans="1:27">
      <c r="A113" s="147" t="str">
        <f>HYPERLINK("C:\Users\chizh\Desktop\ffcell\提取结果.xlsx#'4内部关联现金流'!A1","[提取结果.xlsx]4内部关联现金流")</f>
        <v>[提取结果.xlsx]4内部关联现金流</v>
      </c>
      <c r="B113" s="9">
        <v>84</v>
      </c>
      <c r="C113" s="105" t="str">
        <f t="shared" si="5"/>
        <v>3级-2级</v>
      </c>
      <c r="D113" s="105" t="s">
        <v>393</v>
      </c>
      <c r="E113" s="85" t="s">
        <v>398</v>
      </c>
      <c r="F113" s="106" t="s">
        <v>395</v>
      </c>
      <c r="G113" s="86" t="s">
        <v>396</v>
      </c>
      <c r="H113" s="87" t="s">
        <v>297</v>
      </c>
      <c r="I113" s="88" t="s">
        <v>3</v>
      </c>
      <c r="J113" s="107">
        <v>13067049.59</v>
      </c>
      <c r="K113" s="22"/>
      <c r="L113" s="23"/>
      <c r="M113" s="20"/>
      <c r="N113" s="24"/>
      <c r="O113" s="20"/>
      <c r="P113" s="20"/>
      <c r="Q113" s="20"/>
      <c r="R113" s="20"/>
      <c r="S113" s="20"/>
    </row>
    <row r="114" spans="1:27">
      <c r="A11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4" s="9">
        <v>72</v>
      </c>
      <c r="C114" s="10" t="str">
        <f t="shared" si="5"/>
        <v>2级-2级</v>
      </c>
      <c r="D114" s="10" t="s">
        <v>252</v>
      </c>
      <c r="E114" s="11" t="s">
        <v>303</v>
      </c>
      <c r="F114" s="10" t="s">
        <v>252</v>
      </c>
      <c r="G114" s="11" t="s">
        <v>82</v>
      </c>
      <c r="H114" s="119" t="s">
        <v>271</v>
      </c>
      <c r="I114" s="77" t="s">
        <v>21</v>
      </c>
      <c r="J114" s="26">
        <v>12600000</v>
      </c>
      <c r="K114" s="54"/>
      <c r="L114" s="55"/>
      <c r="M114" s="59"/>
      <c r="N114" s="57"/>
      <c r="O114" s="58"/>
      <c r="P114" s="58" t="str">
        <f>IF(N114=0,"OK","待核对")</f>
        <v>OK</v>
      </c>
      <c r="Q114" s="58"/>
      <c r="R114" s="58"/>
      <c r="S114" s="58"/>
      <c r="T114" s="162"/>
      <c r="U114" s="162"/>
      <c r="V114" s="162"/>
      <c r="W114" s="162"/>
      <c r="X114" s="162"/>
      <c r="Y114" s="162"/>
      <c r="Z114" s="162"/>
      <c r="AA114" s="162"/>
    </row>
    <row r="115" spans="1:27">
      <c r="A11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15" s="9">
        <v>6</v>
      </c>
      <c r="C115" s="10" t="str">
        <f t="shared" si="5"/>
        <v>1级-4级</v>
      </c>
      <c r="D115" s="10" t="s">
        <v>64</v>
      </c>
      <c r="E115" s="10" t="s">
        <v>65</v>
      </c>
      <c r="F115" s="10" t="s">
        <v>72</v>
      </c>
      <c r="G115" s="10" t="s">
        <v>76</v>
      </c>
      <c r="H115" s="12" t="s">
        <v>77</v>
      </c>
      <c r="I115" s="77" t="s">
        <v>5</v>
      </c>
      <c r="J115" s="14">
        <v>11489743.130000001</v>
      </c>
      <c r="K115" s="15"/>
      <c r="L115" s="15"/>
      <c r="M115" s="16"/>
      <c r="N115" s="17"/>
      <c r="O115" s="17"/>
      <c r="P115" s="19"/>
      <c r="Q115" s="20"/>
      <c r="R115" s="20"/>
      <c r="S115" s="20"/>
    </row>
    <row r="116" spans="1:27">
      <c r="A11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6" s="72">
        <v>61</v>
      </c>
      <c r="C116" s="73" t="str">
        <f t="shared" si="5"/>
        <v>4级-1级</v>
      </c>
      <c r="D116" s="73" t="s">
        <v>72</v>
      </c>
      <c r="E116" s="73" t="s">
        <v>76</v>
      </c>
      <c r="F116" s="73" t="s">
        <v>367</v>
      </c>
      <c r="G116" s="73" t="s">
        <v>65</v>
      </c>
      <c r="H116" s="79" t="s">
        <v>165</v>
      </c>
      <c r="I116" s="77" t="s">
        <v>6</v>
      </c>
      <c r="J116" s="26">
        <v>11474294.77</v>
      </c>
      <c r="K116" s="22"/>
      <c r="L116" s="23"/>
      <c r="M116" s="20"/>
      <c r="N116" s="24"/>
      <c r="O116" s="20"/>
      <c r="P116" s="20"/>
      <c r="Q116" s="20"/>
      <c r="R116" s="20"/>
      <c r="S116" s="20"/>
    </row>
    <row r="117" spans="1:27">
      <c r="A11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17" s="9">
        <v>7</v>
      </c>
      <c r="C117" s="10" t="str">
        <f t="shared" ref="C117:C147" si="6">TEXT(D117,"000")&amp;"-"&amp;TEXT(F117,"000")</f>
        <v>3级-2级</v>
      </c>
      <c r="D117" s="10" t="s">
        <v>69</v>
      </c>
      <c r="E117" s="10" t="s">
        <v>359</v>
      </c>
      <c r="F117" s="10" t="s">
        <v>66</v>
      </c>
      <c r="G117" s="10" t="s">
        <v>90</v>
      </c>
      <c r="H117" s="81" t="s">
        <v>486</v>
      </c>
      <c r="I117" s="77" t="s">
        <v>3</v>
      </c>
      <c r="J117" s="26">
        <v>11401872.15</v>
      </c>
      <c r="K117" s="54"/>
      <c r="L117" s="55"/>
      <c r="M117" s="59"/>
      <c r="N117" s="57"/>
      <c r="O117" s="58"/>
      <c r="P117" s="58" t="str">
        <f>IF(N117=0,"OK","待核对")</f>
        <v>OK</v>
      </c>
      <c r="Q117" s="58"/>
      <c r="R117" s="58"/>
      <c r="S117" s="58"/>
    </row>
    <row r="118" spans="1:27" ht="26">
      <c r="A118" s="147" t="str">
        <f>HYPERLINK("C:\Users\chizh\Desktop\ffcell\提取结果.xlsx#'4内部关联现金流-1'!A1","[提取结果.xlsx]4内部关联现金流-1")</f>
        <v>[提取结果.xlsx]4内部关联现金流-1</v>
      </c>
      <c r="B118" s="9">
        <v>64</v>
      </c>
      <c r="C118" s="10" t="str">
        <f t="shared" si="6"/>
        <v>4级-3级</v>
      </c>
      <c r="D118" s="73" t="s">
        <v>72</v>
      </c>
      <c r="E118" s="73" t="s">
        <v>173</v>
      </c>
      <c r="F118" s="73" t="s">
        <v>69</v>
      </c>
      <c r="G118" s="73" t="s">
        <v>102</v>
      </c>
      <c r="H118" s="81" t="s">
        <v>437</v>
      </c>
      <c r="I118" s="77" t="s">
        <v>3</v>
      </c>
      <c r="J118" s="26">
        <v>11387353.599999998</v>
      </c>
      <c r="K118" s="54" t="s">
        <v>346</v>
      </c>
      <c r="L118" s="55" t="s">
        <v>6</v>
      </c>
      <c r="M118" s="57">
        <v>11387353.599999998</v>
      </c>
      <c r="N118" s="24"/>
      <c r="O118" s="20"/>
      <c r="P118" s="20"/>
      <c r="Q118" s="20"/>
      <c r="R118" s="20"/>
      <c r="S118" s="20"/>
    </row>
    <row r="119" spans="1:27" ht="26">
      <c r="A11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9" s="9">
        <v>454</v>
      </c>
      <c r="C119" s="121" t="str">
        <f t="shared" si="6"/>
        <v>3级-3级</v>
      </c>
      <c r="D119" s="121" t="s">
        <v>69</v>
      </c>
      <c r="E119" s="121" t="s">
        <v>347</v>
      </c>
      <c r="F119" s="121" t="s">
        <v>69</v>
      </c>
      <c r="G119" s="121" t="s">
        <v>341</v>
      </c>
      <c r="H119" s="144" t="s">
        <v>676</v>
      </c>
      <c r="I119" s="124" t="s">
        <v>677</v>
      </c>
      <c r="J119" s="271">
        <v>11185837.32</v>
      </c>
      <c r="K119" s="54"/>
      <c r="L119" s="55"/>
      <c r="M119" s="59"/>
      <c r="N119" s="57"/>
      <c r="O119" s="58"/>
      <c r="P119" s="58" t="str">
        <f>IF(N119=0,"OK","待核对")</f>
        <v>OK</v>
      </c>
      <c r="Q119" s="58"/>
      <c r="R119" s="58"/>
      <c r="S119" s="58"/>
    </row>
    <row r="120" spans="1:27">
      <c r="A12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0" s="9">
        <v>65</v>
      </c>
      <c r="C120" s="121" t="str">
        <f t="shared" si="6"/>
        <v>3级-3级</v>
      </c>
      <c r="D120" s="121" t="s">
        <v>69</v>
      </c>
      <c r="E120" s="121" t="s">
        <v>245</v>
      </c>
      <c r="F120" s="121" t="s">
        <v>69</v>
      </c>
      <c r="G120" s="121" t="s">
        <v>350</v>
      </c>
      <c r="H120" s="144" t="s">
        <v>564</v>
      </c>
      <c r="I120" s="124" t="s">
        <v>565</v>
      </c>
      <c r="J120" s="271">
        <v>11180374.689999999</v>
      </c>
      <c r="K120" s="126"/>
      <c r="L120" s="127"/>
      <c r="M120" s="38"/>
      <c r="N120" s="24"/>
      <c r="O120" s="20"/>
      <c r="P120" s="20"/>
      <c r="Q120" s="20"/>
      <c r="R120" s="20"/>
      <c r="S120" s="20"/>
    </row>
    <row r="121" spans="1:27">
      <c r="A12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21" s="9">
        <v>48</v>
      </c>
      <c r="C121" s="10" t="str">
        <f t="shared" si="6"/>
        <v>1级-2级</v>
      </c>
      <c r="D121" s="10" t="s">
        <v>64</v>
      </c>
      <c r="E121" s="10" t="s">
        <v>65</v>
      </c>
      <c r="F121" s="10" t="s">
        <v>66</v>
      </c>
      <c r="G121" s="10" t="s">
        <v>109</v>
      </c>
      <c r="H121" s="76" t="s">
        <v>110</v>
      </c>
      <c r="I121" s="77" t="s">
        <v>11</v>
      </c>
      <c r="J121" s="26">
        <v>10961182.65</v>
      </c>
      <c r="K121" s="22"/>
      <c r="L121" s="23"/>
      <c r="M121" s="20"/>
      <c r="N121" s="24"/>
      <c r="O121" s="20"/>
      <c r="P121" s="20"/>
      <c r="Q121" s="20"/>
      <c r="R121" s="20"/>
      <c r="S121" s="20"/>
    </row>
    <row r="122" spans="1:27">
      <c r="A12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2" s="9">
        <v>16</v>
      </c>
      <c r="C122" s="10" t="str">
        <f t="shared" si="6"/>
        <v>2级-2级</v>
      </c>
      <c r="D122" s="10" t="s">
        <v>66</v>
      </c>
      <c r="E122" s="11" t="s">
        <v>272</v>
      </c>
      <c r="F122" s="10" t="s">
        <v>66</v>
      </c>
      <c r="G122" s="10" t="s">
        <v>95</v>
      </c>
      <c r="H122" s="76" t="s">
        <v>274</v>
      </c>
      <c r="I122" s="77" t="s">
        <v>9</v>
      </c>
      <c r="J122" s="26">
        <v>10899000</v>
      </c>
      <c r="K122" s="54"/>
      <c r="L122" s="55"/>
      <c r="M122" s="56"/>
      <c r="N122" s="57"/>
      <c r="O122" s="58"/>
      <c r="P122" s="58"/>
      <c r="Q122" s="58"/>
      <c r="R122" s="58"/>
      <c r="S122" s="58"/>
      <c r="T122" s="162"/>
      <c r="U122" s="162"/>
      <c r="V122" s="162"/>
      <c r="W122" s="162"/>
      <c r="X122" s="162"/>
      <c r="Y122" s="162"/>
      <c r="Z122" s="162"/>
      <c r="AA122" s="162"/>
    </row>
    <row r="123" spans="1:27">
      <c r="A12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23" s="9">
        <v>17</v>
      </c>
      <c r="C123" s="10" t="str">
        <f t="shared" si="6"/>
        <v>1级-2级</v>
      </c>
      <c r="D123" s="10" t="s">
        <v>64</v>
      </c>
      <c r="E123" s="10" t="s">
        <v>65</v>
      </c>
      <c r="F123" s="10" t="s">
        <v>66</v>
      </c>
      <c r="G123" s="10" t="s">
        <v>89</v>
      </c>
      <c r="H123" s="12" t="s">
        <v>79</v>
      </c>
      <c r="I123" s="77" t="s">
        <v>11</v>
      </c>
      <c r="J123" s="14">
        <v>10700447.810000001</v>
      </c>
      <c r="K123" s="15"/>
      <c r="L123" s="15"/>
      <c r="M123" s="16"/>
      <c r="N123" s="17"/>
      <c r="O123" s="17"/>
      <c r="P123" s="19"/>
      <c r="Q123" s="20"/>
      <c r="R123" s="20"/>
      <c r="S123" s="20"/>
    </row>
    <row r="124" spans="1:27">
      <c r="A12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4" s="9">
        <v>96</v>
      </c>
      <c r="C124" s="10" t="str">
        <f t="shared" si="6"/>
        <v>2级-2级</v>
      </c>
      <c r="D124" s="10" t="s">
        <v>252</v>
      </c>
      <c r="E124" s="10" t="s">
        <v>95</v>
      </c>
      <c r="F124" s="10" t="s">
        <v>252</v>
      </c>
      <c r="G124" s="10" t="s">
        <v>270</v>
      </c>
      <c r="H124" s="81" t="s">
        <v>256</v>
      </c>
      <c r="I124" s="77" t="s">
        <v>5</v>
      </c>
      <c r="J124" s="26">
        <v>10599750</v>
      </c>
      <c r="K124" s="22"/>
      <c r="L124" s="23"/>
      <c r="M124" s="32"/>
      <c r="N124" s="24"/>
      <c r="O124" s="20"/>
      <c r="P124" s="20"/>
      <c r="Q124" s="20"/>
      <c r="R124" s="20"/>
      <c r="S124" s="20"/>
      <c r="T124" s="162"/>
      <c r="U124" s="162"/>
      <c r="V124" s="162"/>
      <c r="W124" s="162"/>
      <c r="X124" s="162"/>
      <c r="Y124" s="162"/>
      <c r="Z124" s="162"/>
      <c r="AA124" s="162"/>
    </row>
    <row r="125" spans="1:27">
      <c r="A12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25" s="9">
        <v>12</v>
      </c>
      <c r="C125" s="10" t="str">
        <f t="shared" si="6"/>
        <v>1级-2级</v>
      </c>
      <c r="D125" s="10" t="s">
        <v>64</v>
      </c>
      <c r="E125" s="10" t="s">
        <v>65</v>
      </c>
      <c r="F125" s="10" t="s">
        <v>66</v>
      </c>
      <c r="G125" s="10" t="s">
        <v>84</v>
      </c>
      <c r="H125" s="12" t="s">
        <v>79</v>
      </c>
      <c r="I125" s="77" t="s">
        <v>11</v>
      </c>
      <c r="J125" s="14">
        <v>10329040.84</v>
      </c>
      <c r="K125" s="15"/>
      <c r="L125" s="15"/>
      <c r="M125" s="16"/>
      <c r="N125" s="17"/>
      <c r="O125" s="17"/>
      <c r="P125" s="19"/>
      <c r="Q125" s="20"/>
      <c r="R125" s="20"/>
      <c r="S125" s="20"/>
    </row>
    <row r="126" spans="1:27" ht="26">
      <c r="A126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26" s="9">
        <v>18</v>
      </c>
      <c r="C126" s="10" t="str">
        <f t="shared" si="6"/>
        <v>2级-1级</v>
      </c>
      <c r="D126" s="10" t="s">
        <v>66</v>
      </c>
      <c r="E126" s="10" t="s">
        <v>84</v>
      </c>
      <c r="F126" s="10" t="s">
        <v>64</v>
      </c>
      <c r="G126" s="10" t="s">
        <v>65</v>
      </c>
      <c r="H126" s="118" t="s">
        <v>239</v>
      </c>
      <c r="I126" s="77" t="s">
        <v>24</v>
      </c>
      <c r="J126" s="26">
        <v>10329040.84</v>
      </c>
      <c r="K126" s="22"/>
      <c r="L126" s="23"/>
      <c r="M126" s="20"/>
      <c r="N126" s="24"/>
      <c r="O126" s="20"/>
      <c r="P126" s="20"/>
      <c r="Q126" s="20"/>
      <c r="R126" s="20"/>
      <c r="S126" s="20"/>
    </row>
    <row r="127" spans="1:27">
      <c r="A12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7" s="9">
        <v>164</v>
      </c>
      <c r="C127" s="121" t="str">
        <f t="shared" si="6"/>
        <v>2级-3级</v>
      </c>
      <c r="D127" s="121" t="s">
        <v>66</v>
      </c>
      <c r="E127" s="121" t="s">
        <v>89</v>
      </c>
      <c r="F127" s="121" t="s">
        <v>69</v>
      </c>
      <c r="G127" s="121" t="s">
        <v>196</v>
      </c>
      <c r="H127" s="144" t="s">
        <v>595</v>
      </c>
      <c r="I127" s="124" t="s">
        <v>5</v>
      </c>
      <c r="J127" s="255">
        <f>10382186.98-219739.87</f>
        <v>10162447.110000001</v>
      </c>
      <c r="K127" s="22"/>
      <c r="L127" s="23"/>
      <c r="M127" s="20"/>
      <c r="N127" s="24"/>
      <c r="O127" s="20"/>
      <c r="P127" s="20"/>
      <c r="Q127" s="20"/>
      <c r="R127" s="20"/>
      <c r="S127" s="20"/>
    </row>
    <row r="128" spans="1:27">
      <c r="A12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8" s="9">
        <v>96</v>
      </c>
      <c r="C128" s="121" t="str">
        <f t="shared" si="6"/>
        <v>3级-3级</v>
      </c>
      <c r="D128" s="121" t="s">
        <v>69</v>
      </c>
      <c r="E128" s="121" t="s">
        <v>196</v>
      </c>
      <c r="F128" s="121" t="s">
        <v>69</v>
      </c>
      <c r="G128" s="121" t="s">
        <v>355</v>
      </c>
      <c r="H128" s="144" t="s">
        <v>268</v>
      </c>
      <c r="I128" s="124" t="s">
        <v>9</v>
      </c>
      <c r="J128" s="271">
        <v>10085340</v>
      </c>
      <c r="K128" s="54"/>
      <c r="L128" s="55"/>
      <c r="M128" s="58"/>
      <c r="N128" s="57"/>
      <c r="O128" s="58"/>
      <c r="P128" s="58"/>
      <c r="Q128" s="58"/>
      <c r="R128" s="58"/>
      <c r="S128" s="58"/>
    </row>
    <row r="129" spans="1:27">
      <c r="A12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9" s="72">
        <v>2</v>
      </c>
      <c r="C129" s="73" t="str">
        <f t="shared" si="6"/>
        <v>003-001</v>
      </c>
      <c r="D129" s="73">
        <v>3</v>
      </c>
      <c r="E129" s="73" t="s">
        <v>372</v>
      </c>
      <c r="F129" s="73">
        <v>1</v>
      </c>
      <c r="G129" s="148" t="s">
        <v>65</v>
      </c>
      <c r="H129" s="81" t="s">
        <v>99</v>
      </c>
      <c r="I129" s="77" t="s">
        <v>26</v>
      </c>
      <c r="J129" s="26">
        <v>10000000</v>
      </c>
      <c r="K129" s="22"/>
      <c r="L129" s="23"/>
      <c r="M129" s="32"/>
      <c r="N129" s="24"/>
      <c r="O129" s="20"/>
      <c r="P129" s="20"/>
      <c r="Q129" s="20"/>
      <c r="R129" s="20"/>
      <c r="S129" s="20"/>
    </row>
    <row r="130" spans="1:27">
      <c r="A130" s="147" t="str">
        <f t="shared" ref="A130:A136" si="7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0" s="9">
        <v>64</v>
      </c>
      <c r="C130" s="121" t="str">
        <f t="shared" si="6"/>
        <v>3级-3级</v>
      </c>
      <c r="D130" s="121" t="s">
        <v>69</v>
      </c>
      <c r="E130" s="121" t="s">
        <v>245</v>
      </c>
      <c r="F130" s="121" t="s">
        <v>69</v>
      </c>
      <c r="G130" s="121" t="s">
        <v>350</v>
      </c>
      <c r="H130" s="144" t="s">
        <v>143</v>
      </c>
      <c r="I130" s="124" t="s">
        <v>16</v>
      </c>
      <c r="J130" s="271">
        <v>10000000</v>
      </c>
      <c r="K130" s="126"/>
      <c r="L130" s="127"/>
      <c r="M130" s="38"/>
      <c r="N130" s="24"/>
      <c r="O130" s="20"/>
      <c r="P130" s="20"/>
      <c r="Q130" s="20"/>
      <c r="R130" s="20"/>
      <c r="S130" s="20"/>
    </row>
    <row r="131" spans="1:27">
      <c r="A131" s="147" t="str">
        <f t="shared" si="7"/>
        <v>[提取结果.xlsx]02-关联交易等事项统计表-纺织公司-4内部关联现金流</v>
      </c>
      <c r="B131" s="9">
        <v>115</v>
      </c>
      <c r="C131" s="121" t="str">
        <f t="shared" si="6"/>
        <v>2级-3级</v>
      </c>
      <c r="D131" s="121" t="s">
        <v>66</v>
      </c>
      <c r="E131" s="121" t="s">
        <v>89</v>
      </c>
      <c r="F131" s="121" t="s">
        <v>69</v>
      </c>
      <c r="G131" s="121" t="s">
        <v>354</v>
      </c>
      <c r="H131" s="144" t="s">
        <v>584</v>
      </c>
      <c r="I131" s="124" t="s">
        <v>5</v>
      </c>
      <c r="J131" s="255">
        <v>10000000</v>
      </c>
      <c r="K131" s="22"/>
      <c r="L131" s="23"/>
      <c r="M131" s="40"/>
      <c r="N131" s="24"/>
      <c r="O131" s="20"/>
      <c r="P131" s="20" t="str">
        <f>IF(N131=0,"OK","待核对")</f>
        <v>OK</v>
      </c>
      <c r="Q131" s="20"/>
      <c r="R131" s="20"/>
      <c r="S131" s="20"/>
    </row>
    <row r="132" spans="1:27">
      <c r="A132" s="147" t="str">
        <f t="shared" si="7"/>
        <v>[提取结果.xlsx]02-关联交易等事项统计表-纺织公司-4内部关联现金流</v>
      </c>
      <c r="B132" s="9">
        <v>173</v>
      </c>
      <c r="C132" s="121" t="str">
        <f t="shared" si="6"/>
        <v>2级-3级</v>
      </c>
      <c r="D132" s="121" t="s">
        <v>66</v>
      </c>
      <c r="E132" s="121" t="s">
        <v>89</v>
      </c>
      <c r="F132" s="121" t="s">
        <v>69</v>
      </c>
      <c r="G132" s="121" t="s">
        <v>360</v>
      </c>
      <c r="H132" s="144" t="s">
        <v>271</v>
      </c>
      <c r="I132" s="124" t="s">
        <v>9</v>
      </c>
      <c r="J132" s="255">
        <v>10000000</v>
      </c>
      <c r="K132" s="22"/>
      <c r="L132" s="23"/>
      <c r="M132" s="20"/>
      <c r="N132" s="24"/>
      <c r="O132" s="20"/>
      <c r="P132" s="20"/>
      <c r="Q132" s="20"/>
      <c r="R132" s="20"/>
      <c r="S132" s="20"/>
    </row>
    <row r="133" spans="1:27">
      <c r="A133" s="147" t="str">
        <f t="shared" si="7"/>
        <v>[提取结果.xlsx]02-关联交易等事项统计表-纺织公司-4内部关联现金流</v>
      </c>
      <c r="B133" s="9">
        <v>174</v>
      </c>
      <c r="C133" s="121" t="str">
        <f t="shared" si="6"/>
        <v>2级-3级</v>
      </c>
      <c r="D133" s="121" t="s">
        <v>66</v>
      </c>
      <c r="E133" s="121" t="s">
        <v>89</v>
      </c>
      <c r="F133" s="121" t="s">
        <v>69</v>
      </c>
      <c r="G133" s="121" t="s">
        <v>360</v>
      </c>
      <c r="H133" s="144" t="s">
        <v>271</v>
      </c>
      <c r="I133" s="124" t="s">
        <v>5</v>
      </c>
      <c r="J133" s="255">
        <v>10000000</v>
      </c>
      <c r="K133" s="22"/>
      <c r="L133" s="23"/>
      <c r="M133" s="20"/>
      <c r="N133" s="24"/>
      <c r="O133" s="20"/>
      <c r="P133" s="20"/>
      <c r="Q133" s="20"/>
      <c r="R133" s="20"/>
      <c r="S133" s="20"/>
    </row>
    <row r="134" spans="1:27">
      <c r="A134" s="147" t="str">
        <f t="shared" si="7"/>
        <v>[提取结果.xlsx]02-关联交易等事项统计表-纺织公司-4内部关联现金流</v>
      </c>
      <c r="B134" s="9">
        <v>321</v>
      </c>
      <c r="C134" s="121" t="str">
        <f t="shared" si="6"/>
        <v>3级-2级</v>
      </c>
      <c r="D134" s="121" t="s">
        <v>69</v>
      </c>
      <c r="E134" s="121" t="s">
        <v>354</v>
      </c>
      <c r="F134" s="121" t="s">
        <v>66</v>
      </c>
      <c r="G134" s="117" t="s">
        <v>89</v>
      </c>
      <c r="H134" s="144" t="s">
        <v>639</v>
      </c>
      <c r="I134" s="124" t="s">
        <v>9</v>
      </c>
      <c r="J134" s="271">
        <v>10000000</v>
      </c>
      <c r="K134" s="54"/>
      <c r="L134" s="55"/>
      <c r="M134" s="58"/>
      <c r="N134" s="57"/>
      <c r="O134" s="58"/>
      <c r="P134" s="58"/>
      <c r="Q134" s="58"/>
      <c r="R134" s="58"/>
      <c r="S134" s="58"/>
    </row>
    <row r="135" spans="1:27">
      <c r="A135" s="147" t="str">
        <f t="shared" si="7"/>
        <v>[提取结果.xlsx]02-关联交易等事项统计表-纺织公司-4内部关联现金流</v>
      </c>
      <c r="B135" s="9">
        <v>482</v>
      </c>
      <c r="C135" s="121" t="str">
        <f t="shared" si="6"/>
        <v>3级-2级</v>
      </c>
      <c r="D135" s="121" t="s">
        <v>69</v>
      </c>
      <c r="E135" s="117" t="s">
        <v>360</v>
      </c>
      <c r="F135" s="121" t="s">
        <v>66</v>
      </c>
      <c r="G135" s="121" t="s">
        <v>89</v>
      </c>
      <c r="H135" s="144" t="s">
        <v>271</v>
      </c>
      <c r="I135" s="124" t="s">
        <v>21</v>
      </c>
      <c r="J135" s="271">
        <v>10000000</v>
      </c>
      <c r="K135" s="22"/>
      <c r="L135" s="23"/>
      <c r="M135" s="32"/>
      <c r="N135" s="24"/>
      <c r="O135" s="20"/>
      <c r="P135" s="20"/>
      <c r="Q135" s="20"/>
      <c r="R135" s="20"/>
      <c r="S135" s="20"/>
    </row>
    <row r="136" spans="1:27">
      <c r="A136" s="147" t="str">
        <f t="shared" si="7"/>
        <v>[提取结果.xlsx]02-关联交易等事项统计表-纺织公司-4内部关联现金流</v>
      </c>
      <c r="B136" s="9">
        <v>483</v>
      </c>
      <c r="C136" s="121" t="str">
        <f t="shared" si="6"/>
        <v>3级-2级</v>
      </c>
      <c r="D136" s="121" t="s">
        <v>69</v>
      </c>
      <c r="E136" s="117" t="s">
        <v>360</v>
      </c>
      <c r="F136" s="121" t="s">
        <v>66</v>
      </c>
      <c r="G136" s="121" t="s">
        <v>89</v>
      </c>
      <c r="H136" s="144" t="s">
        <v>100</v>
      </c>
      <c r="I136" s="124" t="s">
        <v>26</v>
      </c>
      <c r="J136" s="271">
        <v>10000000</v>
      </c>
      <c r="K136" s="22"/>
      <c r="L136" s="23"/>
      <c r="M136" s="32"/>
      <c r="N136" s="24"/>
      <c r="O136" s="20"/>
      <c r="P136" s="20"/>
      <c r="Q136" s="20"/>
      <c r="R136" s="20"/>
      <c r="S136" s="20"/>
    </row>
    <row r="137" spans="1:27">
      <c r="A13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37" s="9">
        <v>33</v>
      </c>
      <c r="C137" s="10" t="str">
        <f t="shared" si="6"/>
        <v>2级-2级</v>
      </c>
      <c r="D137" s="10" t="s">
        <v>66</v>
      </c>
      <c r="E137" s="10" t="s">
        <v>109</v>
      </c>
      <c r="F137" s="10" t="s">
        <v>66</v>
      </c>
      <c r="G137" s="10" t="s">
        <v>84</v>
      </c>
      <c r="H137" s="81" t="s">
        <v>276</v>
      </c>
      <c r="I137" s="77" t="s">
        <v>5</v>
      </c>
      <c r="J137" s="26">
        <v>9877415.9399999995</v>
      </c>
      <c r="K137" s="54"/>
      <c r="L137" s="55"/>
      <c r="M137" s="56"/>
      <c r="N137" s="57"/>
      <c r="O137" s="58"/>
      <c r="P137" s="58"/>
      <c r="Q137" s="58"/>
      <c r="R137" s="58"/>
      <c r="S137" s="58"/>
      <c r="T137" s="162"/>
      <c r="U137" s="162"/>
      <c r="V137" s="162"/>
      <c r="W137" s="162"/>
      <c r="X137" s="162"/>
      <c r="Y137" s="162"/>
      <c r="Z137" s="162"/>
      <c r="AA137" s="162"/>
    </row>
    <row r="138" spans="1:27" ht="26.15" customHeight="1">
      <c r="A13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38" s="72">
        <v>49</v>
      </c>
      <c r="C138" s="73" t="str">
        <f t="shared" si="6"/>
        <v>4级-4级</v>
      </c>
      <c r="D138" s="73" t="s">
        <v>72</v>
      </c>
      <c r="E138" s="73" t="s">
        <v>76</v>
      </c>
      <c r="F138" s="75" t="s">
        <v>72</v>
      </c>
      <c r="G138" s="75" t="s">
        <v>97</v>
      </c>
      <c r="H138" s="76" t="s">
        <v>306</v>
      </c>
      <c r="I138" s="77" t="s">
        <v>3</v>
      </c>
      <c r="J138" s="78">
        <v>9839400.4800000004</v>
      </c>
      <c r="K138" s="22"/>
      <c r="L138" s="23"/>
      <c r="M138" s="20"/>
      <c r="N138" s="24"/>
      <c r="O138" s="20"/>
      <c r="P138" s="20"/>
      <c r="Q138" s="20"/>
      <c r="R138" s="20"/>
      <c r="S138" s="20"/>
    </row>
    <row r="139" spans="1:27">
      <c r="A13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9" s="9">
        <v>105</v>
      </c>
      <c r="C139" s="121" t="str">
        <f t="shared" si="6"/>
        <v>3级-2级</v>
      </c>
      <c r="D139" s="121" t="s">
        <v>69</v>
      </c>
      <c r="E139" s="121" t="s">
        <v>196</v>
      </c>
      <c r="F139" s="121" t="s">
        <v>66</v>
      </c>
      <c r="G139" s="121" t="s">
        <v>89</v>
      </c>
      <c r="H139" s="76" t="s">
        <v>581</v>
      </c>
      <c r="I139" s="124" t="s">
        <v>23</v>
      </c>
      <c r="J139" s="271">
        <v>9800000</v>
      </c>
      <c r="K139" s="54"/>
      <c r="L139" s="55"/>
      <c r="M139" s="58"/>
      <c r="N139" s="57"/>
      <c r="O139" s="58"/>
      <c r="P139" s="58" t="str">
        <f>IF(N139=0,"OK","待核对")</f>
        <v>OK</v>
      </c>
      <c r="Q139" s="58"/>
      <c r="R139" s="58"/>
      <c r="S139" s="58"/>
    </row>
    <row r="140" spans="1:27" ht="26.15" customHeight="1">
      <c r="A14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0" s="72">
        <v>1</v>
      </c>
      <c r="C140" s="73" t="str">
        <f t="shared" si="6"/>
        <v>4级-1级</v>
      </c>
      <c r="D140" s="73" t="s">
        <v>72</v>
      </c>
      <c r="E140" s="73" t="s">
        <v>76</v>
      </c>
      <c r="F140" s="75" t="s">
        <v>64</v>
      </c>
      <c r="G140" s="75" t="s">
        <v>65</v>
      </c>
      <c r="H140" s="76" t="s">
        <v>306</v>
      </c>
      <c r="I140" s="77" t="s">
        <v>3</v>
      </c>
      <c r="J140" s="78">
        <v>9702394.8299999982</v>
      </c>
      <c r="K140" s="22"/>
      <c r="L140" s="23"/>
      <c r="M140" s="32"/>
      <c r="N140" s="24"/>
      <c r="O140" s="20"/>
      <c r="P140" s="20"/>
      <c r="Q140" s="20"/>
      <c r="R140" s="20"/>
      <c r="S140" s="20"/>
    </row>
    <row r="141" spans="1:27">
      <c r="A14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41" s="9">
        <v>45</v>
      </c>
      <c r="C141" s="10" t="str">
        <f t="shared" si="6"/>
        <v>1级-2级</v>
      </c>
      <c r="D141" s="10" t="s">
        <v>64</v>
      </c>
      <c r="E141" s="10" t="s">
        <v>65</v>
      </c>
      <c r="F141" s="10" t="s">
        <v>66</v>
      </c>
      <c r="G141" s="10" t="s">
        <v>90</v>
      </c>
      <c r="H141" s="76" t="s">
        <v>105</v>
      </c>
      <c r="I141" s="77" t="s">
        <v>5</v>
      </c>
      <c r="J141" s="26">
        <v>9404850</v>
      </c>
      <c r="K141" s="22"/>
      <c r="L141" s="23"/>
      <c r="M141" s="20"/>
      <c r="N141" s="24"/>
      <c r="O141" s="20"/>
      <c r="P141" s="20"/>
      <c r="Q141" s="20"/>
      <c r="R141" s="20"/>
      <c r="S141" s="20"/>
    </row>
    <row r="142" spans="1:27" ht="26.15" customHeight="1">
      <c r="A14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42" s="9">
        <v>13</v>
      </c>
      <c r="C142" s="10" t="str">
        <f t="shared" si="6"/>
        <v>2级-2级</v>
      </c>
      <c r="D142" s="10" t="s">
        <v>66</v>
      </c>
      <c r="E142" s="10" t="s">
        <v>270</v>
      </c>
      <c r="F142" s="10" t="s">
        <v>66</v>
      </c>
      <c r="G142" s="10" t="s">
        <v>172</v>
      </c>
      <c r="H142" s="76" t="s">
        <v>108</v>
      </c>
      <c r="I142" s="77" t="s">
        <v>5</v>
      </c>
      <c r="J142" s="26">
        <v>9321386.2200000007</v>
      </c>
      <c r="K142" s="54"/>
      <c r="L142" s="55"/>
      <c r="M142" s="56"/>
      <c r="N142" s="57"/>
      <c r="O142" s="58"/>
      <c r="P142" s="58"/>
      <c r="Q142" s="58"/>
      <c r="R142" s="58"/>
      <c r="S142" s="58"/>
      <c r="T142" s="162"/>
      <c r="U142" s="162"/>
      <c r="V142" s="162"/>
      <c r="W142" s="162"/>
      <c r="X142" s="162"/>
      <c r="Y142" s="162"/>
      <c r="Z142" s="162"/>
      <c r="AA142" s="162"/>
    </row>
    <row r="143" spans="1:27">
      <c r="A14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43" s="9">
        <v>61</v>
      </c>
      <c r="C143" s="10" t="str">
        <f t="shared" si="6"/>
        <v>2级-2级</v>
      </c>
      <c r="D143" s="10" t="s">
        <v>252</v>
      </c>
      <c r="E143" s="10" t="s">
        <v>172</v>
      </c>
      <c r="F143" s="10" t="s">
        <v>252</v>
      </c>
      <c r="G143" s="10" t="s">
        <v>270</v>
      </c>
      <c r="H143" s="76" t="s">
        <v>274</v>
      </c>
      <c r="I143" s="77" t="s">
        <v>9</v>
      </c>
      <c r="J143" s="26">
        <v>9321386.2200000007</v>
      </c>
      <c r="K143" s="22"/>
      <c r="L143" s="23"/>
      <c r="M143" s="32"/>
      <c r="N143" s="24"/>
      <c r="O143" s="20"/>
      <c r="P143" s="20"/>
      <c r="Q143" s="20"/>
      <c r="R143" s="20"/>
      <c r="S143" s="20"/>
      <c r="T143" s="162"/>
      <c r="U143" s="162"/>
      <c r="V143" s="162"/>
      <c r="W143" s="162"/>
      <c r="X143" s="162"/>
      <c r="Y143" s="162"/>
      <c r="Z143" s="162"/>
      <c r="AA143" s="162"/>
    </row>
    <row r="144" spans="1:27">
      <c r="A14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44" s="9">
        <v>7</v>
      </c>
      <c r="C144" s="10" t="str">
        <f t="shared" si="6"/>
        <v>1级-2级</v>
      </c>
      <c r="D144" s="10" t="s">
        <v>64</v>
      </c>
      <c r="E144" s="10" t="s">
        <v>65</v>
      </c>
      <c r="F144" s="10" t="s">
        <v>66</v>
      </c>
      <c r="G144" s="10" t="s">
        <v>78</v>
      </c>
      <c r="H144" s="12" t="s">
        <v>79</v>
      </c>
      <c r="I144" s="77" t="s">
        <v>11</v>
      </c>
      <c r="J144" s="14">
        <v>8979980.8000000007</v>
      </c>
      <c r="K144" s="15"/>
      <c r="L144" s="15"/>
      <c r="M144" s="16"/>
      <c r="N144" s="17"/>
      <c r="O144" s="17"/>
      <c r="P144" s="19"/>
      <c r="Q144" s="20"/>
      <c r="R144" s="20"/>
      <c r="S144" s="20"/>
    </row>
    <row r="145" spans="1:19">
      <c r="A14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45" s="9">
        <v>196</v>
      </c>
      <c r="C145" s="121" t="str">
        <f t="shared" si="6"/>
        <v>3级-3级</v>
      </c>
      <c r="D145" s="121" t="s">
        <v>69</v>
      </c>
      <c r="E145" s="121" t="s">
        <v>355</v>
      </c>
      <c r="F145" s="121" t="s">
        <v>69</v>
      </c>
      <c r="G145" s="121" t="s">
        <v>196</v>
      </c>
      <c r="H145" s="144" t="s">
        <v>165</v>
      </c>
      <c r="I145" s="124" t="s">
        <v>5</v>
      </c>
      <c r="J145" s="271">
        <v>8972200</v>
      </c>
      <c r="K145" s="54"/>
      <c r="L145" s="55"/>
      <c r="M145" s="56"/>
      <c r="N145" s="57"/>
      <c r="O145" s="58"/>
      <c r="P145" s="58"/>
      <c r="Q145" s="58"/>
      <c r="R145" s="58"/>
      <c r="S145" s="58"/>
    </row>
    <row r="146" spans="1:19">
      <c r="A14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46" s="9">
        <v>150</v>
      </c>
      <c r="C146" s="121" t="str">
        <f t="shared" si="6"/>
        <v>2级-3级</v>
      </c>
      <c r="D146" s="121" t="s">
        <v>66</v>
      </c>
      <c r="E146" s="121" t="s">
        <v>89</v>
      </c>
      <c r="F146" s="121" t="s">
        <v>69</v>
      </c>
      <c r="G146" s="121" t="s">
        <v>371</v>
      </c>
      <c r="H146" s="144" t="s">
        <v>591</v>
      </c>
      <c r="I146" s="124" t="s">
        <v>3</v>
      </c>
      <c r="J146" s="255">
        <f>257585.93+161493.75+112556.25+1467348.16+165082.5+100702.5+1874136.47+7875.31+32298.75+60900+290117.21+161515.29+100050+1501983.72+28568.63+61625+98962.5+1862583+14500+26100</f>
        <v>8385984.9699999988</v>
      </c>
      <c r="K146" s="22"/>
      <c r="L146" s="23"/>
      <c r="M146" s="20"/>
      <c r="N146" s="24"/>
      <c r="O146" s="20"/>
      <c r="P146" s="20"/>
      <c r="Q146" s="20"/>
      <c r="R146" s="20"/>
      <c r="S146" s="20"/>
    </row>
    <row r="147" spans="1:19">
      <c r="A147" s="147" t="str">
        <f>HYPERLINK("C:\Users\chizh\Desktop\ffcell\提取结果.xlsx#'4内部关联现金流-1'!A1","[提取结果.xlsx]4内部关联现金流-1")</f>
        <v>[提取结果.xlsx]4内部关联现金流-1</v>
      </c>
      <c r="B147" s="9">
        <v>99</v>
      </c>
      <c r="C147" s="10" t="str">
        <f t="shared" si="6"/>
        <v>3级-2级</v>
      </c>
      <c r="D147" s="73" t="s">
        <v>69</v>
      </c>
      <c r="E147" s="73" t="s">
        <v>415</v>
      </c>
      <c r="F147" s="73" t="s">
        <v>66</v>
      </c>
      <c r="G147" s="73" t="s">
        <v>175</v>
      </c>
      <c r="H147" s="118" t="s">
        <v>479</v>
      </c>
      <c r="I147" s="77" t="s">
        <v>6</v>
      </c>
      <c r="J147" s="26">
        <v>8380766.04</v>
      </c>
      <c r="K147" s="22"/>
      <c r="L147" s="23"/>
      <c r="M147" s="20"/>
      <c r="N147" s="24"/>
      <c r="O147" s="20"/>
      <c r="P147" s="20"/>
      <c r="Q147" s="20"/>
      <c r="R147" s="20"/>
      <c r="S147" s="20"/>
    </row>
    <row r="148" spans="1:19">
      <c r="A14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48" s="9">
        <v>79</v>
      </c>
      <c r="C148" s="10" t="s">
        <v>507</v>
      </c>
      <c r="D148" s="10" t="s">
        <v>66</v>
      </c>
      <c r="E148" s="10" t="s">
        <v>175</v>
      </c>
      <c r="F148" s="10" t="s">
        <v>69</v>
      </c>
      <c r="G148" s="10" t="s">
        <v>319</v>
      </c>
      <c r="H148" s="79" t="s">
        <v>513</v>
      </c>
      <c r="I148" s="77" t="s">
        <v>3</v>
      </c>
      <c r="J148" s="26">
        <v>8380766.04</v>
      </c>
      <c r="K148" s="22"/>
      <c r="L148" s="23"/>
      <c r="M148" s="20"/>
      <c r="N148" s="24"/>
      <c r="O148" s="20"/>
      <c r="P148" s="20"/>
      <c r="Q148" s="20"/>
      <c r="R148" s="20"/>
      <c r="S148" s="20"/>
    </row>
    <row r="149" spans="1:19">
      <c r="A14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49" s="9">
        <v>241</v>
      </c>
      <c r="C149" s="121" t="str">
        <f t="shared" ref="C149:C180" si="8">TEXT(D149,"000")&amp;"-"&amp;TEXT(F149,"000")</f>
        <v>3级-3级</v>
      </c>
      <c r="D149" s="121" t="s">
        <v>69</v>
      </c>
      <c r="E149" s="121" t="s">
        <v>427</v>
      </c>
      <c r="F149" s="121" t="s">
        <v>69</v>
      </c>
      <c r="G149" s="121" t="s">
        <v>195</v>
      </c>
      <c r="H149" s="124" t="s">
        <v>621</v>
      </c>
      <c r="I149" s="124" t="s">
        <v>9</v>
      </c>
      <c r="J149" s="271">
        <v>8292333.1399999997</v>
      </c>
      <c r="K149" s="126"/>
      <c r="L149" s="23"/>
      <c r="M149" s="20"/>
      <c r="N149" s="24"/>
      <c r="O149" s="20"/>
      <c r="P149" s="20"/>
      <c r="Q149" s="20"/>
      <c r="R149" s="20"/>
      <c r="S149" s="20"/>
    </row>
    <row r="150" spans="1:19">
      <c r="A150" s="147" t="str">
        <f>HYPERLINK("C:\Users\chizh\Desktop\ffcell\提取结果.xlsx#'4内部关联现金流-1'!A1","[提取结果.xlsx]4内部关联现金流-1")</f>
        <v>[提取结果.xlsx]4内部关联现金流-1</v>
      </c>
      <c r="B150" s="9">
        <v>74</v>
      </c>
      <c r="C150" s="10" t="str">
        <f t="shared" si="8"/>
        <v>3级-2级</v>
      </c>
      <c r="D150" s="73" t="s">
        <v>69</v>
      </c>
      <c r="E150" s="73" t="s">
        <v>415</v>
      </c>
      <c r="F150" s="73" t="s">
        <v>66</v>
      </c>
      <c r="G150" s="73" t="s">
        <v>106</v>
      </c>
      <c r="H150" s="81" t="s">
        <v>460</v>
      </c>
      <c r="I150" s="77" t="s">
        <v>5</v>
      </c>
      <c r="J150" s="26">
        <f>8638927.39+371479.29-733036.32</f>
        <v>8277370.3599999994</v>
      </c>
      <c r="K150" s="22"/>
      <c r="L150" s="23"/>
      <c r="M150" s="20"/>
      <c r="N150" s="24"/>
      <c r="O150" s="20"/>
      <c r="P150" s="20"/>
      <c r="Q150" s="20"/>
      <c r="R150" s="20"/>
      <c r="S150" s="20"/>
    </row>
    <row r="151" spans="1:19">
      <c r="A15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51" s="9">
        <v>42</v>
      </c>
      <c r="C151" s="121" t="str">
        <f t="shared" si="8"/>
        <v>3级-3级</v>
      </c>
      <c r="D151" s="121" t="s">
        <v>69</v>
      </c>
      <c r="E151" s="121" t="s">
        <v>195</v>
      </c>
      <c r="F151" s="121" t="s">
        <v>69</v>
      </c>
      <c r="G151" s="121" t="s">
        <v>427</v>
      </c>
      <c r="H151" s="144" t="s">
        <v>548</v>
      </c>
      <c r="I151" s="124" t="s">
        <v>3</v>
      </c>
      <c r="J151" s="255">
        <v>8207891.8100000005</v>
      </c>
      <c r="K151" s="22"/>
      <c r="L151" s="23"/>
      <c r="M151" s="32"/>
      <c r="N151" s="24"/>
      <c r="O151" s="20"/>
      <c r="P151" s="20"/>
      <c r="Q151" s="20"/>
      <c r="R151" s="20"/>
      <c r="S151" s="20"/>
    </row>
    <row r="152" spans="1:19" ht="26">
      <c r="A15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52" s="9">
        <v>213</v>
      </c>
      <c r="C152" s="121" t="str">
        <f t="shared" si="8"/>
        <v>3级-2级</v>
      </c>
      <c r="D152" s="121" t="s">
        <v>69</v>
      </c>
      <c r="E152" s="121" t="s">
        <v>371</v>
      </c>
      <c r="F152" s="121" t="s">
        <v>66</v>
      </c>
      <c r="G152" s="121" t="s">
        <v>89</v>
      </c>
      <c r="H152" s="144" t="s">
        <v>611</v>
      </c>
      <c r="I152" s="124" t="s">
        <v>24</v>
      </c>
      <c r="J152" s="271">
        <v>8185934.9699999997</v>
      </c>
      <c r="K152" s="22"/>
      <c r="L152" s="23"/>
      <c r="M152" s="40"/>
      <c r="N152" s="24"/>
      <c r="O152" s="20"/>
      <c r="P152" s="20" t="str">
        <f>IF(N152=0,"OK","待核对")</f>
        <v>OK</v>
      </c>
      <c r="Q152" s="20"/>
      <c r="R152" s="20"/>
      <c r="S152" s="20"/>
    </row>
    <row r="153" spans="1:19">
      <c r="A15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53" s="9">
        <v>6</v>
      </c>
      <c r="C153" s="10" t="str">
        <f t="shared" si="8"/>
        <v>2级-3级</v>
      </c>
      <c r="D153" s="10" t="s">
        <v>66</v>
      </c>
      <c r="E153" s="10" t="s">
        <v>84</v>
      </c>
      <c r="F153" s="10" t="s">
        <v>69</v>
      </c>
      <c r="G153" s="10" t="s">
        <v>231</v>
      </c>
      <c r="H153" s="81" t="s">
        <v>232</v>
      </c>
      <c r="I153" s="77" t="s">
        <v>6</v>
      </c>
      <c r="J153" s="26">
        <v>8116227.2300000004</v>
      </c>
      <c r="K153" s="22"/>
      <c r="L153" s="23"/>
      <c r="M153" s="38"/>
      <c r="N153" s="24"/>
      <c r="O153" s="20"/>
      <c r="P153" s="20" t="str">
        <f>IF(N153=0,"OK","待核对")</f>
        <v>OK</v>
      </c>
      <c r="Q153" s="20"/>
      <c r="R153" s="20"/>
      <c r="S153" s="20"/>
    </row>
    <row r="154" spans="1:19">
      <c r="A15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54" s="9">
        <v>104</v>
      </c>
      <c r="C154" s="121" t="str">
        <f t="shared" si="8"/>
        <v>3级-3级</v>
      </c>
      <c r="D154" s="121" t="s">
        <v>69</v>
      </c>
      <c r="E154" s="121" t="s">
        <v>196</v>
      </c>
      <c r="F154" s="121" t="s">
        <v>69</v>
      </c>
      <c r="G154" s="121" t="s">
        <v>353</v>
      </c>
      <c r="H154" s="76" t="s">
        <v>580</v>
      </c>
      <c r="I154" s="124" t="s">
        <v>21</v>
      </c>
      <c r="J154" s="271">
        <v>8000000</v>
      </c>
      <c r="K154" s="54"/>
      <c r="L154" s="55"/>
      <c r="M154" s="58"/>
      <c r="N154" s="57"/>
      <c r="O154" s="58"/>
      <c r="P154" s="58" t="str">
        <f>IF(N154=0,"OK","待核对")</f>
        <v>OK</v>
      </c>
      <c r="Q154" s="58"/>
      <c r="R154" s="58"/>
      <c r="S154" s="58"/>
    </row>
    <row r="155" spans="1:19">
      <c r="A15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55" s="9">
        <v>106</v>
      </c>
      <c r="C155" s="121" t="str">
        <f t="shared" si="8"/>
        <v>3级-3级</v>
      </c>
      <c r="D155" s="121" t="s">
        <v>69</v>
      </c>
      <c r="E155" s="121" t="s">
        <v>196</v>
      </c>
      <c r="F155" s="121" t="s">
        <v>69</v>
      </c>
      <c r="G155" s="121" t="s">
        <v>353</v>
      </c>
      <c r="H155" s="76" t="s">
        <v>582</v>
      </c>
      <c r="I155" s="124" t="s">
        <v>23</v>
      </c>
      <c r="J155" s="271">
        <v>8000000</v>
      </c>
      <c r="K155" s="54"/>
      <c r="L155" s="55"/>
      <c r="M155" s="58"/>
      <c r="N155" s="57"/>
      <c r="O155" s="58"/>
      <c r="P155" s="58" t="str">
        <f>IF(N155=0,"OK","待核对")</f>
        <v>OK</v>
      </c>
      <c r="Q155" s="58"/>
      <c r="R155" s="58"/>
      <c r="S155" s="58"/>
    </row>
    <row r="156" spans="1:19">
      <c r="A15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56" s="9">
        <v>447</v>
      </c>
      <c r="C156" s="121" t="str">
        <f t="shared" si="8"/>
        <v>3级-3级</v>
      </c>
      <c r="D156" s="121" t="s">
        <v>69</v>
      </c>
      <c r="E156" s="121" t="s">
        <v>353</v>
      </c>
      <c r="F156" s="121" t="s">
        <v>69</v>
      </c>
      <c r="G156" s="121" t="s">
        <v>196</v>
      </c>
      <c r="H156" s="144" t="s">
        <v>271</v>
      </c>
      <c r="I156" s="124" t="s">
        <v>5</v>
      </c>
      <c r="J156" s="271">
        <v>8000000</v>
      </c>
      <c r="K156" s="54"/>
      <c r="L156" s="55"/>
      <c r="M156" s="59"/>
      <c r="N156" s="57"/>
      <c r="O156" s="58"/>
      <c r="P156" s="58" t="str">
        <f>IF(N156=0,"OK","待核对")</f>
        <v>OK</v>
      </c>
      <c r="Q156" s="58"/>
      <c r="R156" s="58"/>
      <c r="S156" s="58"/>
    </row>
    <row r="157" spans="1:19">
      <c r="A15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7" s="72">
        <v>67</v>
      </c>
      <c r="C157" s="73" t="str">
        <f t="shared" si="8"/>
        <v>4级-3级</v>
      </c>
      <c r="D157" s="73" t="s">
        <v>72</v>
      </c>
      <c r="E157" s="73" t="s">
        <v>76</v>
      </c>
      <c r="F157" s="73" t="s">
        <v>69</v>
      </c>
      <c r="G157" s="73" t="s">
        <v>153</v>
      </c>
      <c r="H157" s="79" t="s">
        <v>165</v>
      </c>
      <c r="I157" s="77" t="s">
        <v>6</v>
      </c>
      <c r="J157" s="26">
        <v>7986357.8000000007</v>
      </c>
      <c r="K157" s="22"/>
      <c r="L157" s="23"/>
      <c r="M157" s="20"/>
      <c r="N157" s="24"/>
      <c r="O157" s="20"/>
      <c r="P157" s="20"/>
      <c r="Q157" s="20"/>
      <c r="R157" s="20"/>
      <c r="S157" s="20"/>
    </row>
    <row r="158" spans="1:19">
      <c r="A15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58" s="9">
        <v>149</v>
      </c>
      <c r="C158" s="10" t="str">
        <f t="shared" si="8"/>
        <v>3级-4级</v>
      </c>
      <c r="D158" s="10" t="s">
        <v>116</v>
      </c>
      <c r="E158" s="10" t="s">
        <v>153</v>
      </c>
      <c r="F158" s="10" t="s">
        <v>72</v>
      </c>
      <c r="G158" s="11" t="s">
        <v>182</v>
      </c>
      <c r="H158" s="81" t="s">
        <v>129</v>
      </c>
      <c r="I158" s="77" t="s">
        <v>3</v>
      </c>
      <c r="J158" s="26">
        <v>7978005.7999999998</v>
      </c>
      <c r="K158" s="22"/>
      <c r="L158" s="23"/>
      <c r="M158" s="32"/>
      <c r="N158" s="24"/>
      <c r="O158" s="20"/>
      <c r="P158" s="20"/>
      <c r="Q158" s="33"/>
      <c r="R158" s="33"/>
      <c r="S158" s="33"/>
    </row>
    <row r="159" spans="1:19" ht="26">
      <c r="A15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59" s="9">
        <v>49</v>
      </c>
      <c r="C159" s="10" t="str">
        <f t="shared" si="8"/>
        <v>3级-3级</v>
      </c>
      <c r="D159" s="10" t="s">
        <v>116</v>
      </c>
      <c r="E159" s="10" t="s">
        <v>120</v>
      </c>
      <c r="F159" s="10" t="s">
        <v>116</v>
      </c>
      <c r="G159" s="10" t="s">
        <v>122</v>
      </c>
      <c r="H159" s="81" t="s">
        <v>143</v>
      </c>
      <c r="I159" s="77" t="s">
        <v>21</v>
      </c>
      <c r="J159" s="26">
        <v>7660000</v>
      </c>
      <c r="K159" s="22" t="s">
        <v>143</v>
      </c>
      <c r="L159" s="23" t="s">
        <v>18</v>
      </c>
      <c r="M159" s="32">
        <f>J159</f>
        <v>7660000</v>
      </c>
      <c r="N159" s="24"/>
      <c r="O159" s="20"/>
      <c r="P159" s="20"/>
      <c r="Q159" s="33">
        <f>M159</f>
        <v>7660000</v>
      </c>
      <c r="R159" s="33">
        <f>Q159</f>
        <v>7660000</v>
      </c>
      <c r="S159" s="33">
        <f>R159</f>
        <v>7660000</v>
      </c>
    </row>
    <row r="160" spans="1:19">
      <c r="A16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60" s="9">
        <v>13</v>
      </c>
      <c r="C160" s="10" t="str">
        <f t="shared" si="8"/>
        <v>1级-2级</v>
      </c>
      <c r="D160" s="10" t="s">
        <v>64</v>
      </c>
      <c r="E160" s="10" t="s">
        <v>65</v>
      </c>
      <c r="F160" s="10" t="s">
        <v>66</v>
      </c>
      <c r="G160" s="10" t="s">
        <v>85</v>
      </c>
      <c r="H160" s="12" t="s">
        <v>79</v>
      </c>
      <c r="I160" s="77" t="s">
        <v>11</v>
      </c>
      <c r="J160" s="14">
        <v>7516447.8300000001</v>
      </c>
      <c r="K160" s="15"/>
      <c r="L160" s="15"/>
      <c r="M160" s="16"/>
      <c r="N160" s="17"/>
      <c r="O160" s="17"/>
      <c r="P160" s="19"/>
      <c r="Q160" s="20"/>
      <c r="R160" s="20"/>
      <c r="S160" s="20"/>
    </row>
    <row r="161" spans="1:27" ht="26">
      <c r="A161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161" s="41">
        <v>2</v>
      </c>
      <c r="C161" s="10" t="str">
        <f t="shared" si="8"/>
        <v>2级-1级</v>
      </c>
      <c r="D161" s="10" t="s">
        <v>208</v>
      </c>
      <c r="E161" s="81" t="s">
        <v>209</v>
      </c>
      <c r="F161" s="145" t="s">
        <v>64</v>
      </c>
      <c r="G161" s="81" t="s">
        <v>210</v>
      </c>
      <c r="H161" s="119" t="s">
        <v>212</v>
      </c>
      <c r="I161" s="77" t="s">
        <v>24</v>
      </c>
      <c r="J161" s="26">
        <v>7516447.8300000001</v>
      </c>
      <c r="K161" s="22"/>
      <c r="L161" s="23"/>
      <c r="M161" s="32"/>
      <c r="N161" s="46"/>
      <c r="O161" s="47"/>
      <c r="P161" s="47"/>
      <c r="Q161" s="47"/>
      <c r="R161" s="47"/>
      <c r="S161" s="47"/>
    </row>
    <row r="162" spans="1:27">
      <c r="A16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62" s="9">
        <v>60</v>
      </c>
      <c r="C162" s="10" t="str">
        <f t="shared" si="8"/>
        <v>2级-2级</v>
      </c>
      <c r="D162" s="10" t="s">
        <v>252</v>
      </c>
      <c r="E162" s="10" t="s">
        <v>172</v>
      </c>
      <c r="F162" s="10" t="s">
        <v>252</v>
      </c>
      <c r="G162" s="10" t="s">
        <v>94</v>
      </c>
      <c r="H162" s="76" t="s">
        <v>271</v>
      </c>
      <c r="I162" s="77" t="s">
        <v>5</v>
      </c>
      <c r="J162" s="26">
        <v>7200000</v>
      </c>
      <c r="K162" s="22"/>
      <c r="L162" s="23"/>
      <c r="M162" s="32"/>
      <c r="N162" s="24"/>
      <c r="O162" s="20"/>
      <c r="P162" s="20"/>
      <c r="Q162" s="20"/>
      <c r="R162" s="20"/>
      <c r="S162" s="20"/>
      <c r="T162" s="162"/>
      <c r="U162" s="162"/>
      <c r="V162" s="162"/>
      <c r="W162" s="162"/>
      <c r="X162" s="162"/>
      <c r="Y162" s="162"/>
      <c r="Z162" s="162"/>
      <c r="AA162" s="162"/>
    </row>
    <row r="163" spans="1:27" ht="26">
      <c r="A163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163" s="9">
        <v>7</v>
      </c>
      <c r="C163" s="10" t="str">
        <f t="shared" si="8"/>
        <v>2级-2级</v>
      </c>
      <c r="D163" s="10" t="s">
        <v>208</v>
      </c>
      <c r="E163" s="81" t="s">
        <v>209</v>
      </c>
      <c r="F163" s="145" t="s">
        <v>208</v>
      </c>
      <c r="G163" s="81" t="s">
        <v>221</v>
      </c>
      <c r="H163" s="51" t="s">
        <v>222</v>
      </c>
      <c r="I163" s="77" t="s">
        <v>11</v>
      </c>
      <c r="J163" s="49">
        <v>6886027.2199999997</v>
      </c>
      <c r="K163" s="22"/>
      <c r="L163" s="23"/>
      <c r="M163" s="38"/>
      <c r="N163" s="24"/>
      <c r="O163" s="20"/>
      <c r="P163" s="20" t="str">
        <f>IF(N163=0,"OK","待核对")</f>
        <v>OK</v>
      </c>
      <c r="Q163" s="20"/>
      <c r="R163" s="20"/>
      <c r="S163" s="20"/>
    </row>
    <row r="164" spans="1:27" ht="26">
      <c r="A164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64" s="9">
        <v>17</v>
      </c>
      <c r="C164" s="10" t="str">
        <f t="shared" si="8"/>
        <v>2级-2级</v>
      </c>
      <c r="D164" s="10" t="s">
        <v>66</v>
      </c>
      <c r="E164" s="10" t="s">
        <v>84</v>
      </c>
      <c r="F164" s="10" t="s">
        <v>66</v>
      </c>
      <c r="G164" s="10" t="s">
        <v>85</v>
      </c>
      <c r="H164" s="118" t="s">
        <v>239</v>
      </c>
      <c r="I164" s="77" t="s">
        <v>24</v>
      </c>
      <c r="J164" s="26">
        <v>6886027.2199999997</v>
      </c>
      <c r="K164" s="22"/>
      <c r="L164" s="23"/>
      <c r="M164" s="20"/>
      <c r="N164" s="24"/>
      <c r="O164" s="20"/>
      <c r="P164" s="20"/>
      <c r="Q164" s="20"/>
      <c r="R164" s="20"/>
      <c r="S164" s="20"/>
    </row>
    <row r="165" spans="1:27" ht="26">
      <c r="A16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65" s="9">
        <v>113</v>
      </c>
      <c r="C165" s="10" t="str">
        <f t="shared" si="8"/>
        <v>2级-3级</v>
      </c>
      <c r="D165" s="10" t="s">
        <v>115</v>
      </c>
      <c r="E165" s="10" t="s">
        <v>81</v>
      </c>
      <c r="F165" s="10" t="s">
        <v>116</v>
      </c>
      <c r="G165" s="10" t="s">
        <v>153</v>
      </c>
      <c r="H165" s="81" t="s">
        <v>154</v>
      </c>
      <c r="I165" s="77" t="s">
        <v>11</v>
      </c>
      <c r="J165" s="26">
        <v>6614114.8600000003</v>
      </c>
      <c r="K165" s="31" t="s">
        <v>155</v>
      </c>
      <c r="L165" s="23" t="s">
        <v>24</v>
      </c>
      <c r="M165" s="32">
        <f>J165</f>
        <v>6614114.8600000003</v>
      </c>
      <c r="N165" s="24"/>
      <c r="O165" s="20"/>
      <c r="P165" s="20"/>
      <c r="Q165" s="33">
        <f>M165</f>
        <v>6614114.8600000003</v>
      </c>
      <c r="R165" s="33">
        <f>Q165</f>
        <v>6614114.8600000003</v>
      </c>
      <c r="S165" s="33">
        <f>R165</f>
        <v>6614114.8600000003</v>
      </c>
    </row>
    <row r="166" spans="1:27">
      <c r="A16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66" s="9">
        <v>9</v>
      </c>
      <c r="C166" s="10" t="str">
        <f t="shared" si="8"/>
        <v>1级-2级</v>
      </c>
      <c r="D166" s="10" t="s">
        <v>64</v>
      </c>
      <c r="E166" s="10" t="s">
        <v>65</v>
      </c>
      <c r="F166" s="10" t="s">
        <v>66</v>
      </c>
      <c r="G166" s="10" t="s">
        <v>81</v>
      </c>
      <c r="H166" s="12" t="s">
        <v>79</v>
      </c>
      <c r="I166" s="77" t="s">
        <v>11</v>
      </c>
      <c r="J166" s="14">
        <v>6525130.7000000002</v>
      </c>
      <c r="K166" s="15"/>
      <c r="L166" s="15"/>
      <c r="M166" s="16"/>
      <c r="N166" s="17"/>
      <c r="O166" s="17"/>
      <c r="P166" s="19"/>
      <c r="Q166" s="20"/>
      <c r="R166" s="20"/>
      <c r="S166" s="20"/>
    </row>
    <row r="167" spans="1:27" ht="26">
      <c r="A16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67" s="9">
        <v>151</v>
      </c>
      <c r="C167" s="10" t="str">
        <f t="shared" si="8"/>
        <v>2级-1级</v>
      </c>
      <c r="D167" s="10" t="s">
        <v>66</v>
      </c>
      <c r="E167" s="10" t="s">
        <v>81</v>
      </c>
      <c r="F167" s="10" t="s">
        <v>64</v>
      </c>
      <c r="G167" s="10" t="s">
        <v>65</v>
      </c>
      <c r="H167" s="81" t="s">
        <v>183</v>
      </c>
      <c r="I167" s="77" t="s">
        <v>24</v>
      </c>
      <c r="J167" s="26">
        <v>6525130.7000000002</v>
      </c>
      <c r="K167" s="22"/>
      <c r="L167" s="23"/>
      <c r="M167" s="32"/>
      <c r="N167" s="24"/>
      <c r="O167" s="20"/>
      <c r="P167" s="20"/>
      <c r="Q167" s="33"/>
      <c r="R167" s="33"/>
      <c r="S167" s="33"/>
    </row>
    <row r="168" spans="1:27" ht="26">
      <c r="A1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68" s="9">
        <v>337</v>
      </c>
      <c r="C168" s="121" t="str">
        <f t="shared" si="8"/>
        <v>3级-3级</v>
      </c>
      <c r="D168" s="121" t="s">
        <v>69</v>
      </c>
      <c r="E168" s="129" t="s">
        <v>349</v>
      </c>
      <c r="F168" s="121" t="s">
        <v>69</v>
      </c>
      <c r="G168" s="121" t="s">
        <v>350</v>
      </c>
      <c r="H168" s="144" t="s">
        <v>604</v>
      </c>
      <c r="I168" s="124" t="s">
        <v>9</v>
      </c>
      <c r="J168" s="255">
        <v>6103400</v>
      </c>
      <c r="K168" s="54"/>
      <c r="L168" s="55"/>
      <c r="M168" s="56"/>
      <c r="N168" s="57"/>
      <c r="O168" s="58"/>
      <c r="P168" s="58"/>
      <c r="Q168" s="58"/>
      <c r="R168" s="58"/>
      <c r="S168" s="58"/>
    </row>
    <row r="169" spans="1:27">
      <c r="A16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69" s="9">
        <v>240</v>
      </c>
      <c r="C169" s="121" t="str">
        <f t="shared" si="8"/>
        <v>3级-3级</v>
      </c>
      <c r="D169" s="121" t="s">
        <v>69</v>
      </c>
      <c r="E169" s="121" t="s">
        <v>427</v>
      </c>
      <c r="F169" s="121" t="s">
        <v>69</v>
      </c>
      <c r="G169" s="121" t="s">
        <v>195</v>
      </c>
      <c r="H169" s="124" t="s">
        <v>620</v>
      </c>
      <c r="I169" s="124" t="s">
        <v>6</v>
      </c>
      <c r="J169" s="271">
        <v>5914272.0300000003</v>
      </c>
      <c r="K169" s="126"/>
      <c r="L169" s="23"/>
      <c r="M169" s="20"/>
      <c r="N169" s="24"/>
      <c r="O169" s="20"/>
      <c r="P169" s="20" t="str">
        <f>IF(N169=0,"OK","待核对")</f>
        <v>OK</v>
      </c>
      <c r="Q169" s="20"/>
      <c r="R169" s="20"/>
      <c r="S169" s="20"/>
    </row>
    <row r="170" spans="1:27">
      <c r="A17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70" s="9">
        <v>15</v>
      </c>
      <c r="C170" s="10" t="str">
        <f t="shared" si="8"/>
        <v>2级-2级</v>
      </c>
      <c r="D170" s="10" t="s">
        <v>66</v>
      </c>
      <c r="E170" s="11" t="s">
        <v>272</v>
      </c>
      <c r="F170" s="10" t="s">
        <v>66</v>
      </c>
      <c r="G170" s="10" t="s">
        <v>82</v>
      </c>
      <c r="H170" s="76" t="s">
        <v>273</v>
      </c>
      <c r="I170" s="77" t="s">
        <v>9</v>
      </c>
      <c r="J170" s="26">
        <v>5869500</v>
      </c>
      <c r="K170" s="54"/>
      <c r="L170" s="55"/>
      <c r="M170" s="56"/>
      <c r="N170" s="57"/>
      <c r="O170" s="58"/>
      <c r="P170" s="58"/>
      <c r="Q170" s="58"/>
      <c r="R170" s="58"/>
      <c r="S170" s="58"/>
      <c r="T170" s="162"/>
      <c r="U170" s="162"/>
      <c r="V170" s="162"/>
      <c r="W170" s="162"/>
      <c r="X170" s="162"/>
      <c r="Y170" s="162"/>
      <c r="Z170" s="162"/>
      <c r="AA170" s="162"/>
    </row>
    <row r="171" spans="1:27" ht="26">
      <c r="A17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71" s="9">
        <v>60</v>
      </c>
      <c r="C171" s="121" t="str">
        <f t="shared" si="8"/>
        <v>3级-2级</v>
      </c>
      <c r="D171" s="121" t="s">
        <v>69</v>
      </c>
      <c r="E171" s="121" t="s">
        <v>245</v>
      </c>
      <c r="F171" s="121" t="s">
        <v>66</v>
      </c>
      <c r="G171" s="121" t="s">
        <v>89</v>
      </c>
      <c r="H171" s="144" t="s">
        <v>561</v>
      </c>
      <c r="I171" s="124" t="s">
        <v>24</v>
      </c>
      <c r="J171" s="271">
        <v>5722280.0199999996</v>
      </c>
      <c r="K171" s="126"/>
      <c r="L171" s="127"/>
      <c r="M171" s="38"/>
      <c r="N171" s="24"/>
      <c r="O171" s="20"/>
      <c r="P171" s="20"/>
      <c r="Q171" s="20"/>
      <c r="R171" s="20"/>
      <c r="S171" s="20"/>
    </row>
    <row r="172" spans="1:27">
      <c r="A17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72" s="9">
        <v>158</v>
      </c>
      <c r="C172" s="121" t="str">
        <f t="shared" si="8"/>
        <v>2级-3级</v>
      </c>
      <c r="D172" s="121" t="s">
        <v>66</v>
      </c>
      <c r="E172" s="121" t="s">
        <v>89</v>
      </c>
      <c r="F172" s="121" t="s">
        <v>69</v>
      </c>
      <c r="G172" s="121" t="s">
        <v>245</v>
      </c>
      <c r="H172" s="144" t="s">
        <v>256</v>
      </c>
      <c r="I172" s="124" t="s">
        <v>3</v>
      </c>
      <c r="J172" s="255">
        <f>3228400.85+10150+34195.83+1278416.67+19454.17+1151662.5</f>
        <v>5722280.0199999996</v>
      </c>
      <c r="K172" s="22"/>
      <c r="L172" s="23"/>
      <c r="M172" s="20"/>
      <c r="N172" s="24"/>
      <c r="O172" s="20"/>
      <c r="P172" s="20"/>
      <c r="Q172" s="20"/>
      <c r="R172" s="20"/>
      <c r="S172" s="20"/>
    </row>
    <row r="173" spans="1:27">
      <c r="A173" s="147" t="str">
        <f>HYPERLINK("C:\Users\chizh\Desktop\ffcell\提取结果.xlsx#'4内部关联现金流-1'!A1","[提取结果.xlsx]4内部关联现金流-1")</f>
        <v>[提取结果.xlsx]4内部关联现金流-1</v>
      </c>
      <c r="B173" s="9">
        <v>81</v>
      </c>
      <c r="C173" s="10" t="str">
        <f t="shared" si="8"/>
        <v>3级-3级</v>
      </c>
      <c r="D173" s="73" t="s">
        <v>69</v>
      </c>
      <c r="E173" s="73" t="s">
        <v>415</v>
      </c>
      <c r="F173" s="73" t="s">
        <v>69</v>
      </c>
      <c r="G173" s="73" t="s">
        <v>467</v>
      </c>
      <c r="H173" s="118" t="s">
        <v>458</v>
      </c>
      <c r="I173" s="77" t="s">
        <v>6</v>
      </c>
      <c r="J173" s="26">
        <v>5482595.4400000004</v>
      </c>
      <c r="K173" s="22"/>
      <c r="L173" s="23"/>
      <c r="M173" s="20"/>
      <c r="N173" s="24"/>
      <c r="O173" s="20"/>
      <c r="P173" s="20"/>
      <c r="Q173" s="20"/>
      <c r="R173" s="20"/>
      <c r="S173" s="20"/>
    </row>
    <row r="174" spans="1:27">
      <c r="A17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74" s="9">
        <v>29</v>
      </c>
      <c r="C174" s="121" t="str">
        <f t="shared" si="8"/>
        <v>3级-3级</v>
      </c>
      <c r="D174" s="121" t="s">
        <v>69</v>
      </c>
      <c r="E174" s="121" t="s">
        <v>195</v>
      </c>
      <c r="F174" s="121" t="s">
        <v>69</v>
      </c>
      <c r="G174" s="121" t="s">
        <v>429</v>
      </c>
      <c r="H174" s="144" t="s">
        <v>538</v>
      </c>
      <c r="I174" s="124" t="s">
        <v>5</v>
      </c>
      <c r="J174" s="255">
        <v>5196068.63</v>
      </c>
      <c r="K174" s="22"/>
      <c r="L174" s="23"/>
      <c r="M174" s="32"/>
      <c r="N174" s="24"/>
      <c r="O174" s="20"/>
      <c r="P174" s="20" t="str">
        <f>IF(N174=0,"OK","待核对")</f>
        <v>OK</v>
      </c>
      <c r="Q174" s="20"/>
      <c r="R174" s="20"/>
      <c r="S174" s="20"/>
    </row>
    <row r="175" spans="1:27">
      <c r="A17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75" s="9">
        <v>111</v>
      </c>
      <c r="C175" s="121" t="str">
        <f t="shared" si="8"/>
        <v>2级-3级</v>
      </c>
      <c r="D175" s="121" t="s">
        <v>66</v>
      </c>
      <c r="E175" s="121" t="s">
        <v>89</v>
      </c>
      <c r="F175" s="121" t="s">
        <v>69</v>
      </c>
      <c r="G175" s="121" t="s">
        <v>194</v>
      </c>
      <c r="H175" s="144" t="s">
        <v>256</v>
      </c>
      <c r="I175" s="124" t="s">
        <v>3</v>
      </c>
      <c r="J175" s="255">
        <f>475000+2427777.78+2243055.56</f>
        <v>5145833.34</v>
      </c>
      <c r="K175" s="22"/>
      <c r="L175" s="23"/>
      <c r="M175" s="32"/>
      <c r="N175" s="24"/>
      <c r="O175" s="20"/>
      <c r="P175" s="20"/>
      <c r="Q175" s="20"/>
      <c r="R175" s="20"/>
      <c r="S175" s="20"/>
    </row>
    <row r="176" spans="1:27">
      <c r="A17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76" s="9">
        <v>153</v>
      </c>
      <c r="C176" s="121" t="str">
        <f t="shared" si="8"/>
        <v>2级-3级</v>
      </c>
      <c r="D176" s="121" t="s">
        <v>66</v>
      </c>
      <c r="E176" s="121" t="s">
        <v>89</v>
      </c>
      <c r="F176" s="121" t="s">
        <v>69</v>
      </c>
      <c r="G176" s="121" t="s">
        <v>161</v>
      </c>
      <c r="H176" s="144" t="s">
        <v>256</v>
      </c>
      <c r="I176" s="124" t="s">
        <v>3</v>
      </c>
      <c r="J176" s="255">
        <f>180090+136372.5+837979.17+117631.25+2338535.83+1502719.58</f>
        <v>5113328.33</v>
      </c>
      <c r="K176" s="22"/>
      <c r="L176" s="23"/>
      <c r="M176" s="20"/>
      <c r="N176" s="24"/>
      <c r="O176" s="20"/>
      <c r="P176" s="20"/>
      <c r="Q176" s="20"/>
      <c r="R176" s="20"/>
      <c r="S176" s="20"/>
    </row>
    <row r="177" spans="1:19">
      <c r="A17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77" s="9">
        <v>423</v>
      </c>
      <c r="C177" s="121" t="str">
        <f t="shared" si="8"/>
        <v>3级-2级</v>
      </c>
      <c r="D177" s="121" t="s">
        <v>69</v>
      </c>
      <c r="E177" s="121" t="s">
        <v>161</v>
      </c>
      <c r="F177" s="121" t="s">
        <v>66</v>
      </c>
      <c r="G177" s="121" t="s">
        <v>89</v>
      </c>
      <c r="H177" s="144" t="s">
        <v>672</v>
      </c>
      <c r="I177" s="124" t="s">
        <v>9</v>
      </c>
      <c r="J177" s="271">
        <v>5113328.33</v>
      </c>
      <c r="K177" s="22"/>
      <c r="L177" s="23"/>
      <c r="M177" s="20"/>
      <c r="N177" s="24"/>
      <c r="O177" s="20"/>
      <c r="P177" s="20"/>
      <c r="Q177" s="20"/>
      <c r="R177" s="20"/>
      <c r="S177" s="20"/>
    </row>
    <row r="178" spans="1:19">
      <c r="A178" s="147" t="str">
        <f>HYPERLINK("C:\Users\chizh\Desktop\ffcell\提取结果.xlsx#'4内部关联现金流'!A1","[提取结果.xlsx]4内部关联现金流")</f>
        <v>[提取结果.xlsx]4内部关联现金流</v>
      </c>
      <c r="B178" s="9">
        <v>8</v>
      </c>
      <c r="C178" s="90" t="str">
        <f t="shared" si="8"/>
        <v>2级-3级</v>
      </c>
      <c r="D178" s="85" t="s">
        <v>66</v>
      </c>
      <c r="E178" s="85" t="s">
        <v>80</v>
      </c>
      <c r="F178" s="86" t="s">
        <v>69</v>
      </c>
      <c r="G178" s="86" t="s">
        <v>377</v>
      </c>
      <c r="H178" s="91" t="s">
        <v>26</v>
      </c>
      <c r="I178" s="94" t="s">
        <v>26</v>
      </c>
      <c r="J178" s="272">
        <v>5100000</v>
      </c>
      <c r="K178" s="22"/>
      <c r="L178" s="23"/>
      <c r="M178" s="40"/>
      <c r="N178" s="24"/>
      <c r="O178" s="20"/>
      <c r="P178" s="20" t="str">
        <f>IF(N178=0,"OK","待核对")</f>
        <v>OK</v>
      </c>
      <c r="Q178" s="20"/>
      <c r="R178" s="20"/>
      <c r="S178" s="20"/>
    </row>
    <row r="179" spans="1:19">
      <c r="A17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79" s="9">
        <v>168</v>
      </c>
      <c r="C179" s="121" t="str">
        <f t="shared" si="8"/>
        <v>2级-3级</v>
      </c>
      <c r="D179" s="121" t="s">
        <v>66</v>
      </c>
      <c r="E179" s="121" t="s">
        <v>89</v>
      </c>
      <c r="F179" s="121" t="s">
        <v>69</v>
      </c>
      <c r="G179" s="121" t="s">
        <v>381</v>
      </c>
      <c r="H179" s="144" t="s">
        <v>596</v>
      </c>
      <c r="I179" s="124" t="s">
        <v>9</v>
      </c>
      <c r="J179" s="255">
        <f>6158.74+2816.24+627.18+861.73+5000000</f>
        <v>5010463.8899999997</v>
      </c>
      <c r="K179" s="22"/>
      <c r="L179" s="23"/>
      <c r="M179" s="20"/>
      <c r="N179" s="24"/>
      <c r="O179" s="20"/>
      <c r="P179" s="20"/>
      <c r="Q179" s="20"/>
      <c r="R179" s="20"/>
      <c r="S179" s="20"/>
    </row>
    <row r="180" spans="1:19">
      <c r="A180" s="147" t="str">
        <f>HYPERLINK("C:\Users\chizh\Desktop\ffcell\提取结果.xlsx#'4内部关联现金流-1'!A1","[提取结果.xlsx]4内部关联现金流-1")</f>
        <v>[提取结果.xlsx]4内部关联现金流-1</v>
      </c>
      <c r="B180" s="9">
        <v>41</v>
      </c>
      <c r="C180" s="10" t="str">
        <f t="shared" si="8"/>
        <v>3级-3级</v>
      </c>
      <c r="D180" s="73" t="s">
        <v>69</v>
      </c>
      <c r="E180" s="73" t="s">
        <v>420</v>
      </c>
      <c r="F180" s="73" t="s">
        <v>69</v>
      </c>
      <c r="G180" s="73" t="s">
        <v>415</v>
      </c>
      <c r="H180" s="81" t="s">
        <v>185</v>
      </c>
      <c r="I180" s="77" t="s">
        <v>9</v>
      </c>
      <c r="J180" s="26">
        <v>5000000</v>
      </c>
      <c r="K180" s="22"/>
      <c r="L180" s="23"/>
      <c r="M180" s="20"/>
      <c r="N180" s="24"/>
      <c r="O180" s="20"/>
      <c r="P180" s="20"/>
      <c r="Q180" s="20"/>
      <c r="R180" s="20"/>
      <c r="S180" s="20"/>
    </row>
    <row r="181" spans="1:19">
      <c r="A181" s="147" t="str">
        <f>HYPERLINK("C:\Users\chizh\Desktop\ffcell\提取结果.xlsx#'4内部关联现金流-1'!A1","[提取结果.xlsx]4内部关联现金流-1")</f>
        <v>[提取结果.xlsx]4内部关联现金流-1</v>
      </c>
      <c r="B181" s="9">
        <v>87</v>
      </c>
      <c r="C181" s="10" t="str">
        <f t="shared" ref="C181:C212" si="9">TEXT(D181,"000")&amp;"-"&amp;TEXT(F181,"000")</f>
        <v>3级-3级</v>
      </c>
      <c r="D181" s="73" t="s">
        <v>69</v>
      </c>
      <c r="E181" s="73" t="s">
        <v>415</v>
      </c>
      <c r="F181" s="73" t="s">
        <v>69</v>
      </c>
      <c r="G181" s="73" t="s">
        <v>420</v>
      </c>
      <c r="H181" s="118" t="s">
        <v>421</v>
      </c>
      <c r="I181" s="77" t="s">
        <v>5</v>
      </c>
      <c r="J181" s="26">
        <v>5000000</v>
      </c>
      <c r="K181" s="22"/>
      <c r="L181" s="23"/>
      <c r="M181" s="20"/>
      <c r="N181" s="24"/>
      <c r="O181" s="20"/>
      <c r="P181" s="20"/>
      <c r="Q181" s="20"/>
      <c r="R181" s="20"/>
      <c r="S181" s="20"/>
    </row>
    <row r="182" spans="1:19">
      <c r="A182" s="147" t="str">
        <f t="shared" ref="A182:A192" si="10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82" s="9">
        <v>179</v>
      </c>
      <c r="C182" s="121" t="str">
        <f t="shared" si="9"/>
        <v>3级-2级</v>
      </c>
      <c r="D182" s="121" t="s">
        <v>69</v>
      </c>
      <c r="E182" s="121" t="s">
        <v>381</v>
      </c>
      <c r="F182" s="121" t="s">
        <v>66</v>
      </c>
      <c r="G182" s="121" t="s">
        <v>214</v>
      </c>
      <c r="H182" s="144" t="s">
        <v>271</v>
      </c>
      <c r="I182" s="124" t="s">
        <v>21</v>
      </c>
      <c r="J182" s="271">
        <v>5000000</v>
      </c>
      <c r="K182" s="54"/>
      <c r="L182" s="55"/>
      <c r="M182" s="56"/>
      <c r="N182" s="57"/>
      <c r="O182" s="58"/>
      <c r="P182" s="58"/>
      <c r="Q182" s="58"/>
      <c r="R182" s="58"/>
      <c r="S182" s="58"/>
    </row>
    <row r="183" spans="1:19">
      <c r="A183" s="147" t="str">
        <f t="shared" si="10"/>
        <v>[提取结果.xlsx]02-关联交易等事项统计表-纺织公司-4内部关联现金流</v>
      </c>
      <c r="B183" s="9">
        <v>248</v>
      </c>
      <c r="C183" s="121" t="str">
        <f t="shared" si="9"/>
        <v>3级-3级</v>
      </c>
      <c r="D183" s="121" t="s">
        <v>69</v>
      </c>
      <c r="E183" s="121" t="s">
        <v>427</v>
      </c>
      <c r="F183" s="121" t="s">
        <v>69</v>
      </c>
      <c r="G183" s="121" t="s">
        <v>195</v>
      </c>
      <c r="H183" s="124" t="s">
        <v>185</v>
      </c>
      <c r="I183" s="124" t="s">
        <v>9</v>
      </c>
      <c r="J183" s="271">
        <v>5000000</v>
      </c>
      <c r="K183" s="126"/>
      <c r="L183" s="23"/>
      <c r="M183" s="20"/>
      <c r="N183" s="24"/>
      <c r="O183" s="20"/>
      <c r="P183" s="20"/>
      <c r="Q183" s="20"/>
      <c r="R183" s="20"/>
      <c r="S183" s="20"/>
    </row>
    <row r="184" spans="1:19">
      <c r="A184" s="147" t="str">
        <f t="shared" si="10"/>
        <v>[提取结果.xlsx]02-关联交易等事项统计表-纺织公司-4内部关联现金流</v>
      </c>
      <c r="B184" s="9">
        <v>8</v>
      </c>
      <c r="C184" s="121" t="str">
        <f t="shared" si="9"/>
        <v>3级-3级</v>
      </c>
      <c r="D184" s="121" t="s">
        <v>69</v>
      </c>
      <c r="E184" s="121" t="s">
        <v>429</v>
      </c>
      <c r="F184" s="121" t="s">
        <v>69</v>
      </c>
      <c r="G184" s="121" t="s">
        <v>195</v>
      </c>
      <c r="H184" s="144" t="s">
        <v>143</v>
      </c>
      <c r="I184" s="124" t="s">
        <v>9</v>
      </c>
      <c r="J184" s="271">
        <v>4950000</v>
      </c>
      <c r="K184" s="22"/>
      <c r="L184" s="23"/>
      <c r="M184" s="32"/>
      <c r="N184" s="24"/>
      <c r="O184" s="20"/>
      <c r="P184" s="20"/>
      <c r="Q184" s="20"/>
      <c r="R184" s="20"/>
      <c r="S184" s="20"/>
    </row>
    <row r="185" spans="1:19">
      <c r="A185" s="147" t="str">
        <f t="shared" si="10"/>
        <v>[提取结果.xlsx]02-关联交易等事项统计表-纺织公司-4内部关联现金流</v>
      </c>
      <c r="B185" s="9">
        <v>9</v>
      </c>
      <c r="C185" s="121" t="str">
        <f t="shared" si="9"/>
        <v>3级-3级</v>
      </c>
      <c r="D185" s="121" t="s">
        <v>69</v>
      </c>
      <c r="E185" s="121" t="s">
        <v>429</v>
      </c>
      <c r="F185" s="121" t="s">
        <v>69</v>
      </c>
      <c r="G185" s="121" t="s">
        <v>195</v>
      </c>
      <c r="H185" s="144" t="s">
        <v>185</v>
      </c>
      <c r="I185" s="124" t="s">
        <v>5</v>
      </c>
      <c r="J185" s="271">
        <v>4950000</v>
      </c>
      <c r="K185" s="22"/>
      <c r="L185" s="23"/>
      <c r="M185" s="32"/>
      <c r="N185" s="24"/>
      <c r="O185" s="20"/>
      <c r="P185" s="20"/>
      <c r="Q185" s="20"/>
      <c r="R185" s="20"/>
      <c r="S185" s="20"/>
    </row>
    <row r="186" spans="1:19">
      <c r="A186" s="147" t="str">
        <f t="shared" si="10"/>
        <v>[提取结果.xlsx]02-关联交易等事项统计表-纺织公司-4内部关联现金流</v>
      </c>
      <c r="B186" s="9">
        <v>10</v>
      </c>
      <c r="C186" s="121" t="str">
        <f t="shared" si="9"/>
        <v>3级-3级</v>
      </c>
      <c r="D186" s="121" t="s">
        <v>69</v>
      </c>
      <c r="E186" s="121" t="s">
        <v>429</v>
      </c>
      <c r="F186" s="121" t="s">
        <v>69</v>
      </c>
      <c r="G186" s="121" t="s">
        <v>195</v>
      </c>
      <c r="H186" s="144" t="s">
        <v>143</v>
      </c>
      <c r="I186" s="124" t="s">
        <v>5</v>
      </c>
      <c r="J186" s="271">
        <v>4950000</v>
      </c>
      <c r="K186" s="22"/>
      <c r="L186" s="23"/>
      <c r="M186" s="32"/>
      <c r="N186" s="24"/>
      <c r="O186" s="20"/>
      <c r="P186" s="20"/>
      <c r="Q186" s="20"/>
      <c r="R186" s="20"/>
      <c r="S186" s="20"/>
    </row>
    <row r="187" spans="1:19">
      <c r="A187" s="147" t="str">
        <f t="shared" si="10"/>
        <v>[提取结果.xlsx]02-关联交易等事项统计表-纺织公司-4内部关联现金流</v>
      </c>
      <c r="B187" s="9">
        <v>11</v>
      </c>
      <c r="C187" s="121" t="str">
        <f t="shared" si="9"/>
        <v>3级-3级</v>
      </c>
      <c r="D187" s="121" t="s">
        <v>69</v>
      </c>
      <c r="E187" s="121" t="s">
        <v>429</v>
      </c>
      <c r="F187" s="121" t="s">
        <v>69</v>
      </c>
      <c r="G187" s="121" t="s">
        <v>195</v>
      </c>
      <c r="H187" s="144" t="s">
        <v>185</v>
      </c>
      <c r="I187" s="124" t="s">
        <v>9</v>
      </c>
      <c r="J187" s="271">
        <v>4950000</v>
      </c>
      <c r="K187" s="22"/>
      <c r="L187" s="23"/>
      <c r="M187" s="32"/>
      <c r="N187" s="24"/>
      <c r="O187" s="20"/>
      <c r="P187" s="20"/>
      <c r="Q187" s="20"/>
      <c r="R187" s="20"/>
      <c r="S187" s="20"/>
    </row>
    <row r="188" spans="1:19">
      <c r="A188" s="147" t="str">
        <f t="shared" si="10"/>
        <v>[提取结果.xlsx]02-关联交易等事项统计表-纺织公司-4内部关联现金流</v>
      </c>
      <c r="B188" s="9">
        <v>27</v>
      </c>
      <c r="C188" s="121" t="str">
        <f t="shared" si="9"/>
        <v>3级-3级</v>
      </c>
      <c r="D188" s="121" t="s">
        <v>69</v>
      </c>
      <c r="E188" s="121" t="s">
        <v>195</v>
      </c>
      <c r="F188" s="121" t="s">
        <v>69</v>
      </c>
      <c r="G188" s="121" t="s">
        <v>429</v>
      </c>
      <c r="H188" s="144" t="s">
        <v>417</v>
      </c>
      <c r="I188" s="124" t="s">
        <v>5</v>
      </c>
      <c r="J188" s="255">
        <v>4950000</v>
      </c>
      <c r="K188" s="22"/>
      <c r="L188" s="23"/>
      <c r="M188" s="32"/>
      <c r="N188" s="24"/>
      <c r="O188" s="20"/>
      <c r="P188" s="20"/>
      <c r="Q188" s="20"/>
      <c r="R188" s="20"/>
      <c r="S188" s="20"/>
    </row>
    <row r="189" spans="1:19">
      <c r="A189" s="147" t="str">
        <f t="shared" si="10"/>
        <v>[提取结果.xlsx]02-关联交易等事项统计表-纺织公司-4内部关联现金流</v>
      </c>
      <c r="B189" s="9">
        <v>28</v>
      </c>
      <c r="C189" s="121" t="str">
        <f t="shared" si="9"/>
        <v>3级-3级</v>
      </c>
      <c r="D189" s="121" t="s">
        <v>69</v>
      </c>
      <c r="E189" s="121" t="s">
        <v>195</v>
      </c>
      <c r="F189" s="121" t="s">
        <v>69</v>
      </c>
      <c r="G189" s="121" t="s">
        <v>429</v>
      </c>
      <c r="H189" s="144" t="s">
        <v>537</v>
      </c>
      <c r="I189" s="124" t="s">
        <v>9</v>
      </c>
      <c r="J189" s="255">
        <v>4950000</v>
      </c>
      <c r="K189" s="22"/>
      <c r="L189" s="23"/>
      <c r="M189" s="32"/>
      <c r="N189" s="24"/>
      <c r="O189" s="20"/>
      <c r="P189" s="20"/>
      <c r="Q189" s="20"/>
      <c r="R189" s="20"/>
      <c r="S189" s="20"/>
    </row>
    <row r="190" spans="1:19">
      <c r="A190" s="147" t="str">
        <f t="shared" si="10"/>
        <v>[提取结果.xlsx]02-关联交易等事项统计表-纺织公司-4内部关联现金流</v>
      </c>
      <c r="B190" s="9">
        <v>30</v>
      </c>
      <c r="C190" s="121" t="str">
        <f t="shared" si="9"/>
        <v>3级-3级</v>
      </c>
      <c r="D190" s="121" t="s">
        <v>69</v>
      </c>
      <c r="E190" s="121" t="s">
        <v>195</v>
      </c>
      <c r="F190" s="121" t="s">
        <v>69</v>
      </c>
      <c r="G190" s="121" t="s">
        <v>429</v>
      </c>
      <c r="H190" s="144" t="s">
        <v>539</v>
      </c>
      <c r="I190" s="124" t="s">
        <v>5</v>
      </c>
      <c r="J190" s="255">
        <v>4950000</v>
      </c>
      <c r="K190" s="22"/>
      <c r="L190" s="23"/>
      <c r="M190" s="32"/>
      <c r="N190" s="24"/>
      <c r="O190" s="20"/>
      <c r="P190" s="20" t="str">
        <f>IF(N190=0,"OK","待核对")</f>
        <v>OK</v>
      </c>
      <c r="Q190" s="20"/>
      <c r="R190" s="20"/>
      <c r="S190" s="20"/>
    </row>
    <row r="191" spans="1:19">
      <c r="A191" s="147" t="str">
        <f t="shared" si="10"/>
        <v>[提取结果.xlsx]02-关联交易等事项统计表-纺织公司-4内部关联现金流</v>
      </c>
      <c r="B191" s="9">
        <v>41</v>
      </c>
      <c r="C191" s="121" t="str">
        <f t="shared" si="9"/>
        <v>3级-3级</v>
      </c>
      <c r="D191" s="121" t="s">
        <v>69</v>
      </c>
      <c r="E191" s="121" t="s">
        <v>195</v>
      </c>
      <c r="F191" s="121" t="s">
        <v>69</v>
      </c>
      <c r="G191" s="121" t="s">
        <v>427</v>
      </c>
      <c r="H191" s="144" t="s">
        <v>539</v>
      </c>
      <c r="I191" s="124" t="s">
        <v>5</v>
      </c>
      <c r="J191" s="255">
        <v>4900000</v>
      </c>
      <c r="K191" s="22"/>
      <c r="L191" s="23"/>
      <c r="M191" s="32"/>
      <c r="N191" s="24"/>
      <c r="O191" s="20"/>
      <c r="P191" s="20"/>
      <c r="Q191" s="20"/>
      <c r="R191" s="20"/>
      <c r="S191" s="20"/>
    </row>
    <row r="192" spans="1:19">
      <c r="A192" s="147" t="str">
        <f t="shared" si="10"/>
        <v>[提取结果.xlsx]02-关联交易等事项统计表-纺织公司-4内部关联现金流</v>
      </c>
      <c r="B192" s="9">
        <v>237</v>
      </c>
      <c r="C192" s="121" t="str">
        <f t="shared" si="9"/>
        <v>3级-3级</v>
      </c>
      <c r="D192" s="121" t="s">
        <v>69</v>
      </c>
      <c r="E192" s="121" t="s">
        <v>427</v>
      </c>
      <c r="F192" s="121" t="s">
        <v>69</v>
      </c>
      <c r="G192" s="121" t="s">
        <v>195</v>
      </c>
      <c r="H192" s="124" t="s">
        <v>417</v>
      </c>
      <c r="I192" s="124" t="s">
        <v>9</v>
      </c>
      <c r="J192" s="271">
        <v>4900000</v>
      </c>
      <c r="K192" s="126"/>
      <c r="L192" s="23"/>
      <c r="M192" s="38"/>
      <c r="N192" s="24"/>
      <c r="O192" s="20"/>
      <c r="P192" s="20" t="str">
        <f>IF(N192=0,"OK","待核对")</f>
        <v>OK</v>
      </c>
      <c r="Q192" s="20"/>
      <c r="R192" s="20"/>
      <c r="S192" s="20"/>
    </row>
    <row r="193" spans="1:27">
      <c r="A19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93" s="9">
        <v>43</v>
      </c>
      <c r="C193" s="10" t="str">
        <f t="shared" si="9"/>
        <v>4级-4级</v>
      </c>
      <c r="D193" s="10" t="s">
        <v>72</v>
      </c>
      <c r="E193" s="10" t="s">
        <v>97</v>
      </c>
      <c r="F193" s="10" t="s">
        <v>72</v>
      </c>
      <c r="G193" s="10" t="s">
        <v>76</v>
      </c>
      <c r="H193" s="118" t="s">
        <v>165</v>
      </c>
      <c r="I193" s="77" t="s">
        <v>6</v>
      </c>
      <c r="J193" s="26">
        <v>4771795.4800000004</v>
      </c>
      <c r="K193" s="22"/>
      <c r="L193" s="23"/>
      <c r="M193" s="20"/>
      <c r="N193" s="24"/>
      <c r="O193" s="20"/>
      <c r="P193" s="20"/>
      <c r="Q193" s="20"/>
      <c r="R193" s="20"/>
      <c r="S193" s="20"/>
    </row>
    <row r="194" spans="1:27" ht="26">
      <c r="A19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94" s="9">
        <v>45</v>
      </c>
      <c r="C194" s="10" t="str">
        <f t="shared" si="9"/>
        <v>3级-3级</v>
      </c>
      <c r="D194" s="10" t="s">
        <v>116</v>
      </c>
      <c r="E194" s="10" t="s">
        <v>141</v>
      </c>
      <c r="F194" s="10" t="s">
        <v>116</v>
      </c>
      <c r="G194" s="10" t="s">
        <v>128</v>
      </c>
      <c r="H194" s="81" t="s">
        <v>139</v>
      </c>
      <c r="I194" s="77" t="s">
        <v>3</v>
      </c>
      <c r="J194" s="26">
        <v>4747306.28</v>
      </c>
      <c r="K194" s="31" t="s">
        <v>139</v>
      </c>
      <c r="L194" s="23" t="s">
        <v>6</v>
      </c>
      <c r="M194" s="32">
        <f>J194</f>
        <v>4747306.28</v>
      </c>
      <c r="N194" s="24"/>
      <c r="O194" s="20"/>
      <c r="P194" s="20"/>
      <c r="Q194" s="33">
        <f>M194</f>
        <v>4747306.28</v>
      </c>
      <c r="R194" s="33">
        <f>Q194</f>
        <v>4747306.28</v>
      </c>
      <c r="S194" s="33">
        <f>R194</f>
        <v>4747306.28</v>
      </c>
    </row>
    <row r="195" spans="1:27" ht="26">
      <c r="A19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95" s="9">
        <v>58</v>
      </c>
      <c r="C195" s="10" t="str">
        <f t="shared" si="9"/>
        <v>3级-3级</v>
      </c>
      <c r="D195" s="10" t="s">
        <v>116</v>
      </c>
      <c r="E195" s="10" t="s">
        <v>128</v>
      </c>
      <c r="F195" s="10" t="s">
        <v>116</v>
      </c>
      <c r="G195" s="10" t="s">
        <v>144</v>
      </c>
      <c r="H195" s="81" t="s">
        <v>143</v>
      </c>
      <c r="I195" s="77" t="s">
        <v>5</v>
      </c>
      <c r="J195" s="26">
        <v>4574142.6900000004</v>
      </c>
      <c r="K195" s="22" t="s">
        <v>143</v>
      </c>
      <c r="L195" s="23" t="s">
        <v>9</v>
      </c>
      <c r="M195" s="32">
        <f>J195</f>
        <v>4574142.6900000004</v>
      </c>
      <c r="N195" s="24"/>
      <c r="O195" s="20"/>
      <c r="P195" s="20"/>
      <c r="Q195" s="33">
        <f>M195</f>
        <v>4574142.6900000004</v>
      </c>
      <c r="R195" s="33">
        <f>Q195</f>
        <v>4574142.6900000004</v>
      </c>
      <c r="S195" s="33">
        <f>R195</f>
        <v>4574142.6900000004</v>
      </c>
    </row>
    <row r="196" spans="1:27">
      <c r="A19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96" s="9">
        <v>117</v>
      </c>
      <c r="C196" s="121" t="str">
        <f t="shared" si="9"/>
        <v>2级-3级</v>
      </c>
      <c r="D196" s="121" t="s">
        <v>66</v>
      </c>
      <c r="E196" s="121" t="s">
        <v>89</v>
      </c>
      <c r="F196" s="121" t="s">
        <v>69</v>
      </c>
      <c r="G196" s="121" t="s">
        <v>351</v>
      </c>
      <c r="H196" s="144" t="s">
        <v>108</v>
      </c>
      <c r="I196" s="124" t="s">
        <v>5</v>
      </c>
      <c r="J196" s="255">
        <v>4500000</v>
      </c>
      <c r="K196" s="22"/>
      <c r="L196" s="23"/>
      <c r="M196" s="20"/>
      <c r="N196" s="24"/>
      <c r="O196" s="20"/>
      <c r="P196" s="20" t="str">
        <f>IF(N196=0,"OK","待核对")</f>
        <v>OK</v>
      </c>
      <c r="Q196" s="20"/>
      <c r="R196" s="20"/>
      <c r="S196" s="20"/>
    </row>
    <row r="197" spans="1:27">
      <c r="A19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97" s="9">
        <v>131</v>
      </c>
      <c r="C197" s="121" t="str">
        <f t="shared" si="9"/>
        <v>2级-3级</v>
      </c>
      <c r="D197" s="121" t="s">
        <v>66</v>
      </c>
      <c r="E197" s="121" t="s">
        <v>89</v>
      </c>
      <c r="F197" s="121" t="s">
        <v>69</v>
      </c>
      <c r="G197" s="121" t="s">
        <v>233</v>
      </c>
      <c r="H197" s="144" t="s">
        <v>584</v>
      </c>
      <c r="I197" s="124" t="s">
        <v>9</v>
      </c>
      <c r="J197" s="255">
        <v>4500000</v>
      </c>
      <c r="K197" s="22"/>
      <c r="L197" s="23"/>
      <c r="M197" s="20"/>
      <c r="N197" s="24"/>
      <c r="O197" s="20"/>
      <c r="P197" s="20"/>
      <c r="Q197" s="20"/>
      <c r="R197" s="20"/>
      <c r="S197" s="20"/>
    </row>
    <row r="198" spans="1:27" ht="26">
      <c r="A19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98" s="9">
        <v>193</v>
      </c>
      <c r="C198" s="121" t="str">
        <f t="shared" si="9"/>
        <v>3级-2级</v>
      </c>
      <c r="D198" s="121" t="s">
        <v>69</v>
      </c>
      <c r="E198" s="129" t="s">
        <v>233</v>
      </c>
      <c r="F198" s="121" t="s">
        <v>66</v>
      </c>
      <c r="G198" s="129" t="s">
        <v>89</v>
      </c>
      <c r="H198" s="144" t="s">
        <v>605</v>
      </c>
      <c r="I198" s="124" t="s">
        <v>5</v>
      </c>
      <c r="J198" s="255">
        <v>4500000</v>
      </c>
      <c r="K198" s="54"/>
      <c r="L198" s="55"/>
      <c r="M198" s="56"/>
      <c r="N198" s="57"/>
      <c r="O198" s="58"/>
      <c r="P198" s="58"/>
      <c r="Q198" s="58"/>
      <c r="R198" s="58"/>
      <c r="S198" s="58"/>
    </row>
    <row r="199" spans="1:27">
      <c r="A19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99" s="9">
        <v>365</v>
      </c>
      <c r="C199" s="121" t="str">
        <f t="shared" si="9"/>
        <v>3级-2级</v>
      </c>
      <c r="D199" s="121" t="s">
        <v>69</v>
      </c>
      <c r="E199" s="121" t="s">
        <v>351</v>
      </c>
      <c r="F199" s="121" t="s">
        <v>66</v>
      </c>
      <c r="G199" s="121" t="s">
        <v>89</v>
      </c>
      <c r="H199" s="144" t="s">
        <v>666</v>
      </c>
      <c r="I199" s="124" t="s">
        <v>9</v>
      </c>
      <c r="J199" s="255">
        <v>4500000</v>
      </c>
      <c r="K199" s="22"/>
      <c r="L199" s="23"/>
      <c r="M199" s="32"/>
      <c r="N199" s="24"/>
      <c r="O199" s="20"/>
      <c r="P199" s="20"/>
      <c r="Q199" s="20"/>
      <c r="R199" s="20"/>
      <c r="S199" s="20"/>
    </row>
    <row r="200" spans="1:27">
      <c r="A200" s="147" t="str">
        <f>HYPERLINK("C:\Users\chizh\Desktop\ffcell\提取结果.xlsx#'4内部关联现金流-1'!A1","[提取结果.xlsx]4内部关联现金流-1")</f>
        <v>[提取结果.xlsx]4内部关联现金流-1</v>
      </c>
      <c r="B200" s="9">
        <v>88</v>
      </c>
      <c r="C200" s="10" t="str">
        <f t="shared" si="9"/>
        <v>3级-2级</v>
      </c>
      <c r="D200" s="73" t="s">
        <v>69</v>
      </c>
      <c r="E200" s="73" t="s">
        <v>415</v>
      </c>
      <c r="F200" s="73" t="s">
        <v>66</v>
      </c>
      <c r="G200" s="73" t="s">
        <v>90</v>
      </c>
      <c r="H200" s="118" t="s">
        <v>471</v>
      </c>
      <c r="I200" s="77" t="s">
        <v>3</v>
      </c>
      <c r="J200" s="26">
        <f>3196699.82+1202497.76</f>
        <v>4399197.58</v>
      </c>
      <c r="K200" s="22"/>
      <c r="L200" s="23"/>
      <c r="M200" s="20"/>
      <c r="N200" s="24"/>
      <c r="O200" s="20"/>
      <c r="P200" s="20"/>
      <c r="Q200" s="20"/>
      <c r="R200" s="20"/>
      <c r="S200" s="20"/>
    </row>
    <row r="201" spans="1:27">
      <c r="A201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01" s="9">
        <v>15</v>
      </c>
      <c r="C201" s="10" t="str">
        <f t="shared" si="9"/>
        <v>2级-3级</v>
      </c>
      <c r="D201" s="10" t="s">
        <v>66</v>
      </c>
      <c r="E201" s="10" t="s">
        <v>90</v>
      </c>
      <c r="F201" s="10" t="s">
        <v>69</v>
      </c>
      <c r="G201" s="10" t="s">
        <v>415</v>
      </c>
      <c r="H201" s="79" t="s">
        <v>268</v>
      </c>
      <c r="I201" s="77" t="s">
        <v>9</v>
      </c>
      <c r="J201" s="26">
        <v>4399197.58</v>
      </c>
      <c r="K201" s="54"/>
      <c r="L201" s="55"/>
      <c r="M201" s="58"/>
      <c r="N201" s="57"/>
      <c r="O201" s="58"/>
      <c r="P201" s="58"/>
      <c r="Q201" s="58"/>
      <c r="R201" s="58"/>
      <c r="S201" s="58"/>
    </row>
    <row r="202" spans="1:27">
      <c r="A20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2" s="9">
        <v>66</v>
      </c>
      <c r="C202" s="10" t="str">
        <f t="shared" si="9"/>
        <v>2级-4级</v>
      </c>
      <c r="D202" s="10" t="s">
        <v>252</v>
      </c>
      <c r="E202" s="11" t="s">
        <v>308</v>
      </c>
      <c r="F202" s="10" t="s">
        <v>262</v>
      </c>
      <c r="G202" s="148" t="s">
        <v>264</v>
      </c>
      <c r="H202" s="76" t="s">
        <v>311</v>
      </c>
      <c r="I202" s="77" t="s">
        <v>5</v>
      </c>
      <c r="J202" s="26">
        <v>4259264.67</v>
      </c>
      <c r="K202" s="22"/>
      <c r="L202" s="23"/>
      <c r="M202" s="32"/>
      <c r="N202" s="24"/>
      <c r="O202" s="20"/>
      <c r="P202" s="20"/>
      <c r="Q202" s="20"/>
      <c r="R202" s="20"/>
      <c r="S202" s="20"/>
      <c r="T202" s="162"/>
      <c r="U202" s="162"/>
      <c r="V202" s="162"/>
      <c r="W202" s="162"/>
      <c r="X202" s="162"/>
      <c r="Y202" s="162"/>
      <c r="Z202" s="162"/>
      <c r="AA202" s="162"/>
    </row>
    <row r="203" spans="1:27">
      <c r="A203" s="147" t="str">
        <f>HYPERLINK("C:\Users\chizh\Desktop\ffcell\提取结果.xlsx#'4内部关联现金流-1'!A1","[提取结果.xlsx]4内部关联现金流-1")</f>
        <v>[提取结果.xlsx]4内部关联现金流-1</v>
      </c>
      <c r="B203" s="9">
        <v>37</v>
      </c>
      <c r="C203" s="10" t="str">
        <f t="shared" si="9"/>
        <v>3级-3级</v>
      </c>
      <c r="D203" s="73" t="s">
        <v>433</v>
      </c>
      <c r="E203" s="73" t="s">
        <v>418</v>
      </c>
      <c r="F203" s="73" t="s">
        <v>433</v>
      </c>
      <c r="G203" s="73" t="s">
        <v>415</v>
      </c>
      <c r="H203" s="81" t="s">
        <v>403</v>
      </c>
      <c r="I203" s="77" t="s">
        <v>6</v>
      </c>
      <c r="J203" s="26">
        <v>4167526.13</v>
      </c>
      <c r="K203" s="22"/>
      <c r="L203" s="23"/>
      <c r="M203" s="20"/>
      <c r="N203" s="24"/>
      <c r="O203" s="20"/>
      <c r="P203" s="20"/>
      <c r="Q203" s="20"/>
      <c r="R203" s="20"/>
      <c r="S203" s="20"/>
    </row>
    <row r="204" spans="1:27">
      <c r="A204" s="147" t="str">
        <f>HYPERLINK("C:\Users\chizh\Desktop\ffcell\提取结果.xlsx#'4内部关联现金流-1'!A1","[提取结果.xlsx]4内部关联现金流-1")</f>
        <v>[提取结果.xlsx]4内部关联现金流-1</v>
      </c>
      <c r="B204" s="9">
        <v>84</v>
      </c>
      <c r="C204" s="10" t="str">
        <f t="shared" si="9"/>
        <v>3级-3级</v>
      </c>
      <c r="D204" s="73" t="s">
        <v>69</v>
      </c>
      <c r="E204" s="73" t="s">
        <v>415</v>
      </c>
      <c r="F204" s="73" t="s">
        <v>69</v>
      </c>
      <c r="G204" s="73" t="s">
        <v>418</v>
      </c>
      <c r="H204" s="118" t="s">
        <v>468</v>
      </c>
      <c r="I204" s="77" t="s">
        <v>3</v>
      </c>
      <c r="J204" s="26">
        <v>4167526.13</v>
      </c>
      <c r="K204" s="22"/>
      <c r="L204" s="23"/>
      <c r="M204" s="20"/>
      <c r="N204" s="24"/>
      <c r="O204" s="20"/>
      <c r="P204" s="20"/>
      <c r="Q204" s="20"/>
      <c r="R204" s="20"/>
      <c r="S204" s="20"/>
    </row>
    <row r="205" spans="1:27">
      <c r="A20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05" s="9">
        <v>42</v>
      </c>
      <c r="C205" s="10" t="str">
        <f t="shared" si="9"/>
        <v>4级-4级</v>
      </c>
      <c r="D205" s="10" t="s">
        <v>72</v>
      </c>
      <c r="E205" s="10" t="s">
        <v>97</v>
      </c>
      <c r="F205" s="10" t="s">
        <v>72</v>
      </c>
      <c r="G205" s="10" t="s">
        <v>76</v>
      </c>
      <c r="H205" s="118" t="s">
        <v>185</v>
      </c>
      <c r="I205" s="77" t="s">
        <v>9</v>
      </c>
      <c r="J205" s="26">
        <v>4161027.46</v>
      </c>
      <c r="K205" s="22"/>
      <c r="L205" s="23"/>
      <c r="M205" s="20"/>
      <c r="N205" s="24"/>
      <c r="O205" s="20"/>
      <c r="P205" s="20"/>
      <c r="Q205" s="20"/>
      <c r="R205" s="20"/>
      <c r="S205" s="20"/>
    </row>
    <row r="206" spans="1:27">
      <c r="A20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06" s="9">
        <v>93</v>
      </c>
      <c r="C206" s="121" t="str">
        <f t="shared" si="9"/>
        <v>3级-4级</v>
      </c>
      <c r="D206" s="121" t="s">
        <v>69</v>
      </c>
      <c r="E206" s="121" t="s">
        <v>341</v>
      </c>
      <c r="F206" s="121" t="s">
        <v>72</v>
      </c>
      <c r="G206" s="121" t="s">
        <v>76</v>
      </c>
      <c r="H206" s="144" t="s">
        <v>165</v>
      </c>
      <c r="I206" s="124" t="s">
        <v>5</v>
      </c>
      <c r="J206" s="271">
        <v>4079089.03</v>
      </c>
      <c r="K206" s="54"/>
      <c r="L206" s="55"/>
      <c r="M206" s="60"/>
      <c r="N206" s="57"/>
      <c r="O206" s="58"/>
      <c r="P206" s="58" t="str">
        <f>IF(N206=0,"OK","待核对")</f>
        <v>OK</v>
      </c>
      <c r="Q206" s="58"/>
      <c r="R206" s="58"/>
      <c r="S206" s="58"/>
    </row>
    <row r="207" spans="1:27">
      <c r="A20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07" s="9">
        <v>72</v>
      </c>
      <c r="C207" s="10" t="str">
        <f t="shared" si="9"/>
        <v>3级-3级</v>
      </c>
      <c r="D207" s="10" t="s">
        <v>116</v>
      </c>
      <c r="E207" s="10" t="s">
        <v>122</v>
      </c>
      <c r="F207" s="10" t="s">
        <v>116</v>
      </c>
      <c r="G207" s="10" t="s">
        <v>120</v>
      </c>
      <c r="H207" s="81" t="s">
        <v>143</v>
      </c>
      <c r="I207" s="77" t="s">
        <v>14</v>
      </c>
      <c r="J207" s="26">
        <v>4040000</v>
      </c>
      <c r="K207" s="22" t="s">
        <v>143</v>
      </c>
      <c r="L207" s="23" t="s">
        <v>23</v>
      </c>
      <c r="M207" s="32">
        <f>J207</f>
        <v>4040000</v>
      </c>
      <c r="N207" s="24"/>
      <c r="O207" s="20"/>
      <c r="P207" s="20"/>
      <c r="Q207" s="33">
        <f>M207</f>
        <v>4040000</v>
      </c>
      <c r="R207" s="33">
        <f>Q207</f>
        <v>4040000</v>
      </c>
      <c r="S207" s="33">
        <f>R207</f>
        <v>4040000</v>
      </c>
    </row>
    <row r="208" spans="1:27">
      <c r="A20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8" s="9">
        <v>69</v>
      </c>
      <c r="C208" s="10" t="str">
        <f t="shared" si="9"/>
        <v>3级-3级</v>
      </c>
      <c r="D208" s="10" t="s">
        <v>260</v>
      </c>
      <c r="E208" s="11" t="s">
        <v>315</v>
      </c>
      <c r="F208" s="10" t="s">
        <v>260</v>
      </c>
      <c r="G208" s="10" t="s">
        <v>316</v>
      </c>
      <c r="H208" s="76" t="s">
        <v>185</v>
      </c>
      <c r="I208" s="77" t="s">
        <v>9</v>
      </c>
      <c r="J208" s="26">
        <v>4040000</v>
      </c>
      <c r="K208" s="54"/>
      <c r="L208" s="55"/>
      <c r="M208" s="56"/>
      <c r="N208" s="57"/>
      <c r="O208" s="58"/>
      <c r="P208" s="58"/>
      <c r="Q208" s="58"/>
      <c r="R208" s="58"/>
      <c r="S208" s="58"/>
      <c r="T208" s="162"/>
      <c r="U208" s="162"/>
      <c r="V208" s="162"/>
      <c r="W208" s="162"/>
      <c r="X208" s="162"/>
      <c r="Y208" s="162"/>
      <c r="Z208" s="162"/>
      <c r="AA208" s="162"/>
    </row>
    <row r="209" spans="1:27" ht="26">
      <c r="A20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09" s="9">
        <v>54</v>
      </c>
      <c r="C209" s="10" t="str">
        <f t="shared" si="9"/>
        <v>3级-3级</v>
      </c>
      <c r="D209" s="10" t="s">
        <v>116</v>
      </c>
      <c r="E209" s="10" t="s">
        <v>124</v>
      </c>
      <c r="F209" s="10" t="s">
        <v>116</v>
      </c>
      <c r="G209" s="10" t="s">
        <v>126</v>
      </c>
      <c r="H209" s="81" t="s">
        <v>143</v>
      </c>
      <c r="I209" s="77" t="s">
        <v>22</v>
      </c>
      <c r="J209" s="26">
        <v>4000000</v>
      </c>
      <c r="K209" s="22" t="s">
        <v>143</v>
      </c>
      <c r="L209" s="23" t="s">
        <v>18</v>
      </c>
      <c r="M209" s="32">
        <f>J209</f>
        <v>4000000</v>
      </c>
      <c r="N209" s="24"/>
      <c r="O209" s="20"/>
      <c r="P209" s="20"/>
      <c r="Q209" s="33">
        <f>M209</f>
        <v>4000000</v>
      </c>
      <c r="R209" s="33">
        <f>Q209</f>
        <v>4000000</v>
      </c>
      <c r="S209" s="33">
        <f>R209</f>
        <v>4000000</v>
      </c>
    </row>
    <row r="210" spans="1:27" ht="26">
      <c r="A21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10" s="9">
        <v>76</v>
      </c>
      <c r="C210" s="10" t="str">
        <f t="shared" si="9"/>
        <v>3级-3级</v>
      </c>
      <c r="D210" s="10" t="s">
        <v>116</v>
      </c>
      <c r="E210" s="10" t="s">
        <v>126</v>
      </c>
      <c r="F210" s="10" t="s">
        <v>116</v>
      </c>
      <c r="G210" s="10" t="s">
        <v>124</v>
      </c>
      <c r="H210" s="81" t="s">
        <v>143</v>
      </c>
      <c r="I210" s="77" t="s">
        <v>14</v>
      </c>
      <c r="J210" s="26">
        <v>4000000</v>
      </c>
      <c r="K210" s="22" t="s">
        <v>143</v>
      </c>
      <c r="L210" s="23" t="s">
        <v>26</v>
      </c>
      <c r="M210" s="32">
        <f>J210</f>
        <v>4000000</v>
      </c>
      <c r="N210" s="24"/>
      <c r="O210" s="20"/>
      <c r="P210" s="20"/>
      <c r="Q210" s="33">
        <f>M210</f>
        <v>4000000</v>
      </c>
      <c r="R210" s="33">
        <f>Q210</f>
        <v>4000000</v>
      </c>
      <c r="S210" s="33">
        <f>R210</f>
        <v>4000000</v>
      </c>
    </row>
    <row r="211" spans="1:27">
      <c r="A211" s="147" t="str">
        <f t="shared" ref="A211:A217" si="11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11" s="9">
        <v>20</v>
      </c>
      <c r="C211" s="121" t="str">
        <f t="shared" si="9"/>
        <v>3级-3级</v>
      </c>
      <c r="D211" s="121" t="s">
        <v>69</v>
      </c>
      <c r="E211" s="121" t="s">
        <v>429</v>
      </c>
      <c r="F211" s="121" t="s">
        <v>69</v>
      </c>
      <c r="G211" s="121" t="s">
        <v>245</v>
      </c>
      <c r="H211" s="144" t="s">
        <v>185</v>
      </c>
      <c r="I211" s="124" t="s">
        <v>5</v>
      </c>
      <c r="J211" s="271">
        <v>4000000</v>
      </c>
      <c r="K211" s="22"/>
      <c r="L211" s="23"/>
      <c r="M211" s="20"/>
      <c r="N211" s="24"/>
      <c r="O211" s="20"/>
      <c r="P211" s="20"/>
      <c r="Q211" s="20"/>
      <c r="R211" s="20"/>
      <c r="S211" s="20"/>
    </row>
    <row r="212" spans="1:27">
      <c r="A212" s="147" t="str">
        <f t="shared" si="11"/>
        <v>[提取结果.xlsx]02-关联交易等事项统计表-纺织公司-4内部关联现金流</v>
      </c>
      <c r="B212" s="9">
        <v>21</v>
      </c>
      <c r="C212" s="121" t="str">
        <f t="shared" si="9"/>
        <v>3级-3级</v>
      </c>
      <c r="D212" s="121" t="s">
        <v>69</v>
      </c>
      <c r="E212" s="121" t="s">
        <v>429</v>
      </c>
      <c r="F212" s="121" t="s">
        <v>69</v>
      </c>
      <c r="G212" s="121" t="s">
        <v>245</v>
      </c>
      <c r="H212" s="144" t="s">
        <v>185</v>
      </c>
      <c r="I212" s="124" t="s">
        <v>9</v>
      </c>
      <c r="J212" s="271">
        <v>4000000</v>
      </c>
      <c r="K212" s="22"/>
      <c r="L212" s="23"/>
      <c r="M212" s="20"/>
      <c r="N212" s="24"/>
      <c r="O212" s="20"/>
      <c r="P212" s="20"/>
      <c r="Q212" s="20"/>
      <c r="R212" s="20"/>
      <c r="S212" s="20"/>
    </row>
    <row r="213" spans="1:27">
      <c r="A213" s="147" t="str">
        <f t="shared" si="11"/>
        <v>[提取结果.xlsx]02-关联交易等事项统计表-纺织公司-4内部关联现金流</v>
      </c>
      <c r="B213" s="9">
        <v>74</v>
      </c>
      <c r="C213" s="121" t="str">
        <f t="shared" ref="C213:C244" si="12">TEXT(D213,"000")&amp;"-"&amp;TEXT(F213,"000")</f>
        <v>3级-2级</v>
      </c>
      <c r="D213" s="121" t="s">
        <v>69</v>
      </c>
      <c r="E213" s="121" t="s">
        <v>245</v>
      </c>
      <c r="F213" s="121" t="s">
        <v>66</v>
      </c>
      <c r="G213" s="121" t="s">
        <v>429</v>
      </c>
      <c r="H213" s="76" t="s">
        <v>185</v>
      </c>
      <c r="I213" s="124" t="s">
        <v>5</v>
      </c>
      <c r="J213" s="271">
        <v>4000000</v>
      </c>
      <c r="K213" s="126"/>
      <c r="L213" s="127"/>
      <c r="M213" s="20"/>
      <c r="N213" s="24"/>
      <c r="O213" s="20"/>
      <c r="P213" s="20"/>
      <c r="Q213" s="20"/>
      <c r="R213" s="20"/>
      <c r="S213" s="20"/>
    </row>
    <row r="214" spans="1:27">
      <c r="A214" s="147" t="str">
        <f t="shared" si="11"/>
        <v>[提取结果.xlsx]02-关联交易等事项统计表-纺织公司-4内部关联现金流</v>
      </c>
      <c r="B214" s="9">
        <v>75</v>
      </c>
      <c r="C214" s="121" t="str">
        <f t="shared" si="12"/>
        <v>3级-3级</v>
      </c>
      <c r="D214" s="121" t="s">
        <v>69</v>
      </c>
      <c r="E214" s="121" t="s">
        <v>245</v>
      </c>
      <c r="F214" s="121" t="s">
        <v>69</v>
      </c>
      <c r="G214" s="121" t="s">
        <v>429</v>
      </c>
      <c r="H214" s="76" t="s">
        <v>185</v>
      </c>
      <c r="I214" s="124" t="s">
        <v>9</v>
      </c>
      <c r="J214" s="271">
        <v>4000000</v>
      </c>
      <c r="K214" s="126"/>
      <c r="L214" s="127"/>
      <c r="M214" s="20"/>
      <c r="N214" s="24"/>
      <c r="O214" s="20"/>
      <c r="P214" s="20"/>
      <c r="Q214" s="20"/>
      <c r="R214" s="20"/>
      <c r="S214" s="20"/>
    </row>
    <row r="215" spans="1:27">
      <c r="A215" s="147" t="str">
        <f t="shared" si="11"/>
        <v>[提取结果.xlsx]02-关联交易等事项统计表-纺织公司-4内部关联现金流</v>
      </c>
      <c r="B215" s="9">
        <v>118</v>
      </c>
      <c r="C215" s="121" t="str">
        <f t="shared" si="12"/>
        <v>2级-3级</v>
      </c>
      <c r="D215" s="121" t="s">
        <v>66</v>
      </c>
      <c r="E215" s="121" t="s">
        <v>89</v>
      </c>
      <c r="F215" s="121" t="s">
        <v>69</v>
      </c>
      <c r="G215" s="121" t="s">
        <v>351</v>
      </c>
      <c r="H215" s="144" t="s">
        <v>271</v>
      </c>
      <c r="I215" s="124" t="s">
        <v>9</v>
      </c>
      <c r="J215" s="255">
        <v>4000000</v>
      </c>
      <c r="K215" s="22"/>
      <c r="L215" s="23"/>
      <c r="M215" s="20"/>
      <c r="N215" s="24"/>
      <c r="O215" s="20"/>
      <c r="P215" s="20"/>
      <c r="Q215" s="20"/>
      <c r="R215" s="20"/>
      <c r="S215" s="20"/>
    </row>
    <row r="216" spans="1:27">
      <c r="A216" s="147" t="str">
        <f t="shared" si="11"/>
        <v>[提取结果.xlsx]02-关联交易等事项统计表-纺织公司-4内部关联现金流</v>
      </c>
      <c r="B216" s="9">
        <v>351</v>
      </c>
      <c r="C216" s="121" t="str">
        <f t="shared" si="12"/>
        <v>3级-3级</v>
      </c>
      <c r="D216" s="121" t="s">
        <v>69</v>
      </c>
      <c r="E216" s="121" t="s">
        <v>358</v>
      </c>
      <c r="F216" s="121" t="s">
        <v>69</v>
      </c>
      <c r="G216" s="121" t="s">
        <v>347</v>
      </c>
      <c r="H216" s="76" t="s">
        <v>271</v>
      </c>
      <c r="I216" s="124" t="s">
        <v>21</v>
      </c>
      <c r="J216" s="271">
        <v>4000000</v>
      </c>
      <c r="K216" s="54"/>
      <c r="L216" s="55"/>
      <c r="M216" s="56"/>
      <c r="N216" s="57"/>
      <c r="O216" s="58"/>
      <c r="P216" s="58"/>
      <c r="Q216" s="58"/>
      <c r="R216" s="58"/>
      <c r="S216" s="58"/>
    </row>
    <row r="217" spans="1:27">
      <c r="A217" s="147" t="str">
        <f t="shared" si="11"/>
        <v>[提取结果.xlsx]02-关联交易等事项统计表-纺织公司-4内部关联现金流</v>
      </c>
      <c r="B217" s="9">
        <v>364</v>
      </c>
      <c r="C217" s="121" t="str">
        <f t="shared" si="12"/>
        <v>3级-2级</v>
      </c>
      <c r="D217" s="121" t="s">
        <v>69</v>
      </c>
      <c r="E217" s="121" t="s">
        <v>351</v>
      </c>
      <c r="F217" s="121" t="s">
        <v>66</v>
      </c>
      <c r="G217" s="121" t="s">
        <v>89</v>
      </c>
      <c r="H217" s="144" t="s">
        <v>509</v>
      </c>
      <c r="I217" s="124" t="s">
        <v>21</v>
      </c>
      <c r="J217" s="255">
        <v>4000000</v>
      </c>
      <c r="K217" s="22"/>
      <c r="L217" s="23"/>
      <c r="M217" s="32"/>
      <c r="N217" s="24"/>
      <c r="O217" s="20"/>
      <c r="P217" s="20"/>
      <c r="Q217" s="20"/>
      <c r="R217" s="20"/>
      <c r="S217" s="20"/>
    </row>
    <row r="218" spans="1:27">
      <c r="A21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8" s="72">
        <v>91</v>
      </c>
      <c r="C218" s="73" t="str">
        <f t="shared" si="12"/>
        <v>4级-2级</v>
      </c>
      <c r="D218" s="73" t="s">
        <v>72</v>
      </c>
      <c r="E218" s="73" t="s">
        <v>76</v>
      </c>
      <c r="F218" s="73" t="s">
        <v>368</v>
      </c>
      <c r="G218" s="73" t="s">
        <v>94</v>
      </c>
      <c r="H218" s="79" t="s">
        <v>165</v>
      </c>
      <c r="I218" s="77" t="s">
        <v>6</v>
      </c>
      <c r="J218" s="26">
        <v>3956561.18</v>
      </c>
      <c r="K218" s="22"/>
      <c r="L218" s="23"/>
      <c r="M218" s="20"/>
      <c r="N218" s="24"/>
      <c r="O218" s="20"/>
      <c r="P218" s="20"/>
      <c r="Q218" s="20"/>
      <c r="R218" s="20"/>
      <c r="S218" s="20"/>
    </row>
    <row r="219" spans="1:27">
      <c r="A21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9" s="72">
        <v>102</v>
      </c>
      <c r="C219" s="73" t="str">
        <f t="shared" si="12"/>
        <v>4级-3级</v>
      </c>
      <c r="D219" s="73" t="s">
        <v>72</v>
      </c>
      <c r="E219" s="73" t="s">
        <v>76</v>
      </c>
      <c r="F219" s="73" t="s">
        <v>69</v>
      </c>
      <c r="G219" s="73" t="s">
        <v>355</v>
      </c>
      <c r="H219" s="79" t="s">
        <v>165</v>
      </c>
      <c r="I219" s="77" t="s">
        <v>6</v>
      </c>
      <c r="J219" s="26">
        <v>3918296.03</v>
      </c>
      <c r="K219" s="22"/>
      <c r="L219" s="23"/>
      <c r="M219" s="20"/>
      <c r="N219" s="24"/>
      <c r="O219" s="20"/>
      <c r="P219" s="20"/>
      <c r="Q219" s="20"/>
      <c r="R219" s="20"/>
      <c r="S219" s="20"/>
    </row>
    <row r="220" spans="1:27">
      <c r="A22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20" s="9">
        <v>201</v>
      </c>
      <c r="C220" s="121" t="str">
        <f t="shared" si="12"/>
        <v>3级-4级</v>
      </c>
      <c r="D220" s="121" t="s">
        <v>69</v>
      </c>
      <c r="E220" s="121" t="s">
        <v>355</v>
      </c>
      <c r="F220" s="121" t="s">
        <v>72</v>
      </c>
      <c r="G220" s="121" t="s">
        <v>76</v>
      </c>
      <c r="H220" s="144" t="s">
        <v>165</v>
      </c>
      <c r="I220" s="124" t="s">
        <v>5</v>
      </c>
      <c r="J220" s="271">
        <v>3918296.03</v>
      </c>
      <c r="K220" s="54"/>
      <c r="L220" s="55"/>
      <c r="M220" s="59"/>
      <c r="N220" s="57"/>
      <c r="O220" s="58"/>
      <c r="P220" s="58" t="str">
        <f>IF(N220=0,"OK","待核对")</f>
        <v>OK</v>
      </c>
      <c r="Q220" s="58"/>
      <c r="R220" s="58"/>
      <c r="S220" s="58"/>
    </row>
    <row r="221" spans="1:27">
      <c r="A22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21" s="9">
        <v>450</v>
      </c>
      <c r="C221" s="121" t="str">
        <f t="shared" si="12"/>
        <v>3级-4级</v>
      </c>
      <c r="D221" s="121" t="s">
        <v>69</v>
      </c>
      <c r="E221" s="121" t="s">
        <v>347</v>
      </c>
      <c r="F221" s="121" t="s">
        <v>72</v>
      </c>
      <c r="G221" s="121" t="s">
        <v>76</v>
      </c>
      <c r="H221" s="144" t="s">
        <v>165</v>
      </c>
      <c r="I221" s="124" t="s">
        <v>5</v>
      </c>
      <c r="J221" s="271">
        <v>3887745.7</v>
      </c>
      <c r="K221" s="54"/>
      <c r="L221" s="55"/>
      <c r="M221" s="56"/>
      <c r="N221" s="57"/>
      <c r="O221" s="58"/>
      <c r="P221" s="58"/>
      <c r="Q221" s="58"/>
      <c r="R221" s="58"/>
      <c r="S221" s="58"/>
    </row>
    <row r="222" spans="1:27">
      <c r="A22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2" s="9">
        <v>91</v>
      </c>
      <c r="C222" s="10" t="str">
        <f t="shared" si="12"/>
        <v>2级-4级</v>
      </c>
      <c r="D222" s="10" t="s">
        <v>252</v>
      </c>
      <c r="E222" s="10" t="s">
        <v>331</v>
      </c>
      <c r="F222" s="10" t="s">
        <v>262</v>
      </c>
      <c r="G222" s="10" t="s">
        <v>76</v>
      </c>
      <c r="H222" s="81" t="s">
        <v>165</v>
      </c>
      <c r="I222" s="77" t="s">
        <v>5</v>
      </c>
      <c r="J222" s="26">
        <f>2257944.08+1611720.26</f>
        <v>3869664.34</v>
      </c>
      <c r="K222" s="22"/>
      <c r="L222" s="23"/>
      <c r="M222" s="32"/>
      <c r="N222" s="24"/>
      <c r="O222" s="20"/>
      <c r="P222" s="20"/>
      <c r="Q222" s="20"/>
      <c r="R222" s="20"/>
      <c r="S222" s="20"/>
      <c r="T222" s="162"/>
      <c r="U222" s="162"/>
      <c r="V222" s="162"/>
      <c r="W222" s="162"/>
      <c r="X222" s="162"/>
      <c r="Y222" s="162"/>
      <c r="Z222" s="162"/>
      <c r="AA222" s="162"/>
    </row>
    <row r="223" spans="1:27">
      <c r="A22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3" s="72">
        <v>87</v>
      </c>
      <c r="C223" s="73" t="str">
        <f t="shared" si="12"/>
        <v>4级-2级</v>
      </c>
      <c r="D223" s="73" t="s">
        <v>72</v>
      </c>
      <c r="E223" s="73" t="s">
        <v>76</v>
      </c>
      <c r="F223" s="73" t="s">
        <v>66</v>
      </c>
      <c r="G223" s="73" t="s">
        <v>331</v>
      </c>
      <c r="H223" s="79" t="s">
        <v>165</v>
      </c>
      <c r="I223" s="77" t="s">
        <v>6</v>
      </c>
      <c r="J223" s="26">
        <v>3869664.34</v>
      </c>
      <c r="K223" s="22"/>
      <c r="L223" s="23"/>
      <c r="M223" s="20"/>
      <c r="N223" s="24"/>
      <c r="O223" s="20"/>
      <c r="P223" s="20"/>
      <c r="Q223" s="20"/>
      <c r="R223" s="20"/>
      <c r="S223" s="20"/>
    </row>
    <row r="224" spans="1:27" ht="26">
      <c r="A22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24" s="9">
        <v>197</v>
      </c>
      <c r="C224" s="121" t="str">
        <f t="shared" si="12"/>
        <v>3级-2级</v>
      </c>
      <c r="D224" s="121" t="s">
        <v>69</v>
      </c>
      <c r="E224" s="121" t="s">
        <v>355</v>
      </c>
      <c r="F224" s="121" t="s">
        <v>66</v>
      </c>
      <c r="G224" s="121" t="s">
        <v>89</v>
      </c>
      <c r="H224" s="144" t="s">
        <v>296</v>
      </c>
      <c r="I224" s="124" t="s">
        <v>24</v>
      </c>
      <c r="J224" s="271">
        <v>3815725</v>
      </c>
      <c r="K224" s="54"/>
      <c r="L224" s="55"/>
      <c r="M224" s="56"/>
      <c r="N224" s="57"/>
      <c r="O224" s="58"/>
      <c r="P224" s="58"/>
      <c r="Q224" s="58"/>
      <c r="R224" s="58"/>
      <c r="S224" s="58"/>
    </row>
    <row r="225" spans="1:27">
      <c r="A22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5" s="9">
        <v>53</v>
      </c>
      <c r="C225" s="10" t="str">
        <f t="shared" si="12"/>
        <v>2级-2级</v>
      </c>
      <c r="D225" s="10" t="s">
        <v>66</v>
      </c>
      <c r="E225" s="10" t="s">
        <v>82</v>
      </c>
      <c r="F225" s="10" t="s">
        <v>66</v>
      </c>
      <c r="G225" s="10" t="s">
        <v>270</v>
      </c>
      <c r="H225" s="81" t="s">
        <v>256</v>
      </c>
      <c r="I225" s="77" t="s">
        <v>5</v>
      </c>
      <c r="J225" s="26">
        <v>3619500</v>
      </c>
      <c r="K225" s="54"/>
      <c r="L225" s="55"/>
      <c r="M225" s="56"/>
      <c r="N225" s="57"/>
      <c r="O225" s="58"/>
      <c r="P225" s="58"/>
      <c r="Q225" s="58"/>
      <c r="R225" s="58"/>
      <c r="S225" s="58"/>
      <c r="T225" s="162"/>
      <c r="U225" s="162"/>
      <c r="V225" s="162"/>
      <c r="W225" s="162"/>
      <c r="X225" s="162"/>
      <c r="Y225" s="162"/>
      <c r="Z225" s="162"/>
      <c r="AA225" s="162"/>
    </row>
    <row r="226" spans="1:27">
      <c r="A22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26" s="9">
        <v>326</v>
      </c>
      <c r="C226" s="121" t="str">
        <f t="shared" si="12"/>
        <v>3级-4级</v>
      </c>
      <c r="D226" s="121" t="s">
        <v>69</v>
      </c>
      <c r="E226" s="121" t="s">
        <v>354</v>
      </c>
      <c r="F226" s="121" t="s">
        <v>72</v>
      </c>
      <c r="G226" s="117" t="s">
        <v>76</v>
      </c>
      <c r="H226" s="76" t="s">
        <v>644</v>
      </c>
      <c r="I226" s="124" t="s">
        <v>5</v>
      </c>
      <c r="J226" s="271">
        <v>3502298.52</v>
      </c>
      <c r="K226" s="54"/>
      <c r="L226" s="55"/>
      <c r="M226" s="58"/>
      <c r="N226" s="57"/>
      <c r="O226" s="58"/>
      <c r="P226" s="58"/>
      <c r="Q226" s="58"/>
      <c r="R226" s="58"/>
      <c r="S226" s="58"/>
    </row>
    <row r="227" spans="1:27" ht="26">
      <c r="A22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27" s="9">
        <v>53</v>
      </c>
      <c r="C227" s="10" t="str">
        <f t="shared" si="12"/>
        <v>3级-3级</v>
      </c>
      <c r="D227" s="10" t="s">
        <v>116</v>
      </c>
      <c r="E227" s="10" t="s">
        <v>117</v>
      </c>
      <c r="F227" s="10" t="s">
        <v>116</v>
      </c>
      <c r="G227" s="10" t="s">
        <v>127</v>
      </c>
      <c r="H227" s="81" t="s">
        <v>143</v>
      </c>
      <c r="I227" s="77" t="s">
        <v>22</v>
      </c>
      <c r="J227" s="26">
        <v>3500000</v>
      </c>
      <c r="K227" s="22" t="s">
        <v>143</v>
      </c>
      <c r="L227" s="23" t="s">
        <v>18</v>
      </c>
      <c r="M227" s="32">
        <f>J227</f>
        <v>3500000</v>
      </c>
      <c r="N227" s="24"/>
      <c r="O227" s="20"/>
      <c r="P227" s="20"/>
      <c r="Q227" s="33">
        <f>M227</f>
        <v>3500000</v>
      </c>
      <c r="R227" s="33">
        <f>Q227</f>
        <v>3500000</v>
      </c>
      <c r="S227" s="33">
        <f>R227</f>
        <v>3500000</v>
      </c>
    </row>
    <row r="228" spans="1:27" ht="26">
      <c r="A22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28" s="9">
        <v>78</v>
      </c>
      <c r="C228" s="10" t="str">
        <f t="shared" si="12"/>
        <v>3级-3级</v>
      </c>
      <c r="D228" s="10" t="s">
        <v>116</v>
      </c>
      <c r="E228" s="10" t="s">
        <v>127</v>
      </c>
      <c r="F228" s="10" t="s">
        <v>116</v>
      </c>
      <c r="G228" s="10" t="s">
        <v>117</v>
      </c>
      <c r="H228" s="81" t="s">
        <v>143</v>
      </c>
      <c r="I228" s="77" t="s">
        <v>14</v>
      </c>
      <c r="J228" s="26">
        <v>3500000</v>
      </c>
      <c r="K228" s="22" t="s">
        <v>143</v>
      </c>
      <c r="L228" s="23" t="s">
        <v>26</v>
      </c>
      <c r="M228" s="32">
        <f>J228</f>
        <v>3500000</v>
      </c>
      <c r="N228" s="24"/>
      <c r="O228" s="20"/>
      <c r="P228" s="20"/>
      <c r="Q228" s="33">
        <f>M228</f>
        <v>3500000</v>
      </c>
      <c r="R228" s="33">
        <f>Q228</f>
        <v>3500000</v>
      </c>
      <c r="S228" s="33">
        <f>R228</f>
        <v>3500000</v>
      </c>
    </row>
    <row r="229" spans="1:27">
      <c r="A22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9" s="9">
        <v>17</v>
      </c>
      <c r="C229" s="10" t="str">
        <f t="shared" si="12"/>
        <v>2级-3级</v>
      </c>
      <c r="D229" s="10" t="s">
        <v>66</v>
      </c>
      <c r="E229" s="10" t="s">
        <v>270</v>
      </c>
      <c r="F229" s="10" t="s">
        <v>69</v>
      </c>
      <c r="G229" s="10" t="s">
        <v>275</v>
      </c>
      <c r="H229" s="76" t="s">
        <v>271</v>
      </c>
      <c r="I229" s="77" t="s">
        <v>5</v>
      </c>
      <c r="J229" s="26">
        <v>3500000</v>
      </c>
      <c r="K229" s="54"/>
      <c r="L229" s="55"/>
      <c r="M229" s="56"/>
      <c r="N229" s="57"/>
      <c r="O229" s="58"/>
      <c r="P229" s="58"/>
      <c r="Q229" s="58"/>
      <c r="R229" s="58"/>
      <c r="S229" s="58"/>
      <c r="T229" s="162"/>
      <c r="U229" s="162"/>
      <c r="V229" s="162"/>
      <c r="W229" s="162"/>
      <c r="X229" s="162"/>
      <c r="Y229" s="162"/>
      <c r="Z229" s="162"/>
      <c r="AA229" s="162"/>
    </row>
    <row r="230" spans="1:27">
      <c r="A23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0" s="72">
        <v>100</v>
      </c>
      <c r="C230" s="73" t="str">
        <f t="shared" si="12"/>
        <v>4级-3级</v>
      </c>
      <c r="D230" s="73" t="s">
        <v>72</v>
      </c>
      <c r="E230" s="73" t="s">
        <v>76</v>
      </c>
      <c r="F230" s="73" t="s">
        <v>69</v>
      </c>
      <c r="G230" s="73" t="s">
        <v>341</v>
      </c>
      <c r="H230" s="79" t="s">
        <v>165</v>
      </c>
      <c r="I230" s="77" t="s">
        <v>6</v>
      </c>
      <c r="J230" s="26">
        <v>3438503.89</v>
      </c>
      <c r="K230" s="22"/>
      <c r="L230" s="23"/>
      <c r="M230" s="20"/>
      <c r="N230" s="24"/>
      <c r="O230" s="20"/>
      <c r="P230" s="20"/>
      <c r="Q230" s="20"/>
      <c r="R230" s="20"/>
      <c r="S230" s="20"/>
    </row>
    <row r="231" spans="1:27">
      <c r="A23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31" s="9">
        <v>5</v>
      </c>
      <c r="C231" s="10" t="str">
        <f t="shared" si="12"/>
        <v>2级-4级</v>
      </c>
      <c r="D231" s="10" t="s">
        <v>259</v>
      </c>
      <c r="E231" s="10" t="s">
        <v>253</v>
      </c>
      <c r="F231" s="10" t="s">
        <v>262</v>
      </c>
      <c r="G231" s="10" t="s">
        <v>263</v>
      </c>
      <c r="H231" s="76" t="s">
        <v>165</v>
      </c>
      <c r="I231" s="77" t="s">
        <v>3</v>
      </c>
      <c r="J231" s="26">
        <v>3398440</v>
      </c>
      <c r="K231" s="22"/>
      <c r="L231" s="23"/>
      <c r="M231" s="32"/>
      <c r="N231" s="24"/>
      <c r="O231" s="20"/>
      <c r="P231" s="20"/>
      <c r="Q231" s="20"/>
      <c r="R231" s="20"/>
      <c r="S231" s="20"/>
      <c r="T231" s="162"/>
      <c r="U231" s="162"/>
      <c r="V231" s="162"/>
      <c r="W231" s="162"/>
      <c r="X231" s="162"/>
      <c r="Y231" s="162"/>
      <c r="Z231" s="162"/>
      <c r="AA231" s="162"/>
    </row>
    <row r="232" spans="1:27">
      <c r="A232" s="147" t="str">
        <f>HYPERLINK("C:\Users\chizh\Desktop\ffcell\提取结果.xlsx#'4内部关联现金流-1'!A1","[提取结果.xlsx]4内部关联现金流-1")</f>
        <v>[提取结果.xlsx]4内部关联现金流-1</v>
      </c>
      <c r="B232" s="9">
        <v>90</v>
      </c>
      <c r="C232" s="10" t="str">
        <f t="shared" si="12"/>
        <v>3级-3级</v>
      </c>
      <c r="D232" s="73" t="s">
        <v>69</v>
      </c>
      <c r="E232" s="73" t="s">
        <v>415</v>
      </c>
      <c r="F232" s="73" t="s">
        <v>69</v>
      </c>
      <c r="G232" s="73" t="s">
        <v>371</v>
      </c>
      <c r="H232" s="118" t="s">
        <v>473</v>
      </c>
      <c r="I232" s="77" t="s">
        <v>6</v>
      </c>
      <c r="J232" s="26">
        <v>3339938</v>
      </c>
      <c r="K232" s="22"/>
      <c r="L232" s="23"/>
      <c r="M232" s="20"/>
      <c r="N232" s="24"/>
      <c r="O232" s="20"/>
      <c r="P232" s="20"/>
      <c r="Q232" s="20"/>
      <c r="R232" s="20"/>
      <c r="S232" s="20"/>
    </row>
    <row r="233" spans="1:27">
      <c r="A23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33" s="9">
        <v>204</v>
      </c>
      <c r="C233" s="121" t="str">
        <f t="shared" si="12"/>
        <v>3级-3级</v>
      </c>
      <c r="D233" s="121" t="s">
        <v>69</v>
      </c>
      <c r="E233" s="121" t="s">
        <v>371</v>
      </c>
      <c r="F233" s="121" t="s">
        <v>69</v>
      </c>
      <c r="G233" s="121" t="s">
        <v>415</v>
      </c>
      <c r="H233" s="144" t="s">
        <v>437</v>
      </c>
      <c r="I233" s="124" t="s">
        <v>3</v>
      </c>
      <c r="J233" s="271">
        <f>3209808+130130</f>
        <v>3339938</v>
      </c>
      <c r="K233" s="22"/>
      <c r="L233" s="23"/>
      <c r="M233" s="32"/>
      <c r="N233" s="24"/>
      <c r="O233" s="20"/>
      <c r="P233" s="20"/>
      <c r="Q233" s="20"/>
      <c r="R233" s="20"/>
      <c r="S233" s="20"/>
    </row>
    <row r="234" spans="1:27">
      <c r="A23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34" s="9">
        <v>43</v>
      </c>
      <c r="C234" s="121" t="str">
        <f t="shared" si="12"/>
        <v>3级-3级</v>
      </c>
      <c r="D234" s="121" t="s">
        <v>69</v>
      </c>
      <c r="E234" s="121" t="s">
        <v>195</v>
      </c>
      <c r="F234" s="121" t="s">
        <v>69</v>
      </c>
      <c r="G234" s="121" t="s">
        <v>427</v>
      </c>
      <c r="H234" s="144" t="s">
        <v>549</v>
      </c>
      <c r="I234" s="124" t="s">
        <v>6</v>
      </c>
      <c r="J234" s="255">
        <v>3264687.35</v>
      </c>
      <c r="K234" s="22"/>
      <c r="L234" s="23"/>
      <c r="M234" s="32"/>
      <c r="N234" s="24"/>
      <c r="O234" s="20"/>
      <c r="P234" s="20"/>
      <c r="Q234" s="20"/>
      <c r="R234" s="20"/>
      <c r="S234" s="20"/>
    </row>
    <row r="235" spans="1:27">
      <c r="A23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35" s="9">
        <v>247</v>
      </c>
      <c r="C235" s="121" t="str">
        <f t="shared" si="12"/>
        <v>3级-3级</v>
      </c>
      <c r="D235" s="121" t="s">
        <v>69</v>
      </c>
      <c r="E235" s="121" t="s">
        <v>427</v>
      </c>
      <c r="F235" s="121" t="s">
        <v>69</v>
      </c>
      <c r="G235" s="121" t="s">
        <v>195</v>
      </c>
      <c r="H235" s="124" t="s">
        <v>624</v>
      </c>
      <c r="I235" s="124" t="s">
        <v>3</v>
      </c>
      <c r="J235" s="271">
        <v>3264687.35</v>
      </c>
      <c r="K235" s="126"/>
      <c r="L235" s="23"/>
      <c r="M235" s="20"/>
      <c r="N235" s="24"/>
      <c r="O235" s="20"/>
      <c r="P235" s="20"/>
      <c r="Q235" s="20"/>
      <c r="R235" s="20"/>
      <c r="S235" s="20"/>
    </row>
    <row r="236" spans="1:27" ht="13" customHeight="1">
      <c r="A23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6" s="72">
        <v>2</v>
      </c>
      <c r="C236" s="73" t="str">
        <f t="shared" si="12"/>
        <v>4级-2级</v>
      </c>
      <c r="D236" s="73" t="s">
        <v>72</v>
      </c>
      <c r="E236" s="73" t="s">
        <v>76</v>
      </c>
      <c r="F236" s="75" t="s">
        <v>66</v>
      </c>
      <c r="G236" s="75" t="s">
        <v>90</v>
      </c>
      <c r="H236" s="76" t="s">
        <v>306</v>
      </c>
      <c r="I236" s="77" t="s">
        <v>3</v>
      </c>
      <c r="J236" s="78">
        <v>3240000</v>
      </c>
      <c r="K236" s="22"/>
      <c r="L236" s="23"/>
      <c r="M236" s="32"/>
      <c r="N236" s="24"/>
      <c r="O236" s="20"/>
      <c r="P236" s="20"/>
      <c r="Q236" s="20"/>
      <c r="R236" s="20"/>
      <c r="S236" s="20"/>
    </row>
    <row r="237" spans="1:27">
      <c r="A23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37" s="9">
        <v>14</v>
      </c>
      <c r="C237" s="10" t="str">
        <f t="shared" si="12"/>
        <v>2级-4级</v>
      </c>
      <c r="D237" s="10" t="s">
        <v>66</v>
      </c>
      <c r="E237" s="10" t="s">
        <v>90</v>
      </c>
      <c r="F237" s="10" t="s">
        <v>72</v>
      </c>
      <c r="G237" s="10" t="s">
        <v>76</v>
      </c>
      <c r="H237" s="79" t="s">
        <v>268</v>
      </c>
      <c r="I237" s="77" t="s">
        <v>9</v>
      </c>
      <c r="J237" s="26">
        <v>3240000</v>
      </c>
      <c r="K237" s="54"/>
      <c r="L237" s="55"/>
      <c r="M237" s="58"/>
      <c r="N237" s="57"/>
      <c r="O237" s="58"/>
      <c r="P237" s="58"/>
      <c r="Q237" s="58"/>
      <c r="R237" s="58"/>
      <c r="S237" s="58"/>
    </row>
    <row r="238" spans="1:27" ht="13" customHeight="1">
      <c r="A23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8" s="72">
        <v>105</v>
      </c>
      <c r="C238" s="73" t="str">
        <f t="shared" si="12"/>
        <v>4级-3级</v>
      </c>
      <c r="D238" s="73" t="s">
        <v>72</v>
      </c>
      <c r="E238" s="73" t="s">
        <v>76</v>
      </c>
      <c r="F238" s="73" t="s">
        <v>69</v>
      </c>
      <c r="G238" s="73" t="s">
        <v>347</v>
      </c>
      <c r="H238" s="79" t="s">
        <v>165</v>
      </c>
      <c r="I238" s="77" t="s">
        <v>6</v>
      </c>
      <c r="J238" s="26">
        <v>3232508.32</v>
      </c>
      <c r="K238" s="22"/>
      <c r="L238" s="23"/>
      <c r="M238" s="20"/>
      <c r="N238" s="24"/>
      <c r="O238" s="20"/>
      <c r="P238" s="20"/>
      <c r="Q238" s="20"/>
      <c r="R238" s="20"/>
      <c r="S238" s="20"/>
    </row>
    <row r="239" spans="1:27" ht="26">
      <c r="A23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39" s="9">
        <v>115</v>
      </c>
      <c r="C239" s="10" t="str">
        <f t="shared" si="12"/>
        <v>2级-3级</v>
      </c>
      <c r="D239" s="10" t="s">
        <v>115</v>
      </c>
      <c r="E239" s="10" t="s">
        <v>81</v>
      </c>
      <c r="F239" s="10" t="s">
        <v>116</v>
      </c>
      <c r="G239" s="10" t="s">
        <v>122</v>
      </c>
      <c r="H239" s="81" t="s">
        <v>154</v>
      </c>
      <c r="I239" s="77" t="s">
        <v>11</v>
      </c>
      <c r="J239" s="26">
        <v>3208316.83</v>
      </c>
      <c r="K239" s="31" t="s">
        <v>155</v>
      </c>
      <c r="L239" s="23" t="s">
        <v>24</v>
      </c>
      <c r="M239" s="32">
        <f>J239</f>
        <v>3208316.83</v>
      </c>
      <c r="N239" s="24"/>
      <c r="O239" s="20"/>
      <c r="P239" s="20"/>
      <c r="Q239" s="33">
        <f>M239</f>
        <v>3208316.83</v>
      </c>
      <c r="R239" s="33">
        <f>Q239</f>
        <v>3208316.83</v>
      </c>
      <c r="S239" s="33">
        <f>R239</f>
        <v>3208316.83</v>
      </c>
    </row>
    <row r="240" spans="1:27" ht="13" customHeight="1">
      <c r="A24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0" s="72">
        <v>41</v>
      </c>
      <c r="C240" s="73" t="str">
        <f t="shared" si="12"/>
        <v>4级-2级</v>
      </c>
      <c r="D240" s="73" t="s">
        <v>72</v>
      </c>
      <c r="E240" s="73" t="s">
        <v>76</v>
      </c>
      <c r="F240" s="75" t="s">
        <v>66</v>
      </c>
      <c r="G240" s="75" t="s">
        <v>184</v>
      </c>
      <c r="H240" s="76" t="s">
        <v>306</v>
      </c>
      <c r="I240" s="77" t="s">
        <v>3</v>
      </c>
      <c r="J240" s="78">
        <v>3197846.41</v>
      </c>
      <c r="K240" s="22"/>
      <c r="L240" s="23"/>
      <c r="M240" s="20"/>
      <c r="N240" s="24"/>
      <c r="O240" s="20"/>
      <c r="P240" s="20"/>
      <c r="Q240" s="20"/>
      <c r="R240" s="20"/>
      <c r="S240" s="20"/>
    </row>
    <row r="241" spans="1:19">
      <c r="A24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41" s="9">
        <v>157</v>
      </c>
      <c r="C241" s="10" t="str">
        <f t="shared" si="12"/>
        <v>2级-2级</v>
      </c>
      <c r="D241" s="10" t="s">
        <v>66</v>
      </c>
      <c r="E241" s="10" t="s">
        <v>81</v>
      </c>
      <c r="F241" s="10" t="s">
        <v>66</v>
      </c>
      <c r="G241" s="10" t="s">
        <v>169</v>
      </c>
      <c r="H241" s="81" t="s">
        <v>156</v>
      </c>
      <c r="I241" s="77" t="s">
        <v>3</v>
      </c>
      <c r="J241" s="26">
        <v>3131961.56</v>
      </c>
      <c r="K241" s="22"/>
      <c r="L241" s="23"/>
      <c r="M241" s="32"/>
      <c r="N241" s="24"/>
      <c r="O241" s="20"/>
      <c r="P241" s="20"/>
      <c r="Q241" s="33"/>
      <c r="R241" s="33"/>
      <c r="S241" s="33"/>
    </row>
    <row r="242" spans="1:19" ht="13" customHeight="1">
      <c r="A24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42" s="9">
        <v>177</v>
      </c>
      <c r="C242" s="121" t="str">
        <f t="shared" si="12"/>
        <v>3级-3级</v>
      </c>
      <c r="D242" s="121" t="s">
        <v>69</v>
      </c>
      <c r="E242" s="121" t="s">
        <v>381</v>
      </c>
      <c r="F242" s="121" t="s">
        <v>69</v>
      </c>
      <c r="G242" s="121" t="s">
        <v>350</v>
      </c>
      <c r="H242" s="144" t="s">
        <v>601</v>
      </c>
      <c r="I242" s="124" t="s">
        <v>9</v>
      </c>
      <c r="J242" s="271">
        <v>3067841</v>
      </c>
      <c r="K242" s="54"/>
      <c r="L242" s="55"/>
      <c r="M242" s="56"/>
      <c r="N242" s="57"/>
      <c r="O242" s="58"/>
      <c r="P242" s="58"/>
      <c r="Q242" s="58"/>
      <c r="R242" s="58"/>
      <c r="S242" s="58"/>
    </row>
    <row r="243" spans="1:19">
      <c r="A243" s="147" t="str">
        <f>HYPERLINK("C:\Users\chizh\Desktop\ffcell\提取结果.xlsx#'4内部关联现金流'!A1","[提取结果.xlsx]4内部关联现金流")</f>
        <v>[提取结果.xlsx]4内部关联现金流</v>
      </c>
      <c r="B243" s="9">
        <v>87</v>
      </c>
      <c r="C243" s="105" t="str">
        <f t="shared" si="12"/>
        <v>3级-3级</v>
      </c>
      <c r="D243" s="105" t="s">
        <v>393</v>
      </c>
      <c r="E243" s="85" t="s">
        <v>398</v>
      </c>
      <c r="F243" s="106" t="s">
        <v>393</v>
      </c>
      <c r="G243" s="86" t="s">
        <v>400</v>
      </c>
      <c r="H243" s="87" t="s">
        <v>297</v>
      </c>
      <c r="I243" s="88" t="s">
        <v>3</v>
      </c>
      <c r="J243" s="107">
        <v>3065874</v>
      </c>
      <c r="K243" s="22"/>
      <c r="L243" s="23"/>
      <c r="M243" s="20"/>
      <c r="N243" s="24"/>
      <c r="O243" s="20"/>
      <c r="P243" s="20"/>
      <c r="Q243" s="20"/>
      <c r="R243" s="20"/>
      <c r="S243" s="20"/>
    </row>
    <row r="244" spans="1:19">
      <c r="A244" s="147" t="str">
        <f>HYPERLINK("C:\Users\chizh\Desktop\ffcell\提取结果.xlsx#'4内部关联现金流'!A1","[提取结果.xlsx]4内部关联现金流")</f>
        <v>[提取结果.xlsx]4内部关联现金流</v>
      </c>
      <c r="B244" s="9">
        <v>94</v>
      </c>
      <c r="C244" s="110" t="str">
        <f t="shared" si="12"/>
        <v>3级-3级</v>
      </c>
      <c r="D244" s="110" t="s">
        <v>408</v>
      </c>
      <c r="E244" s="111" t="s">
        <v>409</v>
      </c>
      <c r="F244" s="9" t="s">
        <v>408</v>
      </c>
      <c r="G244" s="98" t="s">
        <v>379</v>
      </c>
      <c r="H244" s="112" t="s">
        <v>6</v>
      </c>
      <c r="I244" s="88" t="s">
        <v>6</v>
      </c>
      <c r="J244" s="113">
        <v>3065874</v>
      </c>
      <c r="K244" s="22"/>
      <c r="L244" s="23"/>
      <c r="M244" s="20"/>
      <c r="N244" s="24"/>
      <c r="O244" s="20"/>
      <c r="P244" s="20"/>
      <c r="Q244" s="20"/>
      <c r="R244" s="20"/>
      <c r="S244" s="20"/>
    </row>
    <row r="245" spans="1:19">
      <c r="A24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45" s="9">
        <v>203</v>
      </c>
      <c r="C245" s="121" t="str">
        <f t="shared" ref="C245:C276" si="13">TEXT(D245,"000")&amp;"-"&amp;TEXT(F245,"000")</f>
        <v>3级-3级</v>
      </c>
      <c r="D245" s="121" t="s">
        <v>69</v>
      </c>
      <c r="E245" s="121" t="s">
        <v>355</v>
      </c>
      <c r="F245" s="121" t="s">
        <v>69</v>
      </c>
      <c r="G245" s="121" t="s">
        <v>349</v>
      </c>
      <c r="H245" s="144" t="s">
        <v>185</v>
      </c>
      <c r="I245" s="124" t="s">
        <v>5</v>
      </c>
      <c r="J245" s="271">
        <v>3052094.96</v>
      </c>
      <c r="K245" s="54"/>
      <c r="L245" s="55"/>
      <c r="M245" s="59"/>
      <c r="N245" s="57"/>
      <c r="O245" s="58"/>
      <c r="P245" s="58" t="str">
        <f>IF(N245=0,"OK","待核对")</f>
        <v>OK</v>
      </c>
      <c r="Q245" s="58"/>
      <c r="R245" s="58"/>
      <c r="S245" s="58"/>
    </row>
    <row r="246" spans="1:19">
      <c r="A246" s="147" t="str">
        <f>HYPERLINK("C:\Users\chizh\Desktop\ffcell\提取结果.xlsx#'4内部关联现金流-1'!A1","[提取结果.xlsx]4内部关联现金流-1")</f>
        <v>[提取结果.xlsx]4内部关联现金流-1</v>
      </c>
      <c r="B246" s="9">
        <v>89</v>
      </c>
      <c r="C246" s="10" t="str">
        <f t="shared" si="13"/>
        <v>3级-2级</v>
      </c>
      <c r="D246" s="73" t="s">
        <v>69</v>
      </c>
      <c r="E246" s="73" t="s">
        <v>415</v>
      </c>
      <c r="F246" s="73" t="s">
        <v>66</v>
      </c>
      <c r="G246" s="73" t="s">
        <v>90</v>
      </c>
      <c r="H246" s="118" t="s">
        <v>472</v>
      </c>
      <c r="I246" s="77" t="s">
        <v>6</v>
      </c>
      <c r="J246" s="26">
        <v>3035422</v>
      </c>
      <c r="K246" s="22"/>
      <c r="L246" s="23"/>
      <c r="M246" s="20"/>
      <c r="N246" s="24"/>
      <c r="O246" s="20"/>
      <c r="P246" s="20"/>
      <c r="Q246" s="20"/>
      <c r="R246" s="20"/>
      <c r="S246" s="20"/>
    </row>
    <row r="247" spans="1:19">
      <c r="A24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47" s="9">
        <v>3</v>
      </c>
      <c r="C247" s="10" t="str">
        <f t="shared" si="13"/>
        <v>2级-3级</v>
      </c>
      <c r="D247" s="10" t="s">
        <v>66</v>
      </c>
      <c r="E247" s="10" t="s">
        <v>90</v>
      </c>
      <c r="F247" s="10" t="s">
        <v>69</v>
      </c>
      <c r="G247" s="10" t="s">
        <v>415</v>
      </c>
      <c r="H247" s="81" t="s">
        <v>297</v>
      </c>
      <c r="I247" s="77" t="s">
        <v>3</v>
      </c>
      <c r="J247" s="26">
        <v>3035422</v>
      </c>
      <c r="K247" s="54"/>
      <c r="L247" s="55"/>
      <c r="M247" s="56"/>
      <c r="N247" s="57"/>
      <c r="O247" s="58"/>
      <c r="P247" s="58"/>
      <c r="Q247" s="58"/>
      <c r="R247" s="58"/>
      <c r="S247" s="58"/>
    </row>
    <row r="248" spans="1:19">
      <c r="A248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48" s="9">
        <v>10</v>
      </c>
      <c r="C248" s="10" t="str">
        <f t="shared" si="13"/>
        <v>2级-3级</v>
      </c>
      <c r="D248" s="10" t="s">
        <v>66</v>
      </c>
      <c r="E248" s="10" t="s">
        <v>90</v>
      </c>
      <c r="F248" s="10" t="s">
        <v>69</v>
      </c>
      <c r="G248" s="10" t="s">
        <v>347</v>
      </c>
      <c r="H248" s="79" t="s">
        <v>268</v>
      </c>
      <c r="I248" s="77" t="s">
        <v>9</v>
      </c>
      <c r="J248" s="26">
        <v>3013212.75</v>
      </c>
      <c r="K248" s="54"/>
      <c r="L248" s="55"/>
      <c r="M248" s="60"/>
      <c r="N248" s="57"/>
      <c r="O248" s="58"/>
      <c r="P248" s="58" t="str">
        <f>IF(N248=0,"OK","待核对")</f>
        <v>OK</v>
      </c>
      <c r="Q248" s="58"/>
      <c r="R248" s="58"/>
      <c r="S248" s="58"/>
    </row>
    <row r="249" spans="1:19">
      <c r="A249" s="147" t="str">
        <f t="shared" ref="A249:A258" si="14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49" s="9">
        <v>452</v>
      </c>
      <c r="C249" s="121" t="str">
        <f t="shared" si="13"/>
        <v>3级-2级</v>
      </c>
      <c r="D249" s="121" t="s">
        <v>69</v>
      </c>
      <c r="E249" s="121" t="s">
        <v>347</v>
      </c>
      <c r="F249" s="121" t="s">
        <v>66</v>
      </c>
      <c r="G249" s="121" t="s">
        <v>90</v>
      </c>
      <c r="H249" s="144" t="s">
        <v>165</v>
      </c>
      <c r="I249" s="124" t="s">
        <v>5</v>
      </c>
      <c r="J249" s="271">
        <v>3013212.75</v>
      </c>
      <c r="K249" s="54"/>
      <c r="L249" s="55"/>
      <c r="M249" s="56"/>
      <c r="N249" s="57"/>
      <c r="O249" s="58"/>
      <c r="P249" s="58"/>
      <c r="Q249" s="58"/>
      <c r="R249" s="58"/>
      <c r="S249" s="58"/>
    </row>
    <row r="250" spans="1:19">
      <c r="A250" s="147" t="str">
        <f t="shared" si="14"/>
        <v>[提取结果.xlsx]02-关联交易等事项统计表-纺织公司-4内部关联现金流</v>
      </c>
      <c r="B250" s="9">
        <v>18</v>
      </c>
      <c r="C250" s="121" t="str">
        <f t="shared" si="13"/>
        <v>3级-3级</v>
      </c>
      <c r="D250" s="121" t="s">
        <v>69</v>
      </c>
      <c r="E250" s="121" t="s">
        <v>429</v>
      </c>
      <c r="F250" s="121" t="s">
        <v>69</v>
      </c>
      <c r="G250" s="121" t="s">
        <v>428</v>
      </c>
      <c r="H250" s="144" t="s">
        <v>185</v>
      </c>
      <c r="I250" s="124" t="s">
        <v>5</v>
      </c>
      <c r="J250" s="271">
        <v>3000000</v>
      </c>
      <c r="K250" s="22"/>
      <c r="L250" s="23"/>
      <c r="M250" s="20"/>
      <c r="N250" s="24"/>
      <c r="O250" s="20"/>
      <c r="P250" s="20" t="str">
        <f>IF(N250=0,"OK","待核对")</f>
        <v>OK</v>
      </c>
      <c r="Q250" s="20"/>
      <c r="R250" s="20"/>
      <c r="S250" s="20"/>
    </row>
    <row r="251" spans="1:19">
      <c r="A251" s="147" t="str">
        <f t="shared" si="14"/>
        <v>[提取结果.xlsx]02-关联交易等事项统计表-纺织公司-4内部关联现金流</v>
      </c>
      <c r="B251" s="9">
        <v>19</v>
      </c>
      <c r="C251" s="121" t="str">
        <f t="shared" si="13"/>
        <v>3级-3级</v>
      </c>
      <c r="D251" s="121" t="s">
        <v>69</v>
      </c>
      <c r="E251" s="121" t="s">
        <v>429</v>
      </c>
      <c r="F251" s="121" t="s">
        <v>69</v>
      </c>
      <c r="G251" s="121" t="s">
        <v>428</v>
      </c>
      <c r="H251" s="144" t="s">
        <v>185</v>
      </c>
      <c r="I251" s="124" t="s">
        <v>9</v>
      </c>
      <c r="J251" s="271">
        <v>3000000</v>
      </c>
      <c r="K251" s="22"/>
      <c r="L251" s="23"/>
      <c r="M251" s="20"/>
      <c r="N251" s="24"/>
      <c r="O251" s="20"/>
      <c r="P251" s="20"/>
      <c r="Q251" s="20"/>
      <c r="R251" s="20"/>
      <c r="S251" s="20"/>
    </row>
    <row r="252" spans="1:19">
      <c r="A252" s="147" t="str">
        <f t="shared" si="14"/>
        <v>[提取结果.xlsx]02-关联交易等事项统计表-纺织公司-4内部关联现金流</v>
      </c>
      <c r="B252" s="9">
        <v>25</v>
      </c>
      <c r="C252" s="121" t="str">
        <f t="shared" si="13"/>
        <v>3级-3级</v>
      </c>
      <c r="D252" s="121" t="s">
        <v>69</v>
      </c>
      <c r="E252" s="121" t="s">
        <v>195</v>
      </c>
      <c r="F252" s="121" t="s">
        <v>69</v>
      </c>
      <c r="G252" s="121" t="s">
        <v>161</v>
      </c>
      <c r="H252" s="144" t="s">
        <v>417</v>
      </c>
      <c r="I252" s="124" t="s">
        <v>9</v>
      </c>
      <c r="J252" s="255">
        <v>3000000</v>
      </c>
      <c r="K252" s="22"/>
      <c r="L252" s="23"/>
      <c r="M252" s="32"/>
      <c r="N252" s="24"/>
      <c r="O252" s="20"/>
      <c r="P252" s="20"/>
      <c r="Q252" s="20"/>
      <c r="R252" s="20"/>
      <c r="S252" s="20"/>
    </row>
    <row r="253" spans="1:19">
      <c r="A253" s="147" t="str">
        <f t="shared" si="14"/>
        <v>[提取结果.xlsx]02-关联交易等事项统计表-纺织公司-4内部关联现金流</v>
      </c>
      <c r="B253" s="9">
        <v>87</v>
      </c>
      <c r="C253" s="121" t="str">
        <f t="shared" si="13"/>
        <v>3级-3级</v>
      </c>
      <c r="D253" s="121" t="s">
        <v>69</v>
      </c>
      <c r="E253" s="121" t="s">
        <v>341</v>
      </c>
      <c r="F253" s="121" t="s">
        <v>69</v>
      </c>
      <c r="G253" s="121" t="s">
        <v>355</v>
      </c>
      <c r="H253" s="144" t="s">
        <v>185</v>
      </c>
      <c r="I253" s="124" t="s">
        <v>5</v>
      </c>
      <c r="J253" s="271">
        <v>3000000</v>
      </c>
      <c r="K253" s="54"/>
      <c r="L253" s="55"/>
      <c r="M253" s="56"/>
      <c r="N253" s="57"/>
      <c r="O253" s="58"/>
      <c r="P253" s="58"/>
      <c r="Q253" s="58"/>
      <c r="R253" s="58"/>
      <c r="S253" s="58"/>
    </row>
    <row r="254" spans="1:19">
      <c r="A254" s="147" t="str">
        <f t="shared" si="14"/>
        <v>[提取结果.xlsx]02-关联交易等事项统计表-纺织公司-4内部关联现金流</v>
      </c>
      <c r="B254" s="9">
        <v>198</v>
      </c>
      <c r="C254" s="121" t="str">
        <f t="shared" si="13"/>
        <v>3级-3级</v>
      </c>
      <c r="D254" s="121" t="s">
        <v>69</v>
      </c>
      <c r="E254" s="121" t="s">
        <v>355</v>
      </c>
      <c r="F254" s="121" t="s">
        <v>69</v>
      </c>
      <c r="G254" s="121" t="s">
        <v>341</v>
      </c>
      <c r="H254" s="144" t="s">
        <v>185</v>
      </c>
      <c r="I254" s="124" t="s">
        <v>9</v>
      </c>
      <c r="J254" s="271">
        <v>3000000</v>
      </c>
      <c r="K254" s="54"/>
      <c r="L254" s="55"/>
      <c r="M254" s="56"/>
      <c r="N254" s="57"/>
      <c r="O254" s="58"/>
      <c r="P254" s="58"/>
      <c r="Q254" s="58"/>
      <c r="R254" s="58"/>
      <c r="S254" s="58"/>
    </row>
    <row r="255" spans="1:19">
      <c r="A255" s="147" t="str">
        <f t="shared" si="14"/>
        <v>[提取结果.xlsx]02-关联交易等事项统计表-纺织公司-4内部关联现金流</v>
      </c>
      <c r="B255" s="9">
        <v>427</v>
      </c>
      <c r="C255" s="121" t="str">
        <f t="shared" si="13"/>
        <v>3级-3级</v>
      </c>
      <c r="D255" s="121" t="s">
        <v>69</v>
      </c>
      <c r="E255" s="121" t="s">
        <v>161</v>
      </c>
      <c r="F255" s="121" t="s">
        <v>69</v>
      </c>
      <c r="G255" s="121" t="s">
        <v>195</v>
      </c>
      <c r="H255" s="76" t="s">
        <v>539</v>
      </c>
      <c r="I255" s="124" t="s">
        <v>5</v>
      </c>
      <c r="J255" s="271">
        <v>3000000</v>
      </c>
      <c r="K255" s="22"/>
      <c r="L255" s="23"/>
      <c r="M255" s="20"/>
      <c r="N255" s="24"/>
      <c r="O255" s="20"/>
      <c r="P255" s="20"/>
      <c r="Q255" s="20"/>
      <c r="R255" s="20"/>
      <c r="S255" s="20"/>
    </row>
    <row r="256" spans="1:19">
      <c r="A256" s="147" t="str">
        <f t="shared" si="14"/>
        <v>[提取结果.xlsx]02-关联交易等事项统计表-纺织公司-4内部关联现金流</v>
      </c>
      <c r="B256" s="9">
        <v>438</v>
      </c>
      <c r="C256" s="121" t="str">
        <f t="shared" si="13"/>
        <v>3级-3级</v>
      </c>
      <c r="D256" s="121" t="s">
        <v>69</v>
      </c>
      <c r="E256" s="121" t="s">
        <v>428</v>
      </c>
      <c r="F256" s="121" t="s">
        <v>69</v>
      </c>
      <c r="G256" s="121" t="s">
        <v>429</v>
      </c>
      <c r="H256" s="144" t="s">
        <v>185</v>
      </c>
      <c r="I256" s="124" t="s">
        <v>5</v>
      </c>
      <c r="J256" s="271">
        <v>3000000</v>
      </c>
      <c r="K256" s="22"/>
      <c r="L256" s="23"/>
      <c r="M256" s="38"/>
      <c r="N256" s="24"/>
      <c r="O256" s="20"/>
      <c r="P256" s="20" t="str">
        <f>IF(N256=0,"OK","待核对")</f>
        <v>OK</v>
      </c>
      <c r="Q256" s="20"/>
      <c r="R256" s="20"/>
      <c r="S256" s="20"/>
    </row>
    <row r="257" spans="1:27">
      <c r="A257" s="147" t="str">
        <f t="shared" si="14"/>
        <v>[提取结果.xlsx]02-关联交易等事项统计表-纺织公司-4内部关联现金流</v>
      </c>
      <c r="B257" s="9">
        <v>439</v>
      </c>
      <c r="C257" s="121" t="str">
        <f t="shared" si="13"/>
        <v>3级-3级</v>
      </c>
      <c r="D257" s="121" t="s">
        <v>69</v>
      </c>
      <c r="E257" s="121" t="s">
        <v>428</v>
      </c>
      <c r="F257" s="121" t="s">
        <v>69</v>
      </c>
      <c r="G257" s="121" t="s">
        <v>429</v>
      </c>
      <c r="H257" s="144" t="s">
        <v>185</v>
      </c>
      <c r="I257" s="124" t="s">
        <v>9</v>
      </c>
      <c r="J257" s="271">
        <v>3000000</v>
      </c>
      <c r="K257" s="22"/>
      <c r="L257" s="23"/>
      <c r="M257" s="38"/>
      <c r="N257" s="24"/>
      <c r="O257" s="20"/>
      <c r="P257" s="20" t="str">
        <f>IF(N257=0,"OK","待核对")</f>
        <v>OK</v>
      </c>
      <c r="Q257" s="20"/>
      <c r="R257" s="20"/>
      <c r="S257" s="20"/>
    </row>
    <row r="258" spans="1:27">
      <c r="A258" s="147" t="str">
        <f t="shared" si="14"/>
        <v>[提取结果.xlsx]02-关联交易等事项统计表-纺织公司-4内部关联现金流</v>
      </c>
      <c r="B258" s="9">
        <v>456</v>
      </c>
      <c r="C258" s="121" t="str">
        <f t="shared" si="13"/>
        <v>3级-3级</v>
      </c>
      <c r="D258" s="121" t="s">
        <v>69</v>
      </c>
      <c r="E258" s="121" t="s">
        <v>347</v>
      </c>
      <c r="F258" s="121" t="s">
        <v>69</v>
      </c>
      <c r="G258" s="121" t="s">
        <v>358</v>
      </c>
      <c r="H258" s="76" t="s">
        <v>271</v>
      </c>
      <c r="I258" s="124" t="s">
        <v>9</v>
      </c>
      <c r="J258" s="271">
        <v>3000000</v>
      </c>
      <c r="K258" s="54"/>
      <c r="L258" s="55"/>
      <c r="M258" s="60"/>
      <c r="N258" s="57"/>
      <c r="O258" s="58"/>
      <c r="P258" s="58" t="str">
        <f>IF(N258=0,"OK","待核对")</f>
        <v>OK</v>
      </c>
      <c r="Q258" s="58"/>
      <c r="R258" s="58"/>
      <c r="S258" s="58"/>
    </row>
    <row r="259" spans="1:27">
      <c r="A25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59" s="72">
        <v>57</v>
      </c>
      <c r="C259" s="73" t="str">
        <f t="shared" si="13"/>
        <v>4级-2级</v>
      </c>
      <c r="D259" s="73" t="s">
        <v>72</v>
      </c>
      <c r="E259" s="73" t="s">
        <v>76</v>
      </c>
      <c r="F259" s="73" t="s">
        <v>66</v>
      </c>
      <c r="G259" s="73" t="s">
        <v>67</v>
      </c>
      <c r="H259" s="79" t="s">
        <v>165</v>
      </c>
      <c r="I259" s="77" t="s">
        <v>6</v>
      </c>
      <c r="J259" s="26">
        <v>2997275.87</v>
      </c>
      <c r="K259" s="22"/>
      <c r="L259" s="23"/>
      <c r="M259" s="20"/>
      <c r="N259" s="24"/>
      <c r="O259" s="20"/>
      <c r="P259" s="20"/>
      <c r="Q259" s="20"/>
      <c r="R259" s="20"/>
      <c r="S259" s="20"/>
    </row>
    <row r="260" spans="1:27">
      <c r="A26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60" s="9">
        <v>16</v>
      </c>
      <c r="C260" s="10" t="str">
        <f t="shared" si="13"/>
        <v>1级-2级</v>
      </c>
      <c r="D260" s="10" t="s">
        <v>64</v>
      </c>
      <c r="E260" s="10" t="s">
        <v>65</v>
      </c>
      <c r="F260" s="10" t="s">
        <v>66</v>
      </c>
      <c r="G260" s="10" t="s">
        <v>88</v>
      </c>
      <c r="H260" s="12" t="s">
        <v>79</v>
      </c>
      <c r="I260" s="77" t="s">
        <v>11</v>
      </c>
      <c r="J260" s="14">
        <f>303580.26+2576207.4</f>
        <v>2879787.66</v>
      </c>
      <c r="K260" s="15"/>
      <c r="L260" s="15"/>
      <c r="M260" s="16"/>
      <c r="N260" s="17"/>
      <c r="O260" s="17"/>
      <c r="P260" s="19"/>
      <c r="Q260" s="20"/>
      <c r="R260" s="20"/>
      <c r="S260" s="20"/>
    </row>
    <row r="261" spans="1:27">
      <c r="A26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61" s="9">
        <v>1</v>
      </c>
      <c r="C261" s="121" t="str">
        <f t="shared" si="13"/>
        <v>3级-3级</v>
      </c>
      <c r="D261" s="121" t="s">
        <v>69</v>
      </c>
      <c r="E261" s="121" t="s">
        <v>350</v>
      </c>
      <c r="F261" s="121" t="s">
        <v>69</v>
      </c>
      <c r="G261" s="121" t="s">
        <v>381</v>
      </c>
      <c r="H261" s="144" t="s">
        <v>276</v>
      </c>
      <c r="I261" s="122" t="s">
        <v>5</v>
      </c>
      <c r="J261" s="271">
        <v>2857841</v>
      </c>
      <c r="K261" s="54"/>
      <c r="L261" s="55"/>
      <c r="M261" s="56"/>
      <c r="N261" s="57"/>
      <c r="O261" s="58"/>
      <c r="P261" s="58"/>
      <c r="Q261" s="58"/>
      <c r="R261" s="58"/>
      <c r="S261" s="58"/>
    </row>
    <row r="262" spans="1:27">
      <c r="A26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62" s="9">
        <v>43</v>
      </c>
      <c r="C262" s="10" t="str">
        <f t="shared" si="13"/>
        <v>1级-2级</v>
      </c>
      <c r="D262" s="10" t="s">
        <v>64</v>
      </c>
      <c r="E262" s="10" t="s">
        <v>65</v>
      </c>
      <c r="F262" s="10" t="s">
        <v>66</v>
      </c>
      <c r="G262" s="10" t="s">
        <v>76</v>
      </c>
      <c r="H262" s="76" t="s">
        <v>103</v>
      </c>
      <c r="I262" s="77" t="s">
        <v>5</v>
      </c>
      <c r="J262" s="26">
        <f>5576.28+2776057.42</f>
        <v>2781633.6999999997</v>
      </c>
      <c r="K262" s="22"/>
      <c r="L262" s="23"/>
      <c r="M262" s="20"/>
      <c r="N262" s="24"/>
      <c r="O262" s="20"/>
      <c r="P262" s="20"/>
      <c r="Q262" s="20"/>
      <c r="R262" s="20"/>
      <c r="S262" s="20"/>
    </row>
    <row r="263" spans="1:27">
      <c r="A26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63" s="72">
        <v>58</v>
      </c>
      <c r="C263" s="73" t="str">
        <f t="shared" si="13"/>
        <v>4级-2级</v>
      </c>
      <c r="D263" s="73" t="s">
        <v>72</v>
      </c>
      <c r="E263" s="73" t="s">
        <v>76</v>
      </c>
      <c r="F263" s="73" t="s">
        <v>66</v>
      </c>
      <c r="G263" s="73" t="s">
        <v>81</v>
      </c>
      <c r="H263" s="79" t="s">
        <v>165</v>
      </c>
      <c r="I263" s="77" t="s">
        <v>6</v>
      </c>
      <c r="J263" s="26">
        <v>2758551.4000000004</v>
      </c>
      <c r="K263" s="22"/>
      <c r="L263" s="23"/>
      <c r="M263" s="20"/>
      <c r="N263" s="24"/>
      <c r="O263" s="20"/>
      <c r="P263" s="20"/>
      <c r="Q263" s="20"/>
      <c r="R263" s="20"/>
      <c r="S263" s="20"/>
    </row>
    <row r="264" spans="1:27">
      <c r="A26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64" s="9">
        <v>135</v>
      </c>
      <c r="C264" s="10" t="str">
        <f t="shared" si="13"/>
        <v>2级-4级</v>
      </c>
      <c r="D264" s="10" t="s">
        <v>66</v>
      </c>
      <c r="E264" s="10" t="s">
        <v>81</v>
      </c>
      <c r="F264" s="10" t="s">
        <v>72</v>
      </c>
      <c r="G264" s="10" t="s">
        <v>76</v>
      </c>
      <c r="H264" s="81" t="s">
        <v>129</v>
      </c>
      <c r="I264" s="77" t="s">
        <v>3</v>
      </c>
      <c r="J264" s="26">
        <v>2758551.4</v>
      </c>
      <c r="K264" s="22"/>
      <c r="L264" s="23"/>
      <c r="M264" s="32"/>
      <c r="N264" s="24"/>
      <c r="O264" s="20"/>
      <c r="P264" s="20"/>
      <c r="Q264" s="33"/>
      <c r="R264" s="33"/>
      <c r="S264" s="33"/>
    </row>
    <row r="265" spans="1:27">
      <c r="A26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65" s="9">
        <v>31</v>
      </c>
      <c r="C265" s="10" t="str">
        <f t="shared" si="13"/>
        <v>2级-2级</v>
      </c>
      <c r="D265" s="10" t="s">
        <v>66</v>
      </c>
      <c r="E265" s="10" t="s">
        <v>109</v>
      </c>
      <c r="F265" s="10" t="s">
        <v>66</v>
      </c>
      <c r="G265" s="10" t="s">
        <v>78</v>
      </c>
      <c r="H265" s="81" t="s">
        <v>276</v>
      </c>
      <c r="I265" s="77" t="s">
        <v>5</v>
      </c>
      <c r="J265" s="26">
        <v>2745116</v>
      </c>
      <c r="K265" s="54"/>
      <c r="L265" s="55"/>
      <c r="M265" s="56"/>
      <c r="N265" s="57"/>
      <c r="O265" s="58"/>
      <c r="P265" s="58"/>
      <c r="Q265" s="58"/>
      <c r="R265" s="58"/>
      <c r="S265" s="58"/>
      <c r="T265" s="162"/>
      <c r="U265" s="162"/>
      <c r="V265" s="162"/>
      <c r="W265" s="162"/>
      <c r="X265" s="162"/>
      <c r="Y265" s="162"/>
      <c r="Z265" s="162"/>
      <c r="AA265" s="162"/>
    </row>
    <row r="266" spans="1:27">
      <c r="A266" s="147" t="str">
        <f>HYPERLINK("C:\Users\chizh\Desktop\ffcell\提取结果.xlsx#'4内部关联现金流-1'!A1","[提取结果.xlsx]4内部关联现金流-1")</f>
        <v>[提取结果.xlsx]4内部关联现金流-1</v>
      </c>
      <c r="B266" s="9">
        <v>43</v>
      </c>
      <c r="C266" s="10" t="str">
        <f t="shared" si="13"/>
        <v>4级-2级</v>
      </c>
      <c r="D266" s="73" t="s">
        <v>72</v>
      </c>
      <c r="E266" s="73" t="s">
        <v>173</v>
      </c>
      <c r="F266" s="73" t="s">
        <v>66</v>
      </c>
      <c r="G266" s="73" t="s">
        <v>436</v>
      </c>
      <c r="H266" s="81" t="s">
        <v>346</v>
      </c>
      <c r="I266" s="77" t="s">
        <v>6</v>
      </c>
      <c r="J266" s="26">
        <v>2732788</v>
      </c>
      <c r="K266" s="54"/>
      <c r="L266" s="55"/>
      <c r="M266" s="56"/>
      <c r="N266" s="24"/>
      <c r="O266" s="20"/>
      <c r="P266" s="20"/>
      <c r="Q266" s="20"/>
      <c r="R266" s="20"/>
      <c r="S266" s="20"/>
    </row>
    <row r="267" spans="1:27">
      <c r="A26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67" s="9">
        <v>2</v>
      </c>
      <c r="C267" s="10" t="str">
        <f t="shared" si="13"/>
        <v>2级-4级</v>
      </c>
      <c r="D267" s="10" t="s">
        <v>66</v>
      </c>
      <c r="E267" s="10" t="s">
        <v>90</v>
      </c>
      <c r="F267" s="10" t="s">
        <v>72</v>
      </c>
      <c r="G267" s="10" t="s">
        <v>173</v>
      </c>
      <c r="H267" s="81" t="s">
        <v>297</v>
      </c>
      <c r="I267" s="77" t="s">
        <v>3</v>
      </c>
      <c r="J267" s="26">
        <v>2732788</v>
      </c>
      <c r="K267" s="54"/>
      <c r="L267" s="55"/>
      <c r="M267" s="56"/>
      <c r="N267" s="57"/>
      <c r="O267" s="58"/>
      <c r="P267" s="58"/>
      <c r="Q267" s="58"/>
      <c r="R267" s="58"/>
      <c r="S267" s="58"/>
    </row>
    <row r="268" spans="1:27">
      <c r="A2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68" s="9">
        <v>125</v>
      </c>
      <c r="C268" s="121" t="str">
        <f t="shared" si="13"/>
        <v>2级-3级</v>
      </c>
      <c r="D268" s="121" t="s">
        <v>66</v>
      </c>
      <c r="E268" s="121" t="s">
        <v>89</v>
      </c>
      <c r="F268" s="121" t="s">
        <v>69</v>
      </c>
      <c r="G268" s="121" t="s">
        <v>355</v>
      </c>
      <c r="H268" s="144" t="s">
        <v>256</v>
      </c>
      <c r="I268" s="124" t="s">
        <v>3</v>
      </c>
      <c r="J268" s="255">
        <f>593775+300150+1504137.71+159862.5+121800</f>
        <v>2679725.21</v>
      </c>
      <c r="K268" s="22"/>
      <c r="L268" s="23"/>
      <c r="M268" s="20"/>
      <c r="N268" s="24"/>
      <c r="O268" s="20"/>
      <c r="P268" s="20"/>
      <c r="Q268" s="20"/>
      <c r="R268" s="20"/>
      <c r="S268" s="20"/>
    </row>
    <row r="269" spans="1:27" ht="26">
      <c r="A26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69" s="9">
        <v>338</v>
      </c>
      <c r="C269" s="121" t="str">
        <f t="shared" si="13"/>
        <v>3级-2级</v>
      </c>
      <c r="D269" s="121" t="s">
        <v>69</v>
      </c>
      <c r="E269" s="129" t="s">
        <v>349</v>
      </c>
      <c r="F269" s="121" t="s">
        <v>66</v>
      </c>
      <c r="G269" s="129" t="s">
        <v>89</v>
      </c>
      <c r="H269" s="144" t="s">
        <v>654</v>
      </c>
      <c r="I269" s="124" t="s">
        <v>5</v>
      </c>
      <c r="J269" s="255">
        <v>2663292.9</v>
      </c>
      <c r="K269" s="54"/>
      <c r="L269" s="55"/>
      <c r="M269" s="56"/>
      <c r="N269" s="57"/>
      <c r="O269" s="58"/>
      <c r="P269" s="58"/>
      <c r="Q269" s="58"/>
      <c r="R269" s="58"/>
      <c r="S269" s="58"/>
    </row>
    <row r="270" spans="1:27">
      <c r="A27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70" s="72">
        <v>106</v>
      </c>
      <c r="C270" s="73" t="str">
        <f t="shared" si="13"/>
        <v>4级-3级</v>
      </c>
      <c r="D270" s="73" t="s">
        <v>72</v>
      </c>
      <c r="E270" s="73" t="s">
        <v>76</v>
      </c>
      <c r="F270" s="73" t="s">
        <v>69</v>
      </c>
      <c r="G270" s="73" t="s">
        <v>354</v>
      </c>
      <c r="H270" s="79" t="s">
        <v>165</v>
      </c>
      <c r="I270" s="77" t="s">
        <v>6</v>
      </c>
      <c r="J270" s="26">
        <v>2663263.89</v>
      </c>
      <c r="K270" s="22"/>
      <c r="L270" s="23"/>
      <c r="M270" s="20"/>
      <c r="N270" s="24"/>
      <c r="O270" s="20"/>
      <c r="P270" s="20"/>
      <c r="Q270" s="20"/>
      <c r="R270" s="20"/>
      <c r="S270" s="20"/>
    </row>
    <row r="271" spans="1:27">
      <c r="A27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71" s="9">
        <v>325</v>
      </c>
      <c r="C271" s="121" t="str">
        <f t="shared" si="13"/>
        <v>3级-4级</v>
      </c>
      <c r="D271" s="121" t="s">
        <v>69</v>
      </c>
      <c r="E271" s="121" t="s">
        <v>354</v>
      </c>
      <c r="F271" s="121" t="s">
        <v>72</v>
      </c>
      <c r="G271" s="117" t="s">
        <v>76</v>
      </c>
      <c r="H271" s="76" t="s">
        <v>643</v>
      </c>
      <c r="I271" s="124" t="s">
        <v>3</v>
      </c>
      <c r="J271" s="271">
        <v>2663263.89</v>
      </c>
      <c r="K271" s="54"/>
      <c r="L271" s="55"/>
      <c r="M271" s="58"/>
      <c r="N271" s="57"/>
      <c r="O271" s="58"/>
      <c r="P271" s="58"/>
      <c r="Q271" s="58"/>
      <c r="R271" s="58"/>
      <c r="S271" s="58"/>
    </row>
    <row r="272" spans="1:27">
      <c r="A27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72" s="9">
        <v>67</v>
      </c>
      <c r="C272" s="121" t="str">
        <f t="shared" si="13"/>
        <v>3级-3级</v>
      </c>
      <c r="D272" s="121" t="s">
        <v>69</v>
      </c>
      <c r="E272" s="121" t="s">
        <v>245</v>
      </c>
      <c r="F272" s="121" t="s">
        <v>69</v>
      </c>
      <c r="G272" s="121" t="s">
        <v>350</v>
      </c>
      <c r="H272" s="76" t="s">
        <v>567</v>
      </c>
      <c r="I272" s="124" t="s">
        <v>5</v>
      </c>
      <c r="J272" s="271">
        <v>2658984.0499999998</v>
      </c>
      <c r="K272" s="126"/>
      <c r="L272" s="127"/>
      <c r="M272" s="40"/>
      <c r="N272" s="24"/>
      <c r="O272" s="20"/>
      <c r="P272" s="20"/>
      <c r="Q272" s="20"/>
      <c r="R272" s="20"/>
      <c r="S272" s="20"/>
    </row>
    <row r="273" spans="1:27">
      <c r="A27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73" s="72">
        <v>99</v>
      </c>
      <c r="C273" s="73" t="str">
        <f t="shared" si="13"/>
        <v>4级-3级</v>
      </c>
      <c r="D273" s="73" t="s">
        <v>72</v>
      </c>
      <c r="E273" s="73" t="s">
        <v>76</v>
      </c>
      <c r="F273" s="73" t="s">
        <v>369</v>
      </c>
      <c r="G273" s="73" t="s">
        <v>195</v>
      </c>
      <c r="H273" s="79" t="s">
        <v>165</v>
      </c>
      <c r="I273" s="77" t="s">
        <v>6</v>
      </c>
      <c r="J273" s="26">
        <v>2516073.16</v>
      </c>
      <c r="K273" s="22"/>
      <c r="L273" s="23"/>
      <c r="M273" s="20"/>
      <c r="N273" s="24"/>
      <c r="O273" s="20"/>
      <c r="P273" s="20"/>
      <c r="Q273" s="20"/>
      <c r="R273" s="20"/>
      <c r="S273" s="20"/>
    </row>
    <row r="274" spans="1:27">
      <c r="A27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74" s="9">
        <v>467</v>
      </c>
      <c r="C274" s="121" t="str">
        <f t="shared" si="13"/>
        <v>3级-2级</v>
      </c>
      <c r="D274" s="121" t="s">
        <v>69</v>
      </c>
      <c r="E274" s="121" t="s">
        <v>194</v>
      </c>
      <c r="F274" s="121" t="s">
        <v>66</v>
      </c>
      <c r="G274" s="121" t="s">
        <v>89</v>
      </c>
      <c r="H274" s="76" t="s">
        <v>683</v>
      </c>
      <c r="I274" s="124" t="s">
        <v>26</v>
      </c>
      <c r="J274" s="271">
        <v>2427777.7799999998</v>
      </c>
      <c r="K274" s="54"/>
      <c r="L274" s="55"/>
      <c r="M274" s="58"/>
      <c r="N274" s="57"/>
      <c r="O274" s="58"/>
      <c r="P274" s="58"/>
      <c r="Q274" s="58"/>
      <c r="R274" s="58"/>
      <c r="S274" s="58"/>
    </row>
    <row r="275" spans="1:27">
      <c r="A27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75" s="9">
        <v>66</v>
      </c>
      <c r="C275" s="121" t="str">
        <f t="shared" si="13"/>
        <v>3级-3级</v>
      </c>
      <c r="D275" s="121" t="s">
        <v>69</v>
      </c>
      <c r="E275" s="121" t="s">
        <v>245</v>
      </c>
      <c r="F275" s="121" t="s">
        <v>69</v>
      </c>
      <c r="G275" s="121" t="s">
        <v>350</v>
      </c>
      <c r="H275" s="76" t="s">
        <v>566</v>
      </c>
      <c r="I275" s="124" t="s">
        <v>11</v>
      </c>
      <c r="J275" s="271">
        <v>2422255.19</v>
      </c>
      <c r="K275" s="126"/>
      <c r="L275" s="127"/>
      <c r="M275" s="40"/>
      <c r="N275" s="24"/>
      <c r="O275" s="20"/>
      <c r="P275" s="20"/>
      <c r="Q275" s="20"/>
      <c r="R275" s="20"/>
      <c r="S275" s="20"/>
    </row>
    <row r="276" spans="1:27">
      <c r="A27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76" s="72">
        <v>71</v>
      </c>
      <c r="C276" s="73" t="str">
        <f t="shared" si="13"/>
        <v>4级-3级</v>
      </c>
      <c r="D276" s="73" t="s">
        <v>72</v>
      </c>
      <c r="E276" s="73" t="s">
        <v>76</v>
      </c>
      <c r="F276" s="73" t="s">
        <v>69</v>
      </c>
      <c r="G276" s="73" t="s">
        <v>180</v>
      </c>
      <c r="H276" s="79" t="s">
        <v>165</v>
      </c>
      <c r="I276" s="77" t="s">
        <v>6</v>
      </c>
      <c r="J276" s="26">
        <v>2412281.29</v>
      </c>
      <c r="K276" s="22"/>
      <c r="L276" s="23"/>
      <c r="M276" s="20"/>
      <c r="N276" s="24"/>
      <c r="O276" s="20"/>
      <c r="P276" s="20"/>
      <c r="Q276" s="20"/>
      <c r="R276" s="20"/>
      <c r="S276" s="20"/>
    </row>
    <row r="277" spans="1:27">
      <c r="A27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77" s="9">
        <v>67</v>
      </c>
      <c r="C277" s="10" t="s">
        <v>506</v>
      </c>
      <c r="D277" s="10" t="s">
        <v>66</v>
      </c>
      <c r="E277" s="10" t="s">
        <v>175</v>
      </c>
      <c r="F277" s="10" t="s">
        <v>66</v>
      </c>
      <c r="G277" s="10" t="s">
        <v>515</v>
      </c>
      <c r="H277" s="79" t="s">
        <v>513</v>
      </c>
      <c r="I277" s="77" t="s">
        <v>3</v>
      </c>
      <c r="J277" s="26">
        <v>2406816</v>
      </c>
      <c r="K277" s="22"/>
      <c r="L277" s="23"/>
      <c r="M277" s="20"/>
      <c r="N277" s="24"/>
      <c r="O277" s="20"/>
      <c r="P277" s="20"/>
      <c r="Q277" s="20"/>
      <c r="R277" s="20"/>
      <c r="S277" s="20"/>
    </row>
    <row r="278" spans="1:27" ht="14.5">
      <c r="A278" s="147" t="str">
        <f>HYPERLINK("C:\Users\chizh\Desktop\ffcell\提取结果.xlsx#'4内部关联现金流-1'!A1","[提取结果.xlsx]4内部关联现金流-1")</f>
        <v>[提取结果.xlsx]4内部关联现金流-1</v>
      </c>
      <c r="B278" s="9">
        <v>13</v>
      </c>
      <c r="C278" s="10" t="str">
        <f t="shared" ref="C278:C317" si="15">TEXT(D278,"000")&amp;"-"&amp;TEXT(F278,"000")</f>
        <v>2级-2级</v>
      </c>
      <c r="D278" s="10" t="s">
        <v>66</v>
      </c>
      <c r="E278" s="10" t="s">
        <v>106</v>
      </c>
      <c r="F278" s="10" t="s">
        <v>66</v>
      </c>
      <c r="G278" s="10" t="s">
        <v>425</v>
      </c>
      <c r="H278" s="76" t="s">
        <v>403</v>
      </c>
      <c r="I278" s="77" t="s">
        <v>6</v>
      </c>
      <c r="J278" s="26">
        <v>2353720.12</v>
      </c>
      <c r="K278" s="22"/>
      <c r="L278" s="23"/>
      <c r="M278" s="20"/>
      <c r="N278" s="24"/>
      <c r="O278" s="20"/>
      <c r="P278" s="20"/>
      <c r="Q278" s="20"/>
      <c r="R278" s="20"/>
      <c r="S278" s="20"/>
    </row>
    <row r="279" spans="1:27">
      <c r="A279" s="147" t="str">
        <f>HYPERLINK("C:\Users\chizh\Desktop\ffcell\提取结果.xlsx#'4内部关联现金流'!A1","[提取结果.xlsx]4内部关联现金流")</f>
        <v>[提取结果.xlsx]4内部关联现金流</v>
      </c>
      <c r="B279" s="9">
        <v>81</v>
      </c>
      <c r="C279" s="105" t="str">
        <f t="shared" si="15"/>
        <v>3级-2级</v>
      </c>
      <c r="D279" s="105" t="s">
        <v>393</v>
      </c>
      <c r="E279" s="85" t="s">
        <v>394</v>
      </c>
      <c r="F279" s="106" t="s">
        <v>395</v>
      </c>
      <c r="G279" s="86" t="s">
        <v>396</v>
      </c>
      <c r="H279" s="87" t="s">
        <v>397</v>
      </c>
      <c r="I279" s="88" t="s">
        <v>6</v>
      </c>
      <c r="J279" s="107">
        <v>2349540.73</v>
      </c>
      <c r="K279" s="22"/>
      <c r="L279" s="23"/>
      <c r="M279" s="20"/>
      <c r="N279" s="24"/>
      <c r="O279" s="20"/>
      <c r="P279" s="20"/>
      <c r="Q279" s="20"/>
      <c r="R279" s="20"/>
      <c r="S279" s="20"/>
    </row>
    <row r="280" spans="1:27">
      <c r="A28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80" s="9">
        <v>147</v>
      </c>
      <c r="C280" s="10" t="str">
        <f t="shared" si="15"/>
        <v>3级-4级</v>
      </c>
      <c r="D280" s="10" t="s">
        <v>116</v>
      </c>
      <c r="E280" s="10" t="s">
        <v>153</v>
      </c>
      <c r="F280" s="10" t="s">
        <v>72</v>
      </c>
      <c r="G280" s="10" t="s">
        <v>76</v>
      </c>
      <c r="H280" s="81" t="s">
        <v>171</v>
      </c>
      <c r="I280" s="77" t="s">
        <v>5</v>
      </c>
      <c r="J280" s="26">
        <v>2293642.34</v>
      </c>
      <c r="K280" s="22"/>
      <c r="L280" s="23"/>
      <c r="M280" s="32"/>
      <c r="N280" s="24"/>
      <c r="O280" s="20"/>
      <c r="P280" s="20"/>
      <c r="Q280" s="33"/>
      <c r="R280" s="33"/>
      <c r="S280" s="33"/>
    </row>
    <row r="281" spans="1:27">
      <c r="A28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1" s="9">
        <v>246</v>
      </c>
      <c r="C281" s="121" t="str">
        <f t="shared" si="15"/>
        <v>3级-3级</v>
      </c>
      <c r="D281" s="121" t="s">
        <v>69</v>
      </c>
      <c r="E281" s="121" t="s">
        <v>427</v>
      </c>
      <c r="F281" s="121" t="s">
        <v>69</v>
      </c>
      <c r="G281" s="121" t="s">
        <v>195</v>
      </c>
      <c r="H281" s="124" t="s">
        <v>624</v>
      </c>
      <c r="I281" s="124" t="s">
        <v>6</v>
      </c>
      <c r="J281" s="271">
        <v>2293619.7799999998</v>
      </c>
      <c r="K281" s="126"/>
      <c r="L281" s="23"/>
      <c r="M281" s="20"/>
      <c r="N281" s="24"/>
      <c r="O281" s="20"/>
      <c r="P281" s="20"/>
      <c r="Q281" s="20"/>
      <c r="R281" s="20"/>
      <c r="S281" s="20"/>
    </row>
    <row r="282" spans="1:27">
      <c r="A282" s="147" t="str">
        <f>HYPERLINK("C:\Users\chizh\Desktop\ffcell\提取结果.xlsx#'4内部关联现金流'!A1","[提取结果.xlsx]4内部关联现金流")</f>
        <v>[提取结果.xlsx]4内部关联现金流</v>
      </c>
      <c r="B282" s="9">
        <v>1</v>
      </c>
      <c r="C282" s="85" t="str">
        <f t="shared" si="15"/>
        <v>2级-3级</v>
      </c>
      <c r="D282" s="85" t="s">
        <v>66</v>
      </c>
      <c r="E282" s="85" t="s">
        <v>80</v>
      </c>
      <c r="F282" s="86" t="s">
        <v>69</v>
      </c>
      <c r="G282" s="86" t="s">
        <v>376</v>
      </c>
      <c r="H282" s="87" t="s">
        <v>3</v>
      </c>
      <c r="I282" s="88" t="s">
        <v>3</v>
      </c>
      <c r="J282" s="272">
        <v>2253181.6</v>
      </c>
      <c r="K282" s="22"/>
      <c r="L282" s="23"/>
      <c r="M282" s="32"/>
      <c r="N282" s="24"/>
      <c r="O282" s="20"/>
      <c r="P282" s="20"/>
      <c r="Q282" s="20"/>
      <c r="R282" s="20"/>
      <c r="S282" s="20"/>
    </row>
    <row r="283" spans="1:27">
      <c r="A283" s="147" t="str">
        <f>HYPERLINK("C:\Users\chizh\Desktop\ffcell\提取结果.xlsx#'4内部关联现金流'!A1","[提取结果.xlsx]4内部关联现金流")</f>
        <v>[提取结果.xlsx]4内部关联现金流</v>
      </c>
      <c r="B283" s="9">
        <v>93</v>
      </c>
      <c r="C283" s="110" t="str">
        <f t="shared" si="15"/>
        <v>3级-2级</v>
      </c>
      <c r="D283" s="110" t="s">
        <v>408</v>
      </c>
      <c r="E283" s="111" t="s">
        <v>409</v>
      </c>
      <c r="F283" s="9" t="s">
        <v>410</v>
      </c>
      <c r="G283" s="98" t="s">
        <v>411</v>
      </c>
      <c r="H283" s="112" t="s">
        <v>6</v>
      </c>
      <c r="I283" s="88" t="s">
        <v>6</v>
      </c>
      <c r="J283" s="113">
        <v>2253180.6</v>
      </c>
      <c r="K283" s="22"/>
      <c r="L283" s="23"/>
      <c r="M283" s="20"/>
      <c r="N283" s="24"/>
      <c r="O283" s="20"/>
      <c r="P283" s="20"/>
      <c r="Q283" s="20"/>
      <c r="R283" s="20"/>
      <c r="S283" s="20"/>
    </row>
    <row r="284" spans="1:27">
      <c r="A28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84" s="9">
        <v>54</v>
      </c>
      <c r="C284" s="10" t="str">
        <f t="shared" si="15"/>
        <v>2级-2级</v>
      </c>
      <c r="D284" s="10" t="s">
        <v>66</v>
      </c>
      <c r="E284" s="10" t="s">
        <v>82</v>
      </c>
      <c r="F284" s="10" t="s">
        <v>66</v>
      </c>
      <c r="G284" s="10" t="s">
        <v>270</v>
      </c>
      <c r="H284" s="81" t="s">
        <v>302</v>
      </c>
      <c r="I284" s="77" t="s">
        <v>22</v>
      </c>
      <c r="J284" s="26">
        <v>2250000</v>
      </c>
      <c r="K284" s="54"/>
      <c r="L284" s="55"/>
      <c r="M284" s="56"/>
      <c r="N284" s="57"/>
      <c r="O284" s="58"/>
      <c r="P284" s="58"/>
      <c r="Q284" s="58"/>
      <c r="R284" s="58"/>
      <c r="S284" s="58"/>
      <c r="T284" s="162"/>
      <c r="U284" s="162"/>
      <c r="V284" s="162"/>
      <c r="W284" s="162"/>
      <c r="X284" s="162"/>
      <c r="Y284" s="162"/>
      <c r="Z284" s="162"/>
      <c r="AA284" s="162"/>
    </row>
    <row r="285" spans="1:27">
      <c r="A28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5" s="9">
        <v>470</v>
      </c>
      <c r="C285" s="121" t="str">
        <f t="shared" si="15"/>
        <v>3级-2级</v>
      </c>
      <c r="D285" s="121" t="s">
        <v>69</v>
      </c>
      <c r="E285" s="121" t="s">
        <v>194</v>
      </c>
      <c r="F285" s="121" t="s">
        <v>66</v>
      </c>
      <c r="G285" s="121" t="s">
        <v>89</v>
      </c>
      <c r="H285" s="76" t="s">
        <v>686</v>
      </c>
      <c r="I285" s="124" t="s">
        <v>26</v>
      </c>
      <c r="J285" s="271">
        <v>2243055.56</v>
      </c>
      <c r="K285" s="54"/>
      <c r="L285" s="55"/>
      <c r="M285" s="58"/>
      <c r="N285" s="57"/>
      <c r="O285" s="58"/>
      <c r="P285" s="58"/>
      <c r="Q285" s="58"/>
      <c r="R285" s="58"/>
      <c r="S285" s="58"/>
    </row>
    <row r="286" spans="1:27" ht="26">
      <c r="A28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6" s="9">
        <v>336</v>
      </c>
      <c r="C286" s="121" t="str">
        <f t="shared" si="15"/>
        <v>3级-3级</v>
      </c>
      <c r="D286" s="121" t="s">
        <v>69</v>
      </c>
      <c r="E286" s="129" t="s">
        <v>349</v>
      </c>
      <c r="F286" s="121" t="s">
        <v>69</v>
      </c>
      <c r="G286" s="130" t="s">
        <v>341</v>
      </c>
      <c r="H286" s="144" t="s">
        <v>604</v>
      </c>
      <c r="I286" s="124" t="s">
        <v>9</v>
      </c>
      <c r="J286" s="255">
        <v>2226400</v>
      </c>
      <c r="K286" s="54"/>
      <c r="L286" s="55"/>
      <c r="M286" s="56"/>
      <c r="N286" s="57"/>
      <c r="O286" s="58"/>
      <c r="P286" s="58"/>
      <c r="Q286" s="58"/>
      <c r="R286" s="58"/>
      <c r="S286" s="58"/>
    </row>
    <row r="287" spans="1:27">
      <c r="A28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7" s="9">
        <v>31</v>
      </c>
      <c r="C287" s="121" t="str">
        <f t="shared" si="15"/>
        <v>3级-3级</v>
      </c>
      <c r="D287" s="121" t="s">
        <v>69</v>
      </c>
      <c r="E287" s="121" t="s">
        <v>195</v>
      </c>
      <c r="F287" s="121" t="s">
        <v>69</v>
      </c>
      <c r="G287" s="121" t="s">
        <v>245</v>
      </c>
      <c r="H287" s="144" t="s">
        <v>540</v>
      </c>
      <c r="I287" s="124" t="s">
        <v>6</v>
      </c>
      <c r="J287" s="255">
        <v>2217303.33</v>
      </c>
      <c r="K287" s="22"/>
      <c r="L287" s="23"/>
      <c r="M287" s="32"/>
      <c r="N287" s="24"/>
      <c r="O287" s="20"/>
      <c r="P287" s="20" t="str">
        <f>IF(N287=0,"OK","待核对")</f>
        <v>OK</v>
      </c>
      <c r="Q287" s="20"/>
      <c r="R287" s="20"/>
      <c r="S287" s="20"/>
    </row>
    <row r="288" spans="1:27">
      <c r="A288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288" s="9">
        <v>3</v>
      </c>
      <c r="C288" s="10" t="str">
        <f t="shared" si="15"/>
        <v>3级-3级</v>
      </c>
      <c r="D288" s="10" t="s">
        <v>69</v>
      </c>
      <c r="E288" s="10" t="s">
        <v>213</v>
      </c>
      <c r="F288" s="10" t="s">
        <v>69</v>
      </c>
      <c r="G288" s="10" t="s">
        <v>195</v>
      </c>
      <c r="H288" s="119" t="s">
        <v>165</v>
      </c>
      <c r="I288" s="77" t="s">
        <v>6</v>
      </c>
      <c r="J288" s="26">
        <v>2198845.5499999998</v>
      </c>
      <c r="K288" s="22"/>
      <c r="L288" s="23"/>
      <c r="M288" s="32"/>
      <c r="N288" s="24"/>
      <c r="O288" s="20"/>
      <c r="P288" s="20"/>
      <c r="Q288" s="20"/>
      <c r="R288" s="20"/>
      <c r="S288" s="20"/>
    </row>
    <row r="289" spans="1:27">
      <c r="A28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9" s="9">
        <v>51</v>
      </c>
      <c r="C289" s="121" t="str">
        <f t="shared" si="15"/>
        <v>3级-3级</v>
      </c>
      <c r="D289" s="121" t="s">
        <v>69</v>
      </c>
      <c r="E289" s="121" t="s">
        <v>195</v>
      </c>
      <c r="F289" s="121" t="s">
        <v>69</v>
      </c>
      <c r="G289" s="121" t="s">
        <v>213</v>
      </c>
      <c r="H289" s="144" t="s">
        <v>556</v>
      </c>
      <c r="I289" s="124" t="s">
        <v>5</v>
      </c>
      <c r="J289" s="255">
        <v>2198845.5499999998</v>
      </c>
      <c r="K289" s="22"/>
      <c r="L289" s="23"/>
      <c r="M289" s="32"/>
      <c r="N289" s="24"/>
      <c r="O289" s="20"/>
      <c r="P289" s="20"/>
      <c r="Q289" s="20"/>
      <c r="R289" s="20"/>
      <c r="S289" s="20"/>
    </row>
    <row r="290" spans="1:27" ht="13" customHeight="1">
      <c r="A29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0" s="72">
        <v>10</v>
      </c>
      <c r="C290" s="73" t="str">
        <f t="shared" si="15"/>
        <v>4级-2级</v>
      </c>
      <c r="D290" s="73" t="s">
        <v>72</v>
      </c>
      <c r="E290" s="73" t="s">
        <v>76</v>
      </c>
      <c r="F290" s="75" t="s">
        <v>66</v>
      </c>
      <c r="G290" s="75" t="s">
        <v>80</v>
      </c>
      <c r="H290" s="76" t="s">
        <v>306</v>
      </c>
      <c r="I290" s="77" t="s">
        <v>3</v>
      </c>
      <c r="J290" s="78">
        <v>2183413.1800000002</v>
      </c>
      <c r="K290" s="22"/>
      <c r="L290" s="23"/>
      <c r="M290" s="40"/>
      <c r="N290" s="24"/>
      <c r="O290" s="20"/>
      <c r="P290" s="20" t="str">
        <f>IF(N290=0,"OK","待核对")</f>
        <v>OK</v>
      </c>
      <c r="Q290" s="20"/>
      <c r="R290" s="20"/>
      <c r="S290" s="20"/>
    </row>
    <row r="291" spans="1:27">
      <c r="A291" s="147" t="str">
        <f>HYPERLINK("C:\Users\chizh\Desktop\ffcell\提取结果.xlsx#'4内部关联现金流'!A1","[提取结果.xlsx]4内部关联现金流")</f>
        <v>[提取结果.xlsx]4内部关联现金流</v>
      </c>
      <c r="B291" s="9">
        <v>7</v>
      </c>
      <c r="C291" s="90" t="str">
        <f t="shared" si="15"/>
        <v>2级-3级</v>
      </c>
      <c r="D291" s="85" t="s">
        <v>66</v>
      </c>
      <c r="E291" s="85" t="s">
        <v>80</v>
      </c>
      <c r="F291" s="86" t="s">
        <v>69</v>
      </c>
      <c r="G291" s="86" t="s">
        <v>377</v>
      </c>
      <c r="H291" s="91" t="s">
        <v>3</v>
      </c>
      <c r="I291" s="94" t="s">
        <v>3</v>
      </c>
      <c r="J291" s="273">
        <v>2156240.73</v>
      </c>
      <c r="K291" s="22"/>
      <c r="L291" s="23"/>
      <c r="M291" s="38"/>
      <c r="N291" s="24"/>
      <c r="O291" s="20"/>
      <c r="P291" s="20" t="str">
        <f>IF(N291=0,"OK","待核对")</f>
        <v>OK</v>
      </c>
      <c r="Q291" s="20"/>
      <c r="R291" s="20"/>
      <c r="S291" s="20"/>
    </row>
    <row r="292" spans="1:27" ht="13" customHeight="1">
      <c r="A29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92" s="9">
        <v>73</v>
      </c>
      <c r="C292" s="121" t="str">
        <f t="shared" si="15"/>
        <v>3级-2级</v>
      </c>
      <c r="D292" s="121" t="s">
        <v>69</v>
      </c>
      <c r="E292" s="121" t="s">
        <v>245</v>
      </c>
      <c r="F292" s="121" t="s">
        <v>66</v>
      </c>
      <c r="G292" s="121" t="s">
        <v>195</v>
      </c>
      <c r="H292" s="76" t="s">
        <v>571</v>
      </c>
      <c r="I292" s="124" t="s">
        <v>3</v>
      </c>
      <c r="J292" s="271">
        <v>2126159.1</v>
      </c>
      <c r="K292" s="126"/>
      <c r="L292" s="127"/>
      <c r="M292" s="20"/>
      <c r="N292" s="24"/>
      <c r="O292" s="20"/>
      <c r="P292" s="20"/>
      <c r="Q292" s="20"/>
      <c r="R292" s="20"/>
      <c r="S292" s="20"/>
    </row>
    <row r="293" spans="1:27">
      <c r="A29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3" s="9">
        <v>28</v>
      </c>
      <c r="C293" s="10" t="str">
        <f t="shared" si="15"/>
        <v>4级-3级</v>
      </c>
      <c r="D293" s="10" t="s">
        <v>72</v>
      </c>
      <c r="E293" s="10" t="s">
        <v>97</v>
      </c>
      <c r="F293" s="10" t="s">
        <v>69</v>
      </c>
      <c r="G293" s="10" t="s">
        <v>354</v>
      </c>
      <c r="H293" s="118" t="s">
        <v>306</v>
      </c>
      <c r="I293" s="77" t="s">
        <v>3</v>
      </c>
      <c r="J293" s="26">
        <v>2108774.75</v>
      </c>
      <c r="K293" s="22"/>
      <c r="L293" s="23"/>
      <c r="M293" s="20"/>
      <c r="N293" s="24"/>
      <c r="O293" s="20"/>
      <c r="P293" s="20"/>
      <c r="Q293" s="20"/>
      <c r="R293" s="20"/>
      <c r="S293" s="20"/>
    </row>
    <row r="294" spans="1:27" ht="13" customHeight="1">
      <c r="A29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4" s="72">
        <v>32</v>
      </c>
      <c r="C294" s="73" t="str">
        <f t="shared" si="15"/>
        <v>4级-2级</v>
      </c>
      <c r="D294" s="73" t="s">
        <v>72</v>
      </c>
      <c r="E294" s="73" t="s">
        <v>76</v>
      </c>
      <c r="F294" s="75" t="s">
        <v>66</v>
      </c>
      <c r="G294" s="75" t="s">
        <v>83</v>
      </c>
      <c r="H294" s="76" t="s">
        <v>306</v>
      </c>
      <c r="I294" s="77" t="s">
        <v>3</v>
      </c>
      <c r="J294" s="78">
        <v>2100894.64</v>
      </c>
      <c r="K294" s="22"/>
      <c r="L294" s="23"/>
      <c r="M294" s="20"/>
      <c r="N294" s="24"/>
      <c r="O294" s="20"/>
      <c r="P294" s="20"/>
      <c r="Q294" s="20"/>
      <c r="R294" s="20"/>
      <c r="S294" s="20"/>
    </row>
    <row r="295" spans="1:27">
      <c r="A29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95" s="9">
        <v>37</v>
      </c>
      <c r="C295" s="10" t="str">
        <f t="shared" si="15"/>
        <v>2级-1级</v>
      </c>
      <c r="D295" s="10" t="s">
        <v>252</v>
      </c>
      <c r="E295" s="10" t="s">
        <v>67</v>
      </c>
      <c r="F295" s="10" t="s">
        <v>254</v>
      </c>
      <c r="G295" s="10" t="s">
        <v>65</v>
      </c>
      <c r="H295" s="81" t="s">
        <v>296</v>
      </c>
      <c r="I295" s="77" t="s">
        <v>23</v>
      </c>
      <c r="J295" s="26">
        <v>2063569.7</v>
      </c>
      <c r="K295" s="22"/>
      <c r="L295" s="23"/>
      <c r="M295" s="32"/>
      <c r="N295" s="24"/>
      <c r="O295" s="20"/>
      <c r="P295" s="20"/>
      <c r="Q295" s="20"/>
      <c r="R295" s="20"/>
      <c r="S295" s="20"/>
      <c r="T295" s="162"/>
      <c r="U295" s="162"/>
      <c r="V295" s="162"/>
      <c r="W295" s="162"/>
      <c r="X295" s="162"/>
      <c r="Y295" s="162"/>
      <c r="Z295" s="162"/>
      <c r="AA295" s="162"/>
    </row>
    <row r="296" spans="1:27" ht="13" customHeight="1">
      <c r="A29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96" s="9">
        <v>1</v>
      </c>
      <c r="C296" s="10" t="str">
        <f t="shared" si="15"/>
        <v>1级-2级</v>
      </c>
      <c r="D296" s="10" t="s">
        <v>64</v>
      </c>
      <c r="E296" s="11" t="s">
        <v>65</v>
      </c>
      <c r="F296" s="10" t="s">
        <v>66</v>
      </c>
      <c r="G296" s="10" t="s">
        <v>67</v>
      </c>
      <c r="H296" s="12" t="s">
        <v>68</v>
      </c>
      <c r="I296" s="77" t="s">
        <v>5</v>
      </c>
      <c r="J296" s="14">
        <f>1946763.86*1.06</f>
        <v>2063569.6916000003</v>
      </c>
      <c r="K296" s="15"/>
      <c r="L296" s="15"/>
      <c r="M296" s="16"/>
      <c r="N296" s="17"/>
      <c r="O296" s="18"/>
      <c r="P296" s="19"/>
      <c r="Q296" s="20"/>
      <c r="R296" s="20"/>
      <c r="S296" s="20"/>
    </row>
    <row r="297" spans="1:27">
      <c r="A29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97" s="9">
        <v>3</v>
      </c>
      <c r="C297" s="121" t="str">
        <f t="shared" si="15"/>
        <v>3级-4级</v>
      </c>
      <c r="D297" s="121" t="s">
        <v>69</v>
      </c>
      <c r="E297" s="121" t="s">
        <v>350</v>
      </c>
      <c r="F297" s="121" t="s">
        <v>72</v>
      </c>
      <c r="G297" s="121" t="s">
        <v>264</v>
      </c>
      <c r="H297" s="144" t="s">
        <v>276</v>
      </c>
      <c r="I297" s="122" t="s">
        <v>5</v>
      </c>
      <c r="J297" s="271">
        <v>2063361.51</v>
      </c>
      <c r="K297" s="54"/>
      <c r="L297" s="55"/>
      <c r="M297" s="56"/>
      <c r="N297" s="57"/>
      <c r="O297" s="58"/>
      <c r="P297" s="58"/>
      <c r="Q297" s="58"/>
      <c r="R297" s="58"/>
      <c r="S297" s="58"/>
    </row>
    <row r="298" spans="1:27" ht="14.5">
      <c r="A29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98" s="9">
        <v>49</v>
      </c>
      <c r="C298" s="10" t="str">
        <f t="shared" si="15"/>
        <v>2级-2级</v>
      </c>
      <c r="D298" s="73" t="s">
        <v>66</v>
      </c>
      <c r="E298" s="73" t="s">
        <v>78</v>
      </c>
      <c r="F298" s="73" t="s">
        <v>66</v>
      </c>
      <c r="G298" s="73" t="s">
        <v>109</v>
      </c>
      <c r="H298" s="136" t="s">
        <v>601</v>
      </c>
      <c r="I298" s="77" t="s">
        <v>9</v>
      </c>
      <c r="J298" s="26">
        <v>2058837</v>
      </c>
      <c r="K298" s="22"/>
      <c r="L298" s="23"/>
      <c r="M298" s="20"/>
      <c r="N298" s="24"/>
      <c r="O298" s="20"/>
      <c r="P298" s="20"/>
      <c r="Q298" s="20"/>
      <c r="R298" s="20"/>
      <c r="S298" s="20"/>
    </row>
    <row r="299" spans="1:27">
      <c r="A299" s="147" t="str">
        <f t="shared" ref="A299:A305" si="16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99" s="9">
        <v>95</v>
      </c>
      <c r="C299" s="121" t="str">
        <f t="shared" si="15"/>
        <v>3级-3级</v>
      </c>
      <c r="D299" s="121" t="s">
        <v>69</v>
      </c>
      <c r="E299" s="121" t="s">
        <v>341</v>
      </c>
      <c r="F299" s="121" t="s">
        <v>69</v>
      </c>
      <c r="G299" s="121" t="s">
        <v>349</v>
      </c>
      <c r="H299" s="144" t="s">
        <v>185</v>
      </c>
      <c r="I299" s="124" t="s">
        <v>5</v>
      </c>
      <c r="J299" s="271">
        <v>2012400</v>
      </c>
      <c r="K299" s="54"/>
      <c r="L299" s="55"/>
      <c r="M299" s="58"/>
      <c r="N299" s="57"/>
      <c r="O299" s="58"/>
      <c r="P299" s="58" t="str">
        <f>IF(N299=0,"OK","待核对")</f>
        <v>OK</v>
      </c>
      <c r="Q299" s="58"/>
      <c r="R299" s="58"/>
      <c r="S299" s="58"/>
    </row>
    <row r="300" spans="1:27">
      <c r="A300" s="147" t="str">
        <f t="shared" si="16"/>
        <v>[提取结果.xlsx]02-关联交易等事项统计表-纺织公司-4内部关联现金流</v>
      </c>
      <c r="B300" s="9">
        <v>230</v>
      </c>
      <c r="C300" s="121" t="str">
        <f t="shared" si="15"/>
        <v>3级-3级</v>
      </c>
      <c r="D300" s="121" t="s">
        <v>69</v>
      </c>
      <c r="E300" s="121" t="s">
        <v>427</v>
      </c>
      <c r="F300" s="121" t="s">
        <v>69</v>
      </c>
      <c r="G300" s="121" t="s">
        <v>428</v>
      </c>
      <c r="H300" s="124" t="s">
        <v>421</v>
      </c>
      <c r="I300" s="124" t="s">
        <v>5</v>
      </c>
      <c r="J300" s="271">
        <v>2001371</v>
      </c>
      <c r="K300" s="126"/>
      <c r="L300" s="23"/>
      <c r="M300" s="32"/>
      <c r="N300" s="24"/>
      <c r="O300" s="20"/>
      <c r="P300" s="20"/>
      <c r="Q300" s="20"/>
      <c r="R300" s="20"/>
      <c r="S300" s="20"/>
    </row>
    <row r="301" spans="1:27">
      <c r="A301" s="147" t="str">
        <f t="shared" si="16"/>
        <v>[提取结果.xlsx]02-关联交易等事项统计表-纺织公司-4内部关联现金流</v>
      </c>
      <c r="B301" s="9">
        <v>231</v>
      </c>
      <c r="C301" s="121" t="str">
        <f t="shared" si="15"/>
        <v>3级-3级</v>
      </c>
      <c r="D301" s="121" t="s">
        <v>69</v>
      </c>
      <c r="E301" s="121" t="s">
        <v>427</v>
      </c>
      <c r="F301" s="121" t="s">
        <v>69</v>
      </c>
      <c r="G301" s="121" t="s">
        <v>428</v>
      </c>
      <c r="H301" s="124" t="s">
        <v>417</v>
      </c>
      <c r="I301" s="124" t="s">
        <v>9</v>
      </c>
      <c r="J301" s="271">
        <v>2000000</v>
      </c>
      <c r="K301" s="126"/>
      <c r="L301" s="23"/>
      <c r="M301" s="32"/>
      <c r="N301" s="24"/>
      <c r="O301" s="20"/>
      <c r="P301" s="20"/>
      <c r="Q301" s="20"/>
      <c r="R301" s="20"/>
      <c r="S301" s="20"/>
    </row>
    <row r="302" spans="1:27">
      <c r="A302" s="147" t="str">
        <f t="shared" si="16"/>
        <v>[提取结果.xlsx]02-关联交易等事项统计表-纺织公司-4内部关联现金流</v>
      </c>
      <c r="B302" s="9">
        <v>426</v>
      </c>
      <c r="C302" s="121" t="str">
        <f t="shared" si="15"/>
        <v>3级-3级</v>
      </c>
      <c r="D302" s="121" t="s">
        <v>69</v>
      </c>
      <c r="E302" s="121" t="s">
        <v>161</v>
      </c>
      <c r="F302" s="121" t="s">
        <v>69</v>
      </c>
      <c r="G302" s="121" t="s">
        <v>428</v>
      </c>
      <c r="H302" s="76" t="s">
        <v>539</v>
      </c>
      <c r="I302" s="124" t="s">
        <v>5</v>
      </c>
      <c r="J302" s="271">
        <v>2000000</v>
      </c>
      <c r="K302" s="22"/>
      <c r="L302" s="23"/>
      <c r="M302" s="20"/>
      <c r="N302" s="24"/>
      <c r="O302" s="20"/>
      <c r="P302" s="20"/>
      <c r="Q302" s="20"/>
      <c r="R302" s="20"/>
      <c r="S302" s="20"/>
    </row>
    <row r="303" spans="1:27">
      <c r="A303" s="147" t="str">
        <f t="shared" si="16"/>
        <v>[提取结果.xlsx]02-关联交易等事项统计表-纺织公司-4内部关联现金流</v>
      </c>
      <c r="B303" s="9">
        <v>433</v>
      </c>
      <c r="C303" s="121" t="str">
        <f t="shared" si="15"/>
        <v>3级-3级</v>
      </c>
      <c r="D303" s="121" t="s">
        <v>69</v>
      </c>
      <c r="E303" s="121" t="s">
        <v>428</v>
      </c>
      <c r="F303" s="121" t="s">
        <v>69</v>
      </c>
      <c r="G303" s="121" t="s">
        <v>427</v>
      </c>
      <c r="H303" s="144" t="s">
        <v>185</v>
      </c>
      <c r="I303" s="124" t="s">
        <v>5</v>
      </c>
      <c r="J303" s="271">
        <v>2000000</v>
      </c>
      <c r="K303" s="22"/>
      <c r="L303" s="23"/>
      <c r="M303" s="32"/>
      <c r="N303" s="24"/>
      <c r="O303" s="20"/>
      <c r="P303" s="20"/>
      <c r="Q303" s="20"/>
      <c r="R303" s="20"/>
      <c r="S303" s="20"/>
    </row>
    <row r="304" spans="1:27">
      <c r="A304" s="147" t="str">
        <f t="shared" si="16"/>
        <v>[提取结果.xlsx]02-关联交易等事项统计表-纺织公司-4内部关联现金流</v>
      </c>
      <c r="B304" s="9">
        <v>434</v>
      </c>
      <c r="C304" s="121" t="str">
        <f t="shared" si="15"/>
        <v>3级-3级</v>
      </c>
      <c r="D304" s="121" t="s">
        <v>69</v>
      </c>
      <c r="E304" s="121" t="s">
        <v>428</v>
      </c>
      <c r="F304" s="121" t="s">
        <v>69</v>
      </c>
      <c r="G304" s="121" t="s">
        <v>427</v>
      </c>
      <c r="H304" s="144" t="s">
        <v>185</v>
      </c>
      <c r="I304" s="124" t="s">
        <v>9</v>
      </c>
      <c r="J304" s="271">
        <v>2000000</v>
      </c>
      <c r="K304" s="22"/>
      <c r="L304" s="23"/>
      <c r="M304" s="32"/>
      <c r="N304" s="24"/>
      <c r="O304" s="20"/>
      <c r="P304" s="20"/>
      <c r="Q304" s="20"/>
      <c r="R304" s="20"/>
      <c r="S304" s="20"/>
    </row>
    <row r="305" spans="1:27">
      <c r="A305" s="147" t="str">
        <f t="shared" si="16"/>
        <v>[提取结果.xlsx]02-关联交易等事项统计表-纺织公司-4内部关联现金流</v>
      </c>
      <c r="B305" s="9">
        <v>436</v>
      </c>
      <c r="C305" s="121" t="str">
        <f t="shared" si="15"/>
        <v>3级-3级</v>
      </c>
      <c r="D305" s="121" t="s">
        <v>69</v>
      </c>
      <c r="E305" s="121" t="s">
        <v>428</v>
      </c>
      <c r="F305" s="121" t="s">
        <v>69</v>
      </c>
      <c r="G305" s="121" t="s">
        <v>161</v>
      </c>
      <c r="H305" s="144" t="s">
        <v>185</v>
      </c>
      <c r="I305" s="124" t="s">
        <v>9</v>
      </c>
      <c r="J305" s="271">
        <v>2000000</v>
      </c>
      <c r="K305" s="22"/>
      <c r="L305" s="23"/>
      <c r="M305" s="32"/>
      <c r="N305" s="24"/>
      <c r="O305" s="20"/>
      <c r="P305" s="20"/>
      <c r="Q305" s="20"/>
      <c r="R305" s="20"/>
      <c r="S305" s="20"/>
    </row>
    <row r="306" spans="1:27">
      <c r="A30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6" s="72">
        <v>65</v>
      </c>
      <c r="C306" s="73" t="str">
        <f t="shared" si="15"/>
        <v>4级-3级</v>
      </c>
      <c r="D306" s="73" t="s">
        <v>72</v>
      </c>
      <c r="E306" s="73" t="s">
        <v>76</v>
      </c>
      <c r="F306" s="73" t="s">
        <v>69</v>
      </c>
      <c r="G306" s="73" t="s">
        <v>350</v>
      </c>
      <c r="H306" s="79" t="s">
        <v>165</v>
      </c>
      <c r="I306" s="77" t="s">
        <v>6</v>
      </c>
      <c r="J306" s="26">
        <v>1983969.51</v>
      </c>
      <c r="K306" s="22"/>
      <c r="L306" s="23"/>
      <c r="M306" s="20"/>
      <c r="N306" s="24"/>
      <c r="O306" s="20"/>
      <c r="P306" s="20"/>
      <c r="Q306" s="20"/>
      <c r="R306" s="20"/>
      <c r="S306" s="20"/>
    </row>
    <row r="307" spans="1:27">
      <c r="A30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7" s="72">
        <v>72</v>
      </c>
      <c r="C307" s="73" t="str">
        <f t="shared" si="15"/>
        <v>4级-2级</v>
      </c>
      <c r="D307" s="73" t="s">
        <v>72</v>
      </c>
      <c r="E307" s="73" t="s">
        <v>76</v>
      </c>
      <c r="F307" s="73" t="s">
        <v>66</v>
      </c>
      <c r="G307" s="73" t="s">
        <v>80</v>
      </c>
      <c r="H307" s="79" t="s">
        <v>165</v>
      </c>
      <c r="I307" s="77" t="s">
        <v>6</v>
      </c>
      <c r="J307" s="26">
        <v>1936294.7600000002</v>
      </c>
      <c r="K307" s="22"/>
      <c r="L307" s="23"/>
      <c r="M307" s="20"/>
      <c r="N307" s="24"/>
      <c r="O307" s="20"/>
      <c r="P307" s="20"/>
      <c r="Q307" s="20"/>
      <c r="R307" s="20"/>
      <c r="S307" s="20"/>
    </row>
    <row r="308" spans="1:27">
      <c r="A30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08" s="9">
        <v>7</v>
      </c>
      <c r="C308" s="10" t="str">
        <f t="shared" si="15"/>
        <v>2级-4级</v>
      </c>
      <c r="D308" s="10" t="s">
        <v>252</v>
      </c>
      <c r="E308" s="10" t="s">
        <v>253</v>
      </c>
      <c r="F308" s="10" t="s">
        <v>262</v>
      </c>
      <c r="G308" s="148" t="s">
        <v>264</v>
      </c>
      <c r="H308" s="76" t="s">
        <v>165</v>
      </c>
      <c r="I308" s="77" t="s">
        <v>6</v>
      </c>
      <c r="J308" s="26">
        <v>1900894.64</v>
      </c>
      <c r="K308" s="22"/>
      <c r="L308" s="23"/>
      <c r="M308" s="38"/>
      <c r="N308" s="24"/>
      <c r="O308" s="20"/>
      <c r="P308" s="20" t="str">
        <f>IF(N308=0,"OK","待核对")</f>
        <v>OK</v>
      </c>
      <c r="Q308" s="20"/>
      <c r="R308" s="20"/>
      <c r="S308" s="20"/>
      <c r="T308" s="162"/>
      <c r="U308" s="162"/>
      <c r="V308" s="162"/>
      <c r="W308" s="162"/>
      <c r="X308" s="162"/>
      <c r="Y308" s="162"/>
      <c r="Z308" s="162"/>
      <c r="AA308" s="162"/>
    </row>
    <row r="309" spans="1:27" ht="13" customHeight="1">
      <c r="A30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9" s="72">
        <v>6</v>
      </c>
      <c r="C309" s="73" t="str">
        <f t="shared" si="15"/>
        <v>4级-3级</v>
      </c>
      <c r="D309" s="73" t="s">
        <v>72</v>
      </c>
      <c r="E309" s="73" t="s">
        <v>76</v>
      </c>
      <c r="F309" s="75" t="s">
        <v>69</v>
      </c>
      <c r="G309" s="75" t="s">
        <v>153</v>
      </c>
      <c r="H309" s="76" t="s">
        <v>306</v>
      </c>
      <c r="I309" s="77" t="s">
        <v>3</v>
      </c>
      <c r="J309" s="78">
        <v>1880830.3900000004</v>
      </c>
      <c r="K309" s="22"/>
      <c r="L309" s="23"/>
      <c r="M309" s="38"/>
      <c r="N309" s="24"/>
      <c r="O309" s="20"/>
      <c r="P309" s="20" t="str">
        <f>IF(N309=0,"OK","待核对")</f>
        <v>OK</v>
      </c>
      <c r="Q309" s="20"/>
      <c r="R309" s="20"/>
      <c r="S309" s="20"/>
      <c r="T309" s="169"/>
      <c r="U309" s="169"/>
      <c r="V309" s="169"/>
      <c r="W309" s="169"/>
      <c r="X309" s="169"/>
      <c r="Y309" s="169"/>
      <c r="Z309" s="169"/>
      <c r="AA309" s="169"/>
    </row>
    <row r="310" spans="1:27">
      <c r="A31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10" s="9">
        <v>148</v>
      </c>
      <c r="C310" s="10" t="str">
        <f t="shared" si="15"/>
        <v>3级-4级</v>
      </c>
      <c r="D310" s="10" t="s">
        <v>116</v>
      </c>
      <c r="E310" s="10" t="s">
        <v>153</v>
      </c>
      <c r="F310" s="10" t="s">
        <v>72</v>
      </c>
      <c r="G310" s="10" t="s">
        <v>76</v>
      </c>
      <c r="H310" s="81" t="s">
        <v>181</v>
      </c>
      <c r="I310" s="77" t="s">
        <v>6</v>
      </c>
      <c r="J310" s="26">
        <v>1872478.39</v>
      </c>
      <c r="K310" s="22"/>
      <c r="L310" s="23"/>
      <c r="M310" s="32"/>
      <c r="N310" s="24"/>
      <c r="O310" s="20"/>
      <c r="P310" s="20"/>
      <c r="Q310" s="33"/>
      <c r="R310" s="33"/>
      <c r="S310" s="33"/>
      <c r="T310" s="169"/>
      <c r="U310" s="169"/>
      <c r="V310" s="169"/>
      <c r="W310" s="169"/>
      <c r="X310" s="169"/>
      <c r="Y310" s="169"/>
      <c r="Z310" s="169"/>
      <c r="AA310" s="169"/>
    </row>
    <row r="311" spans="1:27" ht="26.15" customHeight="1">
      <c r="A31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11" s="9">
        <v>19</v>
      </c>
      <c r="C311" s="10" t="str">
        <f t="shared" si="15"/>
        <v>2级-4级</v>
      </c>
      <c r="D311" s="10" t="s">
        <v>66</v>
      </c>
      <c r="E311" s="10" t="s">
        <v>270</v>
      </c>
      <c r="F311" s="10" t="s">
        <v>72</v>
      </c>
      <c r="G311" s="10" t="s">
        <v>76</v>
      </c>
      <c r="H311" s="76" t="s">
        <v>276</v>
      </c>
      <c r="I311" s="77" t="s">
        <v>5</v>
      </c>
      <c r="J311" s="26">
        <v>1861001.35</v>
      </c>
      <c r="K311" s="54"/>
      <c r="L311" s="55"/>
      <c r="M311" s="59"/>
      <c r="N311" s="57"/>
      <c r="O311" s="58"/>
      <c r="P311" s="58" t="str">
        <f>IF(N311=0,"OK","待核对")</f>
        <v>OK</v>
      </c>
      <c r="Q311" s="58"/>
      <c r="R311" s="58"/>
      <c r="S311" s="58"/>
      <c r="T311" s="143"/>
      <c r="U311" s="143"/>
      <c r="V311" s="143"/>
      <c r="W311" s="143"/>
      <c r="X311" s="143"/>
      <c r="Y311" s="143"/>
      <c r="Z311" s="143"/>
      <c r="AA311" s="143"/>
    </row>
    <row r="312" spans="1:27" ht="26">
      <c r="A31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12" s="9">
        <v>490</v>
      </c>
      <c r="C312" s="121" t="str">
        <f t="shared" si="15"/>
        <v>4级-3级</v>
      </c>
      <c r="D312" s="121" t="s">
        <v>72</v>
      </c>
      <c r="E312" s="121" t="s">
        <v>386</v>
      </c>
      <c r="F312" s="121" t="s">
        <v>69</v>
      </c>
      <c r="G312" s="121" t="s">
        <v>360</v>
      </c>
      <c r="H312" s="144" t="s">
        <v>690</v>
      </c>
      <c r="I312" s="124" t="s">
        <v>24</v>
      </c>
      <c r="J312" s="271">
        <v>1800000</v>
      </c>
      <c r="K312" s="54"/>
      <c r="L312" s="55"/>
      <c r="M312" s="59"/>
      <c r="N312" s="57"/>
      <c r="O312" s="58"/>
      <c r="P312" s="58" t="str">
        <f>IF(N312=0,"OK","待核对")</f>
        <v>OK</v>
      </c>
      <c r="Q312" s="58"/>
      <c r="R312" s="58"/>
      <c r="S312" s="58"/>
      <c r="T312" s="163"/>
      <c r="U312" s="163"/>
      <c r="V312" s="163"/>
      <c r="W312" s="163"/>
      <c r="X312" s="163"/>
      <c r="Y312" s="163"/>
      <c r="Z312" s="163"/>
      <c r="AA312" s="163"/>
    </row>
    <row r="313" spans="1:27">
      <c r="A31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13" s="9">
        <v>327</v>
      </c>
      <c r="C313" s="121" t="str">
        <f t="shared" si="15"/>
        <v>3级-4级</v>
      </c>
      <c r="D313" s="121" t="s">
        <v>69</v>
      </c>
      <c r="E313" s="121" t="s">
        <v>354</v>
      </c>
      <c r="F313" s="121" t="s">
        <v>72</v>
      </c>
      <c r="G313" s="117" t="s">
        <v>76</v>
      </c>
      <c r="H313" s="76" t="s">
        <v>645</v>
      </c>
      <c r="I313" s="124" t="s">
        <v>6</v>
      </c>
      <c r="J313" s="271">
        <v>1766211.77</v>
      </c>
      <c r="K313" s="54"/>
      <c r="L313" s="55"/>
      <c r="M313" s="58"/>
      <c r="N313" s="57"/>
      <c r="O313" s="58"/>
      <c r="P313" s="58"/>
      <c r="Q313" s="58"/>
      <c r="R313" s="58"/>
      <c r="S313" s="58"/>
      <c r="T313" s="163"/>
      <c r="U313" s="163"/>
      <c r="V313" s="163"/>
      <c r="W313" s="163"/>
      <c r="X313" s="163"/>
      <c r="Y313" s="163"/>
      <c r="Z313" s="163"/>
      <c r="AA313" s="163"/>
    </row>
    <row r="314" spans="1:27">
      <c r="A31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14" s="9">
        <v>18</v>
      </c>
      <c r="C314" s="10" t="str">
        <f t="shared" si="15"/>
        <v>1级-2级</v>
      </c>
      <c r="D314" s="10" t="s">
        <v>64</v>
      </c>
      <c r="E314" s="10" t="s">
        <v>65</v>
      </c>
      <c r="F314" s="10" t="s">
        <v>66</v>
      </c>
      <c r="G314" s="10" t="s">
        <v>90</v>
      </c>
      <c r="H314" s="12" t="s">
        <v>79</v>
      </c>
      <c r="I314" s="77" t="s">
        <v>11</v>
      </c>
      <c r="J314" s="14">
        <v>1750000</v>
      </c>
      <c r="K314" s="15"/>
      <c r="L314" s="15"/>
      <c r="M314" s="16"/>
      <c r="N314" s="17"/>
      <c r="O314" s="17"/>
      <c r="P314" s="19"/>
      <c r="Q314" s="20"/>
      <c r="R314" s="20"/>
      <c r="S314" s="20"/>
      <c r="T314" s="163"/>
      <c r="U314" s="163"/>
      <c r="V314" s="163"/>
      <c r="W314" s="163"/>
      <c r="X314" s="163"/>
      <c r="Y314" s="163"/>
      <c r="Z314" s="163"/>
      <c r="AA314" s="163"/>
    </row>
    <row r="315" spans="1:27" ht="26">
      <c r="A315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315" s="9">
        <v>22</v>
      </c>
      <c r="C315" s="10" t="str">
        <f t="shared" si="15"/>
        <v>2级-1级</v>
      </c>
      <c r="D315" s="10" t="s">
        <v>66</v>
      </c>
      <c r="E315" s="10" t="s">
        <v>90</v>
      </c>
      <c r="F315" s="10" t="s">
        <v>64</v>
      </c>
      <c r="G315" s="10" t="s">
        <v>65</v>
      </c>
      <c r="H315" s="79" t="s">
        <v>494</v>
      </c>
      <c r="I315" s="77" t="s">
        <v>24</v>
      </c>
      <c r="J315" s="26">
        <v>1750000</v>
      </c>
      <c r="K315" s="54"/>
      <c r="L315" s="55"/>
      <c r="M315" s="58"/>
      <c r="N315" s="57"/>
      <c r="O315" s="58"/>
      <c r="P315" s="58"/>
      <c r="Q315" s="58"/>
      <c r="R315" s="58"/>
      <c r="S315" s="58"/>
      <c r="T315" s="163"/>
      <c r="U315" s="163"/>
      <c r="V315" s="163"/>
      <c r="W315" s="163"/>
      <c r="X315" s="163"/>
      <c r="Y315" s="163"/>
      <c r="Z315" s="163"/>
      <c r="AA315" s="163"/>
    </row>
    <row r="316" spans="1:27">
      <c r="A31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16" s="72">
        <v>62</v>
      </c>
      <c r="C316" s="73" t="str">
        <f t="shared" si="15"/>
        <v>4级-2级</v>
      </c>
      <c r="D316" s="73" t="s">
        <v>72</v>
      </c>
      <c r="E316" s="73" t="s">
        <v>76</v>
      </c>
      <c r="F316" s="73" t="s">
        <v>66</v>
      </c>
      <c r="G316" s="73" t="s">
        <v>184</v>
      </c>
      <c r="H316" s="79" t="s">
        <v>165</v>
      </c>
      <c r="I316" s="77" t="s">
        <v>6</v>
      </c>
      <c r="J316" s="26">
        <v>1748774.35</v>
      </c>
      <c r="K316" s="22"/>
      <c r="L316" s="23"/>
      <c r="M316" s="20"/>
      <c r="N316" s="24"/>
      <c r="O316" s="20"/>
      <c r="P316" s="20"/>
      <c r="Q316" s="20"/>
      <c r="R316" s="20"/>
      <c r="S316" s="20"/>
      <c r="T316" s="163"/>
      <c r="U316" s="163"/>
      <c r="V316" s="163"/>
      <c r="W316" s="163"/>
      <c r="X316" s="163"/>
      <c r="Y316" s="163"/>
      <c r="Z316" s="163"/>
      <c r="AA316" s="163"/>
    </row>
    <row r="317" spans="1:27" ht="13" customHeight="1">
      <c r="A317" s="147" t="str">
        <f>HYPERLINK("C:\Users\chizh\Desktop\ffcell\提取结果.xlsx#'4内部关联现金流'!A1","[提取结果.xlsx]4内部关联现金流")</f>
        <v>[提取结果.xlsx]4内部关联现金流</v>
      </c>
      <c r="B317" s="9">
        <v>70</v>
      </c>
      <c r="C317" s="85" t="str">
        <f t="shared" si="15"/>
        <v>2级-2级</v>
      </c>
      <c r="D317" s="100" t="s">
        <v>66</v>
      </c>
      <c r="E317" s="85" t="s">
        <v>80</v>
      </c>
      <c r="F317" s="100" t="s">
        <v>66</v>
      </c>
      <c r="G317" s="100" t="s">
        <v>175</v>
      </c>
      <c r="H317" s="104" t="s">
        <v>383</v>
      </c>
      <c r="I317" s="94" t="s">
        <v>6</v>
      </c>
      <c r="J317" s="272">
        <v>1724048.69</v>
      </c>
      <c r="K317" s="22"/>
      <c r="L317" s="23"/>
      <c r="M317" s="20"/>
      <c r="N317" s="24"/>
      <c r="O317" s="20"/>
      <c r="P317" s="20"/>
      <c r="Q317" s="20"/>
      <c r="R317" s="20"/>
      <c r="S317" s="20"/>
      <c r="T317" s="163"/>
      <c r="U317" s="163"/>
      <c r="V317" s="163"/>
      <c r="W317" s="163"/>
      <c r="X317" s="163"/>
      <c r="Y317" s="163"/>
      <c r="Z317" s="163"/>
      <c r="AA317" s="163"/>
    </row>
    <row r="318" spans="1:27">
      <c r="A31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18" s="9">
        <v>69</v>
      </c>
      <c r="C318" s="10" t="s">
        <v>506</v>
      </c>
      <c r="D318" s="10" t="s">
        <v>66</v>
      </c>
      <c r="E318" s="10" t="s">
        <v>175</v>
      </c>
      <c r="F318" s="10" t="s">
        <v>66</v>
      </c>
      <c r="G318" s="10" t="s">
        <v>445</v>
      </c>
      <c r="H318" s="79" t="s">
        <v>513</v>
      </c>
      <c r="I318" s="77" t="s">
        <v>3</v>
      </c>
      <c r="J318" s="26">
        <v>1724048.69</v>
      </c>
      <c r="K318" s="22"/>
      <c r="L318" s="23"/>
      <c r="M318" s="20"/>
      <c r="N318" s="24"/>
      <c r="O318" s="20"/>
      <c r="P318" s="20"/>
      <c r="Q318" s="20"/>
      <c r="R318" s="20"/>
      <c r="S318" s="20"/>
      <c r="T318" s="163"/>
      <c r="U318" s="163"/>
      <c r="V318" s="163"/>
      <c r="W318" s="163"/>
      <c r="X318" s="163"/>
      <c r="Y318" s="163"/>
      <c r="Z318" s="163"/>
      <c r="AA318" s="163"/>
    </row>
    <row r="319" spans="1:27" ht="13" customHeight="1">
      <c r="A31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19" s="9">
        <v>10</v>
      </c>
      <c r="C319" s="10" t="str">
        <f t="shared" ref="C319:C325" si="17">TEXT(D319,"000")&amp;"-"&amp;TEXT(F319,"000")</f>
        <v>1级-2级</v>
      </c>
      <c r="D319" s="10" t="s">
        <v>64</v>
      </c>
      <c r="E319" s="10" t="s">
        <v>65</v>
      </c>
      <c r="F319" s="10" t="s">
        <v>66</v>
      </c>
      <c r="G319" s="10" t="s">
        <v>82</v>
      </c>
      <c r="H319" s="12" t="s">
        <v>79</v>
      </c>
      <c r="I319" s="77" t="s">
        <v>11</v>
      </c>
      <c r="J319" s="14">
        <v>1703634.65</v>
      </c>
      <c r="K319" s="15"/>
      <c r="L319" s="15"/>
      <c r="M319" s="16"/>
      <c r="N319" s="17"/>
      <c r="O319" s="17"/>
      <c r="P319" s="19"/>
      <c r="Q319" s="20"/>
      <c r="R319" s="20"/>
      <c r="S319" s="20"/>
      <c r="T319" s="163"/>
      <c r="U319" s="163"/>
      <c r="V319" s="163"/>
      <c r="W319" s="163"/>
      <c r="X319" s="163"/>
      <c r="Y319" s="163"/>
      <c r="Z319" s="163"/>
      <c r="AA319" s="163"/>
    </row>
    <row r="320" spans="1:27" ht="26">
      <c r="A32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20" s="9">
        <v>59</v>
      </c>
      <c r="C320" s="10" t="str">
        <f t="shared" si="17"/>
        <v>2级-1级</v>
      </c>
      <c r="D320" s="10" t="s">
        <v>66</v>
      </c>
      <c r="E320" s="10" t="s">
        <v>82</v>
      </c>
      <c r="F320" s="10" t="s">
        <v>64</v>
      </c>
      <c r="G320" s="10" t="s">
        <v>65</v>
      </c>
      <c r="H320" s="144" t="s">
        <v>307</v>
      </c>
      <c r="I320" s="77" t="s">
        <v>24</v>
      </c>
      <c r="J320" s="26">
        <v>1703634.65</v>
      </c>
      <c r="K320" s="54"/>
      <c r="L320" s="55"/>
      <c r="M320" s="59"/>
      <c r="N320" s="57"/>
      <c r="O320" s="58"/>
      <c r="P320" s="58" t="str">
        <f>IF(N320=0,"OK","待核对")</f>
        <v>OK</v>
      </c>
      <c r="Q320" s="58"/>
      <c r="R320" s="58"/>
      <c r="S320" s="58"/>
      <c r="T320" s="143"/>
      <c r="U320" s="143"/>
      <c r="V320" s="143"/>
      <c r="W320" s="143"/>
      <c r="X320" s="143"/>
      <c r="Y320" s="143"/>
      <c r="Z320" s="143"/>
      <c r="AA320" s="143"/>
    </row>
    <row r="321" spans="1:27" ht="14.5">
      <c r="A32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321" s="9">
        <v>28</v>
      </c>
      <c r="C321" s="10" t="str">
        <f t="shared" si="17"/>
        <v>2级-2级</v>
      </c>
      <c r="D321" s="73" t="s">
        <v>66</v>
      </c>
      <c r="E321" s="73" t="s">
        <v>78</v>
      </c>
      <c r="F321" s="73" t="s">
        <v>66</v>
      </c>
      <c r="G321" s="73" t="s">
        <v>67</v>
      </c>
      <c r="H321" s="136" t="s">
        <v>403</v>
      </c>
      <c r="I321" s="77" t="s">
        <v>6</v>
      </c>
      <c r="J321" s="26">
        <v>1647274.84</v>
      </c>
      <c r="K321" s="22"/>
      <c r="L321" s="23"/>
      <c r="M321" s="20"/>
      <c r="N321" s="24"/>
      <c r="O321" s="20"/>
      <c r="P321" s="20"/>
      <c r="Q321" s="20"/>
      <c r="R321" s="20"/>
      <c r="S321" s="20"/>
      <c r="T321" s="163"/>
      <c r="U321" s="163"/>
      <c r="V321" s="163"/>
      <c r="W321" s="163"/>
      <c r="X321" s="163"/>
      <c r="Y321" s="163"/>
      <c r="Z321" s="163"/>
      <c r="AA321" s="163"/>
    </row>
    <row r="322" spans="1:27" ht="26">
      <c r="A32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22" s="9">
        <v>84</v>
      </c>
      <c r="C322" s="10" t="str">
        <f t="shared" si="17"/>
        <v>3级-3级</v>
      </c>
      <c r="D322" s="10" t="s">
        <v>116</v>
      </c>
      <c r="E322" s="10" t="s">
        <v>122</v>
      </c>
      <c r="F322" s="10" t="s">
        <v>116</v>
      </c>
      <c r="G322" s="10" t="s">
        <v>128</v>
      </c>
      <c r="H322" s="81" t="s">
        <v>145</v>
      </c>
      <c r="I322" s="77" t="s">
        <v>14</v>
      </c>
      <c r="J322" s="26">
        <v>1641399.9800000002</v>
      </c>
      <c r="K322" s="31" t="s">
        <v>146</v>
      </c>
      <c r="L322" s="23" t="s">
        <v>24</v>
      </c>
      <c r="M322" s="32">
        <f>J322</f>
        <v>1641399.9800000002</v>
      </c>
      <c r="N322" s="24"/>
      <c r="O322" s="20"/>
      <c r="P322" s="20"/>
      <c r="Q322" s="33">
        <f>M322</f>
        <v>1641399.9800000002</v>
      </c>
      <c r="R322" s="33">
        <f>Q322</f>
        <v>1641399.9800000002</v>
      </c>
      <c r="S322" s="33">
        <f>R322</f>
        <v>1641399.9800000002</v>
      </c>
      <c r="T322" s="163"/>
      <c r="U322" s="163"/>
      <c r="V322" s="163"/>
      <c r="W322" s="163"/>
      <c r="X322" s="163"/>
      <c r="Y322" s="163"/>
      <c r="Z322" s="163"/>
      <c r="AA322" s="163"/>
    </row>
    <row r="323" spans="1:27">
      <c r="A32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23" s="9">
        <v>67</v>
      </c>
      <c r="C323" s="10" t="str">
        <f t="shared" si="17"/>
        <v>2级-4级</v>
      </c>
      <c r="D323" s="10" t="s">
        <v>252</v>
      </c>
      <c r="E323" s="11" t="s">
        <v>308</v>
      </c>
      <c r="F323" s="10" t="s">
        <v>262</v>
      </c>
      <c r="G323" s="148" t="s">
        <v>264</v>
      </c>
      <c r="H323" s="76" t="s">
        <v>312</v>
      </c>
      <c r="I323" s="77" t="s">
        <v>9</v>
      </c>
      <c r="J323" s="26">
        <v>1635655.92</v>
      </c>
      <c r="K323" s="22"/>
      <c r="L323" s="23"/>
      <c r="M323" s="32"/>
      <c r="N323" s="24"/>
      <c r="O323" s="20"/>
      <c r="P323" s="20"/>
      <c r="Q323" s="20"/>
      <c r="R323" s="20"/>
      <c r="S323" s="20"/>
      <c r="T323" s="143"/>
      <c r="U323" s="143"/>
      <c r="V323" s="143"/>
      <c r="W323" s="143"/>
      <c r="X323" s="143"/>
      <c r="Y323" s="143"/>
      <c r="Z323" s="143"/>
      <c r="AA323" s="143"/>
    </row>
    <row r="324" spans="1:27" ht="13" customHeight="1">
      <c r="A32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4" s="72">
        <v>31</v>
      </c>
      <c r="C324" s="73" t="str">
        <f t="shared" si="17"/>
        <v>4级-2级</v>
      </c>
      <c r="D324" s="73" t="s">
        <v>72</v>
      </c>
      <c r="E324" s="73" t="s">
        <v>76</v>
      </c>
      <c r="F324" s="75" t="s">
        <v>66</v>
      </c>
      <c r="G324" s="75" t="s">
        <v>87</v>
      </c>
      <c r="H324" s="76" t="s">
        <v>306</v>
      </c>
      <c r="I324" s="77" t="s">
        <v>3</v>
      </c>
      <c r="J324" s="78">
        <v>1635655.92</v>
      </c>
      <c r="K324" s="22"/>
      <c r="L324" s="23"/>
      <c r="M324" s="20"/>
      <c r="N324" s="24"/>
      <c r="O324" s="20"/>
      <c r="P324" s="20"/>
      <c r="Q324" s="20"/>
      <c r="R324" s="20"/>
      <c r="S324" s="20"/>
      <c r="T324" s="163"/>
      <c r="U324" s="163"/>
      <c r="V324" s="163"/>
      <c r="W324" s="163"/>
      <c r="X324" s="163"/>
      <c r="Y324" s="163"/>
      <c r="Z324" s="163"/>
      <c r="AA324" s="163"/>
    </row>
    <row r="325" spans="1:27">
      <c r="A32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25" s="9">
        <v>84</v>
      </c>
      <c r="C325" s="121" t="str">
        <f t="shared" si="17"/>
        <v>3级-2级</v>
      </c>
      <c r="D325" s="121" t="s">
        <v>69</v>
      </c>
      <c r="E325" s="121" t="s">
        <v>245</v>
      </c>
      <c r="F325" s="121" t="s">
        <v>66</v>
      </c>
      <c r="G325" s="121" t="s">
        <v>88</v>
      </c>
      <c r="H325" s="128" t="s">
        <v>77</v>
      </c>
      <c r="I325" s="124" t="s">
        <v>5</v>
      </c>
      <c r="J325" s="271">
        <v>1608352.2</v>
      </c>
      <c r="K325" s="126"/>
      <c r="L325" s="127"/>
      <c r="M325" s="20"/>
      <c r="N325" s="24"/>
      <c r="O325" s="20"/>
      <c r="P325" s="20"/>
      <c r="Q325" s="20"/>
      <c r="R325" s="20"/>
      <c r="S325" s="20"/>
      <c r="T325" s="163"/>
      <c r="U325" s="163"/>
      <c r="V325" s="163"/>
      <c r="W325" s="163"/>
      <c r="X325" s="163"/>
      <c r="Y325" s="163"/>
      <c r="Z325" s="163"/>
      <c r="AA325" s="163"/>
    </row>
    <row r="326" spans="1:27" ht="13" customHeight="1">
      <c r="A32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26" s="9">
        <v>61</v>
      </c>
      <c r="C326" s="10" t="s">
        <v>506</v>
      </c>
      <c r="D326" s="10" t="s">
        <v>66</v>
      </c>
      <c r="E326" s="10" t="s">
        <v>365</v>
      </c>
      <c r="F326" s="10" t="s">
        <v>66</v>
      </c>
      <c r="G326" s="10" t="s">
        <v>88</v>
      </c>
      <c r="H326" s="79" t="s">
        <v>297</v>
      </c>
      <c r="I326" s="77" t="s">
        <v>3</v>
      </c>
      <c r="J326" s="26">
        <v>1598430.85</v>
      </c>
      <c r="K326" s="22"/>
      <c r="L326" s="23"/>
      <c r="M326" s="20"/>
      <c r="N326" s="24"/>
      <c r="O326" s="20"/>
      <c r="P326" s="20"/>
      <c r="Q326" s="20"/>
      <c r="R326" s="20"/>
      <c r="S326" s="20"/>
      <c r="T326" s="163"/>
      <c r="U326" s="163"/>
      <c r="V326" s="163"/>
      <c r="W326" s="163"/>
      <c r="X326" s="163"/>
      <c r="Y326" s="163"/>
      <c r="Z326" s="163"/>
      <c r="AA326" s="163"/>
    </row>
    <row r="327" spans="1:27">
      <c r="A32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7" s="72">
        <v>73</v>
      </c>
      <c r="C327" s="73" t="str">
        <f t="shared" ref="C327:C333" si="18">TEXT(D327,"000")&amp;"-"&amp;TEXT(F327,"000")</f>
        <v>4级-2级</v>
      </c>
      <c r="D327" s="73" t="s">
        <v>72</v>
      </c>
      <c r="E327" s="73" t="s">
        <v>76</v>
      </c>
      <c r="F327" s="73" t="s">
        <v>66</v>
      </c>
      <c r="G327" s="73" t="s">
        <v>87</v>
      </c>
      <c r="H327" s="79" t="s">
        <v>165</v>
      </c>
      <c r="I327" s="77" t="s">
        <v>6</v>
      </c>
      <c r="J327" s="26">
        <v>1571003.55</v>
      </c>
      <c r="K327" s="22"/>
      <c r="L327" s="23"/>
      <c r="M327" s="20"/>
      <c r="N327" s="24"/>
      <c r="O327" s="20"/>
      <c r="P327" s="20"/>
      <c r="Q327" s="20"/>
      <c r="R327" s="20"/>
      <c r="S327" s="20"/>
      <c r="T327" s="163"/>
      <c r="U327" s="163"/>
      <c r="V327" s="163"/>
      <c r="W327" s="163"/>
      <c r="X327" s="163"/>
      <c r="Y327" s="163"/>
      <c r="Z327" s="163"/>
      <c r="AA327" s="163"/>
    </row>
    <row r="328" spans="1:27">
      <c r="A32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8" s="72">
        <v>70</v>
      </c>
      <c r="C328" s="73" t="str">
        <f t="shared" si="18"/>
        <v>4级-3级</v>
      </c>
      <c r="D328" s="73" t="s">
        <v>72</v>
      </c>
      <c r="E328" s="73" t="s">
        <v>76</v>
      </c>
      <c r="F328" s="73" t="s">
        <v>69</v>
      </c>
      <c r="G328" s="73" t="s">
        <v>231</v>
      </c>
      <c r="H328" s="79" t="s">
        <v>165</v>
      </c>
      <c r="I328" s="77" t="s">
        <v>6</v>
      </c>
      <c r="J328" s="26">
        <v>1540772.0199999998</v>
      </c>
      <c r="K328" s="22"/>
      <c r="L328" s="23"/>
      <c r="M328" s="20"/>
      <c r="N328" s="24"/>
      <c r="O328" s="20"/>
      <c r="P328" s="20"/>
      <c r="Q328" s="20"/>
      <c r="R328" s="20"/>
      <c r="S328" s="20"/>
      <c r="T328" s="163"/>
      <c r="U328" s="163"/>
      <c r="V328" s="163"/>
      <c r="W328" s="163"/>
      <c r="X328" s="163"/>
      <c r="Y328" s="163"/>
      <c r="Z328" s="163"/>
      <c r="AA328" s="163"/>
    </row>
    <row r="329" spans="1:27">
      <c r="A329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329" s="9">
        <v>4</v>
      </c>
      <c r="C329" s="10" t="str">
        <f t="shared" si="18"/>
        <v>2级-2级</v>
      </c>
      <c r="D329" s="10" t="s">
        <v>208</v>
      </c>
      <c r="E329" s="81" t="s">
        <v>209</v>
      </c>
      <c r="F329" s="145" t="s">
        <v>208</v>
      </c>
      <c r="G329" s="81" t="s">
        <v>214</v>
      </c>
      <c r="H329" s="81" t="s">
        <v>215</v>
      </c>
      <c r="I329" s="77" t="s">
        <v>9</v>
      </c>
      <c r="J329" s="49">
        <v>1539900</v>
      </c>
      <c r="K329" s="22"/>
      <c r="L329" s="23"/>
      <c r="M329" s="32"/>
      <c r="N329" s="24"/>
      <c r="O329" s="20"/>
      <c r="P329" s="20"/>
      <c r="Q329" s="20"/>
      <c r="R329" s="20"/>
      <c r="S329" s="20"/>
      <c r="T329" s="163"/>
      <c r="U329" s="163"/>
      <c r="V329" s="163"/>
      <c r="W329" s="163"/>
      <c r="X329" s="163"/>
      <c r="Y329" s="163"/>
      <c r="Z329" s="163"/>
      <c r="AA329" s="163"/>
    </row>
    <row r="330" spans="1:27">
      <c r="A33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30" s="9">
        <v>139</v>
      </c>
      <c r="C330" s="121" t="str">
        <f t="shared" si="18"/>
        <v>2级-3级</v>
      </c>
      <c r="D330" s="121" t="s">
        <v>66</v>
      </c>
      <c r="E330" s="121" t="s">
        <v>89</v>
      </c>
      <c r="F330" s="121" t="s">
        <v>69</v>
      </c>
      <c r="G330" s="121" t="s">
        <v>195</v>
      </c>
      <c r="H330" s="144" t="s">
        <v>256</v>
      </c>
      <c r="I330" s="124" t="s">
        <v>3</v>
      </c>
      <c r="J330" s="255">
        <f>198412.32+11904.74+313466.44+90836.85+349174.5+18270+269134.5+269134.5</f>
        <v>1520333.85</v>
      </c>
      <c r="K330" s="22"/>
      <c r="L330" s="23"/>
      <c r="M330" s="20"/>
      <c r="N330" s="24"/>
      <c r="O330" s="20"/>
      <c r="P330" s="20"/>
      <c r="Q330" s="20"/>
      <c r="R330" s="20"/>
      <c r="S330" s="20"/>
      <c r="T330" s="163"/>
      <c r="U330" s="163"/>
      <c r="V330" s="163"/>
      <c r="W330" s="163"/>
      <c r="X330" s="163"/>
      <c r="Y330" s="163"/>
      <c r="Z330" s="163"/>
      <c r="AA330" s="163"/>
    </row>
    <row r="331" spans="1:27" ht="13" customHeight="1">
      <c r="A331" s="147" t="str">
        <f>HYPERLINK("C:\Users\chizh\Desktop\ffcell\提取结果.xlsx#'4内部关联现金流'!A1","[提取结果.xlsx]4内部关联现金流")</f>
        <v>[提取结果.xlsx]4内部关联现金流</v>
      </c>
      <c r="B331" s="9">
        <v>40</v>
      </c>
      <c r="C331" s="85" t="str">
        <f t="shared" si="18"/>
        <v>3级-3级</v>
      </c>
      <c r="D331" s="100" t="s">
        <v>69</v>
      </c>
      <c r="E331" s="85" t="s">
        <v>80</v>
      </c>
      <c r="F331" s="100" t="s">
        <v>69</v>
      </c>
      <c r="G331" s="100" t="s">
        <v>102</v>
      </c>
      <c r="H331" s="104" t="s">
        <v>383</v>
      </c>
      <c r="I331" s="97" t="s">
        <v>3</v>
      </c>
      <c r="J331" s="272">
        <v>1511904</v>
      </c>
      <c r="K331" s="22"/>
      <c r="L331" s="23"/>
      <c r="M331" s="20"/>
      <c r="N331" s="24"/>
      <c r="O331" s="20"/>
      <c r="P331" s="20"/>
      <c r="Q331" s="20"/>
      <c r="R331" s="20"/>
      <c r="S331" s="20"/>
      <c r="T331" s="163"/>
      <c r="U331" s="163"/>
      <c r="V331" s="163"/>
      <c r="W331" s="163"/>
      <c r="X331" s="163"/>
      <c r="Y331" s="163"/>
      <c r="Z331" s="163"/>
      <c r="AA331" s="163"/>
    </row>
    <row r="332" spans="1:27">
      <c r="A33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32" s="9">
        <v>25</v>
      </c>
      <c r="C332" s="10" t="str">
        <f t="shared" si="18"/>
        <v>3级-3级</v>
      </c>
      <c r="D332" s="10" t="s">
        <v>69</v>
      </c>
      <c r="E332" s="10" t="s">
        <v>285</v>
      </c>
      <c r="F332" s="10" t="s">
        <v>69</v>
      </c>
      <c r="G332" s="10" t="s">
        <v>279</v>
      </c>
      <c r="H332" s="119" t="s">
        <v>287</v>
      </c>
      <c r="I332" s="77" t="s">
        <v>23</v>
      </c>
      <c r="J332" s="26">
        <v>1500000</v>
      </c>
      <c r="K332" s="54"/>
      <c r="L332" s="55"/>
      <c r="M332" s="56"/>
      <c r="N332" s="57"/>
      <c r="O332" s="58"/>
      <c r="P332" s="58"/>
      <c r="Q332" s="58"/>
      <c r="R332" s="58"/>
      <c r="S332" s="58"/>
      <c r="T332" s="143"/>
      <c r="U332" s="143"/>
      <c r="V332" s="143"/>
      <c r="W332" s="143"/>
      <c r="X332" s="143"/>
      <c r="Y332" s="143"/>
      <c r="Z332" s="143"/>
      <c r="AA332" s="143"/>
    </row>
    <row r="333" spans="1:27" ht="13" customHeight="1">
      <c r="A33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33" s="9">
        <v>28</v>
      </c>
      <c r="C333" s="10" t="str">
        <f t="shared" si="18"/>
        <v>3级-3级</v>
      </c>
      <c r="D333" s="10" t="s">
        <v>69</v>
      </c>
      <c r="E333" s="10" t="s">
        <v>279</v>
      </c>
      <c r="F333" s="10" t="s">
        <v>69</v>
      </c>
      <c r="G333" s="10" t="s">
        <v>285</v>
      </c>
      <c r="H333" s="37" t="s">
        <v>291</v>
      </c>
      <c r="I333" s="77" t="s">
        <v>5</v>
      </c>
      <c r="J333" s="26">
        <v>1500000</v>
      </c>
      <c r="K333" s="54"/>
      <c r="L333" s="55"/>
      <c r="M333" s="59"/>
      <c r="N333" s="57"/>
      <c r="O333" s="58"/>
      <c r="P333" s="58" t="str">
        <f>IF(N333=0,"OK","待核对")</f>
        <v>OK</v>
      </c>
      <c r="Q333" s="58"/>
      <c r="R333" s="58"/>
      <c r="S333" s="58"/>
      <c r="T333" s="143"/>
      <c r="U333" s="143"/>
      <c r="V333" s="143"/>
      <c r="W333" s="143"/>
      <c r="X333" s="143"/>
      <c r="Y333" s="143"/>
      <c r="Z333" s="143"/>
      <c r="AA333" s="143"/>
    </row>
    <row r="334" spans="1:27">
      <c r="A33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34" s="9">
        <v>49</v>
      </c>
      <c r="C334" s="10" t="s">
        <v>506</v>
      </c>
      <c r="D334" s="10" t="s">
        <v>66</v>
      </c>
      <c r="E334" s="10" t="s">
        <v>88</v>
      </c>
      <c r="F334" s="10" t="s">
        <v>66</v>
      </c>
      <c r="G334" s="10" t="s">
        <v>365</v>
      </c>
      <c r="H334" s="79" t="s">
        <v>508</v>
      </c>
      <c r="I334" s="77" t="s">
        <v>26</v>
      </c>
      <c r="J334" s="26">
        <v>1500000</v>
      </c>
      <c r="K334" s="22"/>
      <c r="L334" s="23"/>
      <c r="M334" s="20"/>
      <c r="N334" s="24"/>
      <c r="O334" s="20"/>
      <c r="P334" s="20"/>
      <c r="Q334" s="20"/>
      <c r="R334" s="20"/>
      <c r="S334" s="20"/>
      <c r="T334" s="163"/>
      <c r="U334" s="163"/>
      <c r="V334" s="163"/>
      <c r="W334" s="163"/>
      <c r="X334" s="163"/>
      <c r="Y334" s="163"/>
      <c r="Z334" s="163"/>
      <c r="AA334" s="163"/>
    </row>
    <row r="335" spans="1:27">
      <c r="A33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35" s="9">
        <v>119</v>
      </c>
      <c r="C335" s="121" t="str">
        <f t="shared" ref="C335:C345" si="19">TEXT(D335,"000")&amp;"-"&amp;TEXT(F335,"000")</f>
        <v>2级-3级</v>
      </c>
      <c r="D335" s="121" t="s">
        <v>66</v>
      </c>
      <c r="E335" s="121" t="s">
        <v>89</v>
      </c>
      <c r="F335" s="121" t="s">
        <v>69</v>
      </c>
      <c r="G335" s="121" t="s">
        <v>351</v>
      </c>
      <c r="H335" s="144" t="s">
        <v>271</v>
      </c>
      <c r="I335" s="124" t="s">
        <v>9</v>
      </c>
      <c r="J335" s="255">
        <v>1500000</v>
      </c>
      <c r="K335" s="22"/>
      <c r="L335" s="23"/>
      <c r="M335" s="20"/>
      <c r="N335" s="24"/>
      <c r="O335" s="20"/>
      <c r="P335" s="20"/>
      <c r="Q335" s="20"/>
      <c r="R335" s="20"/>
      <c r="S335" s="20"/>
      <c r="T335" s="163"/>
      <c r="U335" s="163"/>
      <c r="V335" s="163"/>
      <c r="W335" s="163"/>
      <c r="X335" s="163"/>
      <c r="Y335" s="163"/>
      <c r="Z335" s="163"/>
      <c r="AA335" s="163"/>
    </row>
    <row r="336" spans="1:27">
      <c r="A33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36" s="9">
        <v>366</v>
      </c>
      <c r="C336" s="121" t="str">
        <f t="shared" si="19"/>
        <v>3级-2级</v>
      </c>
      <c r="D336" s="121" t="s">
        <v>69</v>
      </c>
      <c r="E336" s="121" t="s">
        <v>351</v>
      </c>
      <c r="F336" s="121" t="s">
        <v>66</v>
      </c>
      <c r="G336" s="121" t="s">
        <v>89</v>
      </c>
      <c r="H336" s="144" t="s">
        <v>509</v>
      </c>
      <c r="I336" s="124" t="s">
        <v>21</v>
      </c>
      <c r="J336" s="255">
        <v>1500000</v>
      </c>
      <c r="K336" s="22"/>
      <c r="L336" s="23"/>
      <c r="M336" s="32"/>
      <c r="N336" s="24"/>
      <c r="O336" s="20"/>
      <c r="P336" s="20"/>
      <c r="Q336" s="20"/>
      <c r="R336" s="20"/>
      <c r="S336" s="20"/>
      <c r="T336" s="163"/>
      <c r="U336" s="163"/>
      <c r="V336" s="163"/>
      <c r="W336" s="163"/>
      <c r="X336" s="163"/>
      <c r="Y336" s="163"/>
      <c r="Z336" s="163"/>
      <c r="AA336" s="163"/>
    </row>
    <row r="337" spans="1:27">
      <c r="A33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37" s="72">
        <v>90</v>
      </c>
      <c r="C337" s="73" t="str">
        <f t="shared" si="19"/>
        <v>4级-2级</v>
      </c>
      <c r="D337" s="73" t="s">
        <v>72</v>
      </c>
      <c r="E337" s="73" t="s">
        <v>76</v>
      </c>
      <c r="F337" s="73" t="s">
        <v>66</v>
      </c>
      <c r="G337" s="73" t="s">
        <v>86</v>
      </c>
      <c r="H337" s="79" t="s">
        <v>165</v>
      </c>
      <c r="I337" s="77" t="s">
        <v>6</v>
      </c>
      <c r="J337" s="26">
        <v>1489875.48</v>
      </c>
      <c r="K337" s="22"/>
      <c r="L337" s="23"/>
      <c r="M337" s="20"/>
      <c r="N337" s="24"/>
      <c r="O337" s="20"/>
      <c r="P337" s="20"/>
      <c r="Q337" s="20"/>
      <c r="R337" s="20"/>
      <c r="S337" s="20"/>
      <c r="T337" s="163"/>
      <c r="U337" s="163"/>
      <c r="V337" s="163"/>
      <c r="W337" s="163"/>
      <c r="X337" s="163"/>
      <c r="Y337" s="163"/>
      <c r="Z337" s="163"/>
      <c r="AA337" s="163"/>
    </row>
    <row r="338" spans="1:27">
      <c r="A33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38" s="72">
        <v>55</v>
      </c>
      <c r="C338" s="73" t="str">
        <f t="shared" si="19"/>
        <v>4级-2级</v>
      </c>
      <c r="D338" s="73" t="s">
        <v>72</v>
      </c>
      <c r="E338" s="73" t="s">
        <v>76</v>
      </c>
      <c r="F338" s="73" t="s">
        <v>66</v>
      </c>
      <c r="G338" s="73" t="s">
        <v>270</v>
      </c>
      <c r="H338" s="79" t="s">
        <v>165</v>
      </c>
      <c r="I338" s="77" t="s">
        <v>6</v>
      </c>
      <c r="J338" s="26">
        <v>1466246.91</v>
      </c>
      <c r="K338" s="22"/>
      <c r="L338" s="23"/>
      <c r="M338" s="20"/>
      <c r="N338" s="24"/>
      <c r="O338" s="20"/>
      <c r="P338" s="20"/>
      <c r="Q338" s="20"/>
      <c r="R338" s="20"/>
      <c r="S338" s="20"/>
      <c r="T338" s="163"/>
      <c r="U338" s="163"/>
      <c r="V338" s="163"/>
      <c r="W338" s="163"/>
      <c r="X338" s="163"/>
      <c r="Y338" s="163"/>
      <c r="Z338" s="163"/>
      <c r="AA338" s="163"/>
    </row>
    <row r="339" spans="1:27">
      <c r="A33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39" s="72">
        <v>115</v>
      </c>
      <c r="C339" s="73" t="str">
        <f t="shared" si="19"/>
        <v>4级-3级</v>
      </c>
      <c r="D339" s="73" t="s">
        <v>72</v>
      </c>
      <c r="E339" s="73" t="s">
        <v>76</v>
      </c>
      <c r="F339" s="73" t="s">
        <v>69</v>
      </c>
      <c r="G339" s="73" t="s">
        <v>371</v>
      </c>
      <c r="H339" s="79" t="s">
        <v>165</v>
      </c>
      <c r="I339" s="77" t="s">
        <v>6</v>
      </c>
      <c r="J339" s="26">
        <v>1454273.7800000003</v>
      </c>
      <c r="K339" s="22"/>
      <c r="L339" s="23"/>
      <c r="M339" s="20"/>
      <c r="N339" s="24"/>
      <c r="O339" s="20"/>
      <c r="P339" s="20"/>
      <c r="Q339" s="20"/>
      <c r="R339" s="20"/>
      <c r="S339" s="20"/>
      <c r="T339" s="163"/>
      <c r="U339" s="163"/>
      <c r="V339" s="163"/>
      <c r="W339" s="163"/>
      <c r="X339" s="163"/>
      <c r="Y339" s="163"/>
      <c r="Z339" s="163"/>
      <c r="AA339" s="163"/>
    </row>
    <row r="340" spans="1:27">
      <c r="A34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40" s="9">
        <v>206</v>
      </c>
      <c r="C340" s="121" t="str">
        <f t="shared" si="19"/>
        <v>3级-4级</v>
      </c>
      <c r="D340" s="121" t="s">
        <v>69</v>
      </c>
      <c r="E340" s="121" t="s">
        <v>371</v>
      </c>
      <c r="F340" s="121" t="s">
        <v>72</v>
      </c>
      <c r="G340" s="121" t="s">
        <v>76</v>
      </c>
      <c r="H340" s="144" t="s">
        <v>607</v>
      </c>
      <c r="I340" s="124" t="s">
        <v>3</v>
      </c>
      <c r="J340" s="271">
        <v>1454273.78</v>
      </c>
      <c r="K340" s="22"/>
      <c r="L340" s="23"/>
      <c r="M340" s="32"/>
      <c r="N340" s="24"/>
      <c r="O340" s="20"/>
      <c r="P340" s="20"/>
      <c r="Q340" s="20"/>
      <c r="R340" s="20"/>
      <c r="S340" s="20"/>
      <c r="T340" s="163"/>
      <c r="U340" s="163"/>
      <c r="V340" s="163"/>
      <c r="W340" s="163"/>
      <c r="X340" s="163"/>
      <c r="Y340" s="163"/>
      <c r="Z340" s="163"/>
      <c r="AA340" s="163"/>
    </row>
    <row r="341" spans="1:27">
      <c r="A34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41" s="9">
        <v>24</v>
      </c>
      <c r="C341" s="10" t="str">
        <f t="shared" si="19"/>
        <v>3级-2级</v>
      </c>
      <c r="D341" s="10" t="s">
        <v>69</v>
      </c>
      <c r="E341" s="10" t="s">
        <v>285</v>
      </c>
      <c r="F341" s="10" t="s">
        <v>66</v>
      </c>
      <c r="G341" s="10" t="s">
        <v>78</v>
      </c>
      <c r="H341" s="119" t="s">
        <v>286</v>
      </c>
      <c r="I341" s="77" t="s">
        <v>5</v>
      </c>
      <c r="J341" s="26">
        <v>1453492.92</v>
      </c>
      <c r="K341" s="54"/>
      <c r="L341" s="55"/>
      <c r="M341" s="56"/>
      <c r="N341" s="57"/>
      <c r="O341" s="58"/>
      <c r="P341" s="58"/>
      <c r="Q341" s="58"/>
      <c r="R341" s="58"/>
      <c r="S341" s="58"/>
      <c r="T341" s="143"/>
      <c r="U341" s="143"/>
      <c r="V341" s="143"/>
      <c r="W341" s="143"/>
      <c r="X341" s="143"/>
      <c r="Y341" s="143"/>
      <c r="Z341" s="143"/>
      <c r="AA341" s="143"/>
    </row>
    <row r="342" spans="1:27" ht="14.5">
      <c r="A34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342" s="9">
        <v>51</v>
      </c>
      <c r="C342" s="10" t="str">
        <f t="shared" si="19"/>
        <v>2级-3级</v>
      </c>
      <c r="D342" s="73" t="s">
        <v>66</v>
      </c>
      <c r="E342" s="73" t="s">
        <v>78</v>
      </c>
      <c r="F342" s="73" t="s">
        <v>69</v>
      </c>
      <c r="G342" s="73" t="s">
        <v>285</v>
      </c>
      <c r="H342" s="136" t="s">
        <v>601</v>
      </c>
      <c r="I342" s="77" t="s">
        <v>9</v>
      </c>
      <c r="J342" s="26">
        <v>1453492.92</v>
      </c>
      <c r="K342" s="22"/>
      <c r="L342" s="23"/>
      <c r="M342" s="20"/>
      <c r="N342" s="24"/>
      <c r="O342" s="20"/>
      <c r="P342" s="20"/>
      <c r="Q342" s="20"/>
      <c r="R342" s="20"/>
      <c r="S342" s="20"/>
      <c r="T342" s="163"/>
      <c r="U342" s="163"/>
      <c r="V342" s="163"/>
      <c r="W342" s="163"/>
      <c r="X342" s="163"/>
      <c r="Y342" s="163"/>
      <c r="Z342" s="163"/>
      <c r="AA342" s="163"/>
    </row>
    <row r="343" spans="1:27">
      <c r="A34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43" s="72">
        <v>66</v>
      </c>
      <c r="C343" s="73" t="str">
        <f t="shared" si="19"/>
        <v>4级-2级</v>
      </c>
      <c r="D343" s="73" t="s">
        <v>72</v>
      </c>
      <c r="E343" s="73" t="s">
        <v>76</v>
      </c>
      <c r="F343" s="73" t="s">
        <v>66</v>
      </c>
      <c r="G343" s="73" t="s">
        <v>109</v>
      </c>
      <c r="H343" s="79" t="s">
        <v>165</v>
      </c>
      <c r="I343" s="77" t="s">
        <v>6</v>
      </c>
      <c r="J343" s="26">
        <v>1447535</v>
      </c>
      <c r="K343" s="22"/>
      <c r="L343" s="23"/>
      <c r="M343" s="20"/>
      <c r="N343" s="24"/>
      <c r="O343" s="20"/>
      <c r="P343" s="20"/>
      <c r="Q343" s="20"/>
      <c r="R343" s="20"/>
      <c r="S343" s="20"/>
      <c r="T343" s="163"/>
      <c r="U343" s="163"/>
      <c r="V343" s="163"/>
      <c r="W343" s="163"/>
      <c r="X343" s="163"/>
      <c r="Y343" s="163"/>
      <c r="Z343" s="163"/>
      <c r="AA343" s="163"/>
    </row>
    <row r="344" spans="1:27" ht="26">
      <c r="A34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44" s="9">
        <v>83</v>
      </c>
      <c r="C344" s="10" t="str">
        <f t="shared" si="19"/>
        <v>2级-3级</v>
      </c>
      <c r="D344" s="10" t="s">
        <v>115</v>
      </c>
      <c r="E344" s="10" t="s">
        <v>81</v>
      </c>
      <c r="F344" s="10" t="s">
        <v>116</v>
      </c>
      <c r="G344" s="10" t="s">
        <v>128</v>
      </c>
      <c r="H344" s="81" t="s">
        <v>145</v>
      </c>
      <c r="I344" s="77" t="s">
        <v>14</v>
      </c>
      <c r="J344" s="26">
        <v>1435137.5</v>
      </c>
      <c r="K344" s="31" t="s">
        <v>146</v>
      </c>
      <c r="L344" s="23" t="s">
        <v>24</v>
      </c>
      <c r="M344" s="32">
        <f>J344</f>
        <v>1435137.5</v>
      </c>
      <c r="N344" s="24"/>
      <c r="O344" s="20"/>
      <c r="P344" s="20"/>
      <c r="Q344" s="33">
        <f>M344</f>
        <v>1435137.5</v>
      </c>
      <c r="R344" s="33">
        <f>Q344</f>
        <v>1435137.5</v>
      </c>
      <c r="S344" s="33">
        <f>R344</f>
        <v>1435137.5</v>
      </c>
      <c r="T344" s="163"/>
      <c r="U344" s="163"/>
      <c r="V344" s="163"/>
      <c r="W344" s="163"/>
      <c r="X344" s="163"/>
      <c r="Y344" s="163"/>
      <c r="Z344" s="163"/>
      <c r="AA344" s="163"/>
    </row>
    <row r="345" spans="1:27" ht="13" customHeight="1">
      <c r="A34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45" s="72">
        <v>28</v>
      </c>
      <c r="C345" s="73" t="str">
        <f t="shared" si="19"/>
        <v>4级-3级</v>
      </c>
      <c r="D345" s="73" t="s">
        <v>72</v>
      </c>
      <c r="E345" s="73" t="s">
        <v>76</v>
      </c>
      <c r="F345" s="75" t="s">
        <v>69</v>
      </c>
      <c r="G345" s="75" t="s">
        <v>354</v>
      </c>
      <c r="H345" s="76" t="s">
        <v>306</v>
      </c>
      <c r="I345" s="77" t="s">
        <v>3</v>
      </c>
      <c r="J345" s="78">
        <v>1418532.34</v>
      </c>
      <c r="K345" s="22"/>
      <c r="L345" s="23"/>
      <c r="M345" s="20"/>
      <c r="N345" s="24"/>
      <c r="O345" s="20"/>
      <c r="P345" s="20"/>
      <c r="Q345" s="20"/>
      <c r="R345" s="20"/>
      <c r="S345" s="20"/>
      <c r="T345" s="163"/>
      <c r="U345" s="163"/>
      <c r="V345" s="163"/>
      <c r="W345" s="163"/>
      <c r="X345" s="163"/>
      <c r="Y345" s="163"/>
      <c r="Z345" s="163"/>
      <c r="AA345" s="163"/>
    </row>
    <row r="346" spans="1:27">
      <c r="A34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46" s="9">
        <v>48</v>
      </c>
      <c r="C346" s="10" t="s">
        <v>506</v>
      </c>
      <c r="D346" s="10" t="s">
        <v>66</v>
      </c>
      <c r="E346" s="10" t="s">
        <v>88</v>
      </c>
      <c r="F346" s="10" t="s">
        <v>66</v>
      </c>
      <c r="G346" s="10" t="s">
        <v>365</v>
      </c>
      <c r="H346" s="79" t="s">
        <v>346</v>
      </c>
      <c r="I346" s="77" t="s">
        <v>6</v>
      </c>
      <c r="J346" s="26">
        <v>1413562.14</v>
      </c>
      <c r="K346" s="22"/>
      <c r="L346" s="23"/>
      <c r="M346" s="20"/>
      <c r="N346" s="24"/>
      <c r="O346" s="20"/>
      <c r="P346" s="20"/>
      <c r="Q346" s="20"/>
      <c r="R346" s="20"/>
      <c r="S346" s="20"/>
      <c r="T346" s="163"/>
      <c r="U346" s="163"/>
      <c r="V346" s="163"/>
      <c r="W346" s="163"/>
      <c r="X346" s="163"/>
      <c r="Y346" s="163"/>
      <c r="Z346" s="163"/>
      <c r="AA346" s="163"/>
    </row>
    <row r="347" spans="1:27" ht="13" customHeight="1">
      <c r="A34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47" s="9">
        <v>324</v>
      </c>
      <c r="C347" s="121" t="str">
        <f t="shared" ref="C347:C359" si="20">TEXT(D347,"000")&amp;"-"&amp;TEXT(F347,"000")</f>
        <v>3级-4级</v>
      </c>
      <c r="D347" s="121" t="s">
        <v>69</v>
      </c>
      <c r="E347" s="121" t="s">
        <v>354</v>
      </c>
      <c r="F347" s="121" t="s">
        <v>72</v>
      </c>
      <c r="G347" s="121" t="s">
        <v>97</v>
      </c>
      <c r="H347" s="76" t="s">
        <v>642</v>
      </c>
      <c r="I347" s="124" t="s">
        <v>9</v>
      </c>
      <c r="J347" s="271">
        <v>1413415.89</v>
      </c>
      <c r="K347" s="54"/>
      <c r="L347" s="55"/>
      <c r="M347" s="58"/>
      <c r="N347" s="57"/>
      <c r="O347" s="58"/>
      <c r="P347" s="58"/>
      <c r="Q347" s="58"/>
      <c r="R347" s="58"/>
      <c r="S347" s="58"/>
      <c r="T347" s="163"/>
      <c r="U347" s="163"/>
      <c r="V347" s="163"/>
      <c r="W347" s="163"/>
      <c r="X347" s="163"/>
      <c r="Y347" s="163"/>
      <c r="Z347" s="163"/>
      <c r="AA347" s="163"/>
    </row>
    <row r="348" spans="1:27">
      <c r="A348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348" s="9">
        <v>22</v>
      </c>
      <c r="C348" s="10" t="str">
        <f t="shared" si="20"/>
        <v>3级-2级</v>
      </c>
      <c r="D348" s="10" t="s">
        <v>69</v>
      </c>
      <c r="E348" s="10" t="s">
        <v>170</v>
      </c>
      <c r="F348" s="10" t="s">
        <v>66</v>
      </c>
      <c r="G348" s="10" t="s">
        <v>81</v>
      </c>
      <c r="H348" s="119"/>
      <c r="I348" s="77" t="s">
        <v>9</v>
      </c>
      <c r="J348" s="26">
        <v>1400000</v>
      </c>
      <c r="K348" s="22"/>
      <c r="L348" s="23"/>
      <c r="M348" s="20"/>
      <c r="N348" s="24"/>
      <c r="O348" s="20"/>
      <c r="P348" s="20"/>
      <c r="Q348" s="20"/>
      <c r="R348" s="20"/>
      <c r="S348" s="20"/>
      <c r="T348" s="163"/>
      <c r="U348" s="163"/>
      <c r="V348" s="163"/>
      <c r="W348" s="163"/>
      <c r="X348" s="163"/>
      <c r="Y348" s="163"/>
      <c r="Z348" s="163"/>
      <c r="AA348" s="163"/>
    </row>
    <row r="349" spans="1:27" ht="26">
      <c r="A34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49" s="9">
        <v>118</v>
      </c>
      <c r="C349" s="10" t="str">
        <f t="shared" si="20"/>
        <v>2级-3级</v>
      </c>
      <c r="D349" s="10" t="s">
        <v>115</v>
      </c>
      <c r="E349" s="10" t="s">
        <v>81</v>
      </c>
      <c r="F349" s="10" t="s">
        <v>116</v>
      </c>
      <c r="G349" s="10" t="s">
        <v>124</v>
      </c>
      <c r="H349" s="81" t="s">
        <v>154</v>
      </c>
      <c r="I349" s="77" t="s">
        <v>11</v>
      </c>
      <c r="J349" s="26">
        <v>1392800.67</v>
      </c>
      <c r="K349" s="31" t="s">
        <v>155</v>
      </c>
      <c r="L349" s="23" t="s">
        <v>24</v>
      </c>
      <c r="M349" s="32">
        <f>J349</f>
        <v>1392800.67</v>
      </c>
      <c r="N349" s="24"/>
      <c r="O349" s="20"/>
      <c r="P349" s="20"/>
      <c r="Q349" s="33">
        <f>M349</f>
        <v>1392800.67</v>
      </c>
      <c r="R349" s="33">
        <f>Q349</f>
        <v>1392800.67</v>
      </c>
      <c r="S349" s="33">
        <f>R349</f>
        <v>1392800.67</v>
      </c>
      <c r="T349" s="163"/>
      <c r="U349" s="163"/>
      <c r="V349" s="163"/>
      <c r="W349" s="163"/>
      <c r="X349" s="163"/>
      <c r="Y349" s="163"/>
      <c r="Z349" s="163"/>
      <c r="AA349" s="163"/>
    </row>
    <row r="350" spans="1:27">
      <c r="A35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50" s="9">
        <v>52</v>
      </c>
      <c r="C350" s="10" t="str">
        <f t="shared" si="20"/>
        <v>2级-1级</v>
      </c>
      <c r="D350" s="10" t="s">
        <v>66</v>
      </c>
      <c r="E350" s="10" t="s">
        <v>82</v>
      </c>
      <c r="F350" s="10" t="s">
        <v>64</v>
      </c>
      <c r="G350" s="10" t="s">
        <v>65</v>
      </c>
      <c r="H350" s="81" t="s">
        <v>256</v>
      </c>
      <c r="I350" s="77" t="s">
        <v>5</v>
      </c>
      <c r="J350" s="26">
        <v>1380000</v>
      </c>
      <c r="K350" s="54"/>
      <c r="L350" s="55"/>
      <c r="M350" s="56"/>
      <c r="N350" s="57"/>
      <c r="O350" s="58"/>
      <c r="P350" s="58"/>
      <c r="Q350" s="58"/>
      <c r="R350" s="58"/>
      <c r="S350" s="58"/>
      <c r="T350" s="143"/>
      <c r="U350" s="143"/>
      <c r="V350" s="143"/>
      <c r="W350" s="143"/>
      <c r="X350" s="143"/>
      <c r="Y350" s="143"/>
      <c r="Z350" s="143"/>
      <c r="AA350" s="143"/>
    </row>
    <row r="351" spans="1:27">
      <c r="A351" s="147" t="str">
        <f>HYPERLINK("C:\Users\chizh\Desktop\ffcell\提取结果.xlsx#'4内部关联现金流-1'!A1","[提取结果.xlsx]4内部关联现金流-1")</f>
        <v>[提取结果.xlsx]4内部关联现金流-1</v>
      </c>
      <c r="B351" s="9">
        <v>101</v>
      </c>
      <c r="C351" s="10" t="str">
        <f t="shared" si="20"/>
        <v>3级-3级</v>
      </c>
      <c r="D351" s="73" t="s">
        <v>69</v>
      </c>
      <c r="E351" s="73" t="s">
        <v>414</v>
      </c>
      <c r="F351" s="73" t="s">
        <v>69</v>
      </c>
      <c r="G351" s="73" t="s">
        <v>415</v>
      </c>
      <c r="H351" s="118" t="s">
        <v>437</v>
      </c>
      <c r="I351" s="77" t="s">
        <v>3</v>
      </c>
      <c r="J351" s="26">
        <v>1333816.54</v>
      </c>
      <c r="K351" s="22"/>
      <c r="L351" s="23"/>
      <c r="M351" s="20"/>
      <c r="N351" s="24"/>
      <c r="O351" s="20"/>
      <c r="P351" s="20"/>
      <c r="Q351" s="20"/>
      <c r="R351" s="20"/>
      <c r="S351" s="20"/>
      <c r="T351" s="163"/>
      <c r="U351" s="163"/>
      <c r="V351" s="163"/>
      <c r="W351" s="163"/>
      <c r="X351" s="163"/>
      <c r="Y351" s="163"/>
      <c r="Z351" s="163"/>
      <c r="AA351" s="163"/>
    </row>
    <row r="352" spans="1:27" ht="26">
      <c r="A35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52" s="9">
        <v>85</v>
      </c>
      <c r="C352" s="10" t="str">
        <f t="shared" si="20"/>
        <v>3级-3级</v>
      </c>
      <c r="D352" s="10" t="s">
        <v>116</v>
      </c>
      <c r="E352" s="10" t="s">
        <v>126</v>
      </c>
      <c r="F352" s="10" t="s">
        <v>116</v>
      </c>
      <c r="G352" s="10" t="s">
        <v>128</v>
      </c>
      <c r="H352" s="81" t="s">
        <v>145</v>
      </c>
      <c r="I352" s="77" t="s">
        <v>14</v>
      </c>
      <c r="J352" s="26">
        <v>1326870.8299999998</v>
      </c>
      <c r="K352" s="31" t="s">
        <v>146</v>
      </c>
      <c r="L352" s="23" t="s">
        <v>24</v>
      </c>
      <c r="M352" s="32">
        <f>J352</f>
        <v>1326870.8299999998</v>
      </c>
      <c r="N352" s="24"/>
      <c r="O352" s="20"/>
      <c r="P352" s="20"/>
      <c r="Q352" s="33">
        <f>M352</f>
        <v>1326870.8299999998</v>
      </c>
      <c r="R352" s="33">
        <f>Q352</f>
        <v>1326870.8299999998</v>
      </c>
      <c r="S352" s="33">
        <f>R352</f>
        <v>1326870.8299999998</v>
      </c>
      <c r="T352" s="163"/>
      <c r="U352" s="163"/>
      <c r="V352" s="163"/>
      <c r="W352" s="163"/>
      <c r="X352" s="163"/>
      <c r="Y352" s="163"/>
      <c r="Z352" s="163"/>
      <c r="AA352" s="163"/>
    </row>
    <row r="353" spans="1:27">
      <c r="A35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53" s="9">
        <v>20</v>
      </c>
      <c r="C353" s="10" t="str">
        <f t="shared" si="20"/>
        <v>2级-3级</v>
      </c>
      <c r="D353" s="10" t="s">
        <v>66</v>
      </c>
      <c r="E353" s="10" t="s">
        <v>84</v>
      </c>
      <c r="F353" s="10" t="s">
        <v>69</v>
      </c>
      <c r="G353" s="10" t="s">
        <v>196</v>
      </c>
      <c r="H353" s="118" t="s">
        <v>241</v>
      </c>
      <c r="I353" s="77" t="s">
        <v>3</v>
      </c>
      <c r="J353" s="26">
        <v>1263464.96</v>
      </c>
      <c r="K353" s="22"/>
      <c r="L353" s="23"/>
      <c r="M353" s="20"/>
      <c r="N353" s="24"/>
      <c r="O353" s="20"/>
      <c r="P353" s="20"/>
      <c r="Q353" s="20"/>
      <c r="R353" s="20"/>
      <c r="S353" s="20"/>
      <c r="T353" s="163"/>
      <c r="U353" s="163"/>
      <c r="V353" s="163"/>
      <c r="W353" s="163"/>
      <c r="X353" s="163"/>
      <c r="Y353" s="163"/>
      <c r="Z353" s="163"/>
      <c r="AA353" s="163"/>
    </row>
    <row r="354" spans="1:27">
      <c r="A35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54" s="9">
        <v>107</v>
      </c>
      <c r="C354" s="10" t="str">
        <f t="shared" si="20"/>
        <v>2级-4级</v>
      </c>
      <c r="D354" s="10" t="s">
        <v>252</v>
      </c>
      <c r="E354" s="10" t="s">
        <v>92</v>
      </c>
      <c r="F354" s="10" t="s">
        <v>262</v>
      </c>
      <c r="G354" s="10" t="s">
        <v>76</v>
      </c>
      <c r="H354" s="81" t="s">
        <v>103</v>
      </c>
      <c r="I354" s="77" t="s">
        <v>5</v>
      </c>
      <c r="J354" s="69">
        <v>1260651.08</v>
      </c>
      <c r="K354" s="22"/>
      <c r="L354" s="23"/>
      <c r="M354" s="32"/>
      <c r="N354" s="24"/>
      <c r="O354" s="20"/>
      <c r="P354" s="20"/>
      <c r="Q354" s="20"/>
      <c r="R354" s="20"/>
      <c r="S354" s="20"/>
      <c r="T354" s="143"/>
      <c r="U354" s="143"/>
      <c r="V354" s="143"/>
      <c r="W354" s="143"/>
      <c r="X354" s="143"/>
      <c r="Y354" s="143"/>
      <c r="Z354" s="143"/>
      <c r="AA354" s="143"/>
    </row>
    <row r="355" spans="1:27">
      <c r="A35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55" s="72">
        <v>118</v>
      </c>
      <c r="C355" s="73" t="str">
        <f t="shared" si="20"/>
        <v>4级-2级</v>
      </c>
      <c r="D355" s="73" t="s">
        <v>72</v>
      </c>
      <c r="E355" s="73" t="s">
        <v>76</v>
      </c>
      <c r="F355" s="73" t="s">
        <v>66</v>
      </c>
      <c r="G355" s="73" t="s">
        <v>92</v>
      </c>
      <c r="H355" s="79" t="s">
        <v>165</v>
      </c>
      <c r="I355" s="77" t="s">
        <v>6</v>
      </c>
      <c r="J355" s="26">
        <v>1258911.08</v>
      </c>
      <c r="K355" s="22"/>
      <c r="L355" s="23"/>
      <c r="M355" s="20"/>
      <c r="N355" s="24"/>
      <c r="O355" s="20"/>
      <c r="P355" s="20"/>
      <c r="Q355" s="20"/>
      <c r="R355" s="20"/>
      <c r="S355" s="20"/>
      <c r="T355" s="163"/>
      <c r="U355" s="163"/>
      <c r="V355" s="163"/>
      <c r="W355" s="163"/>
      <c r="X355" s="163"/>
      <c r="Y355" s="163"/>
      <c r="Z355" s="163"/>
      <c r="AA355" s="163"/>
    </row>
    <row r="356" spans="1:27">
      <c r="A35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56" s="9">
        <v>3</v>
      </c>
      <c r="C356" s="10" t="str">
        <f t="shared" si="20"/>
        <v>4级-3级</v>
      </c>
      <c r="D356" s="10" t="s">
        <v>72</v>
      </c>
      <c r="E356" s="10" t="s">
        <v>97</v>
      </c>
      <c r="F356" s="10" t="s">
        <v>69</v>
      </c>
      <c r="G356" s="10" t="s">
        <v>195</v>
      </c>
      <c r="H356" s="81" t="s">
        <v>165</v>
      </c>
      <c r="I356" s="77" t="s">
        <v>6</v>
      </c>
      <c r="J356" s="26">
        <v>1229417.8500000001</v>
      </c>
      <c r="K356" s="22"/>
      <c r="L356" s="23"/>
      <c r="M356" s="32"/>
      <c r="N356" s="24"/>
      <c r="O356" s="20"/>
      <c r="P356" s="20"/>
      <c r="Q356" s="20"/>
      <c r="R356" s="20"/>
      <c r="S356" s="20"/>
      <c r="T356" s="163"/>
      <c r="U356" s="163"/>
      <c r="V356" s="163"/>
      <c r="W356" s="163"/>
      <c r="X356" s="163"/>
      <c r="Y356" s="163"/>
      <c r="Z356" s="163"/>
      <c r="AA356" s="163"/>
    </row>
    <row r="357" spans="1:27">
      <c r="A35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57" s="9">
        <v>49</v>
      </c>
      <c r="C357" s="121" t="str">
        <f t="shared" si="20"/>
        <v>3级-4级</v>
      </c>
      <c r="D357" s="121" t="s">
        <v>69</v>
      </c>
      <c r="E357" s="121" t="s">
        <v>195</v>
      </c>
      <c r="F357" s="121" t="s">
        <v>72</v>
      </c>
      <c r="G357" s="121" t="s">
        <v>97</v>
      </c>
      <c r="H357" s="144" t="s">
        <v>556</v>
      </c>
      <c r="I357" s="124" t="s">
        <v>5</v>
      </c>
      <c r="J357" s="255">
        <v>1229417.8500000001</v>
      </c>
      <c r="K357" s="22"/>
      <c r="L357" s="23"/>
      <c r="M357" s="32"/>
      <c r="N357" s="24"/>
      <c r="O357" s="20"/>
      <c r="P357" s="20"/>
      <c r="Q357" s="20"/>
      <c r="R357" s="20"/>
      <c r="S357" s="20"/>
      <c r="T357" s="163"/>
      <c r="U357" s="163"/>
      <c r="V357" s="163"/>
      <c r="W357" s="163"/>
      <c r="X357" s="163"/>
      <c r="Y357" s="163"/>
      <c r="Z357" s="163"/>
      <c r="AA357" s="163"/>
    </row>
    <row r="358" spans="1:27" ht="14.5">
      <c r="A35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358" s="9">
        <v>40</v>
      </c>
      <c r="C358" s="10" t="str">
        <f t="shared" si="20"/>
        <v>2级-4级</v>
      </c>
      <c r="D358" s="73" t="s">
        <v>66</v>
      </c>
      <c r="E358" s="73" t="s">
        <v>78</v>
      </c>
      <c r="F358" s="73" t="s">
        <v>72</v>
      </c>
      <c r="G358" s="73" t="s">
        <v>76</v>
      </c>
      <c r="H358" s="136" t="s">
        <v>276</v>
      </c>
      <c r="I358" s="77" t="s">
        <v>5</v>
      </c>
      <c r="J358" s="26">
        <v>1196970.92</v>
      </c>
      <c r="K358" s="22"/>
      <c r="L358" s="23"/>
      <c r="M358" s="20"/>
      <c r="N358" s="24"/>
      <c r="O358" s="20"/>
      <c r="P358" s="20"/>
      <c r="Q358" s="20"/>
      <c r="R358" s="20"/>
      <c r="S358" s="20"/>
      <c r="T358" s="163"/>
      <c r="U358" s="163"/>
      <c r="V358" s="163"/>
      <c r="W358" s="163"/>
      <c r="X358" s="163"/>
      <c r="Y358" s="163"/>
      <c r="Z358" s="163"/>
      <c r="AA358" s="163"/>
    </row>
    <row r="359" spans="1:27">
      <c r="A35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359" s="9">
        <v>55</v>
      </c>
      <c r="C359" s="10" t="str">
        <f t="shared" si="20"/>
        <v>2级-1级</v>
      </c>
      <c r="D359" s="73" t="s">
        <v>66</v>
      </c>
      <c r="E359" s="73" t="s">
        <v>78</v>
      </c>
      <c r="F359" s="73" t="s">
        <v>64</v>
      </c>
      <c r="G359" s="73" t="s">
        <v>65</v>
      </c>
      <c r="H359" s="119" t="s">
        <v>256</v>
      </c>
      <c r="I359" s="77" t="s">
        <v>5</v>
      </c>
      <c r="J359" s="26">
        <v>1146250</v>
      </c>
      <c r="K359" s="22"/>
      <c r="L359" s="23"/>
      <c r="M359" s="20"/>
      <c r="N359" s="24"/>
      <c r="O359" s="20"/>
      <c r="P359" s="20"/>
      <c r="Q359" s="20"/>
      <c r="R359" s="20"/>
      <c r="S359" s="20"/>
      <c r="T359" s="163"/>
      <c r="U359" s="163"/>
      <c r="V359" s="163"/>
      <c r="W359" s="163"/>
      <c r="X359" s="163"/>
      <c r="Y359" s="163"/>
      <c r="Z359" s="163"/>
      <c r="AA359" s="163"/>
    </row>
    <row r="360" spans="1:27">
      <c r="A36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60" s="9">
        <v>39</v>
      </c>
      <c r="C360" s="10" t="str">
        <f>TEXT(D360,"000")&amp;"-"&amp;TEXT(F361,"000")</f>
        <v>000-4级</v>
      </c>
      <c r="D360" s="10"/>
      <c r="E360" s="10"/>
      <c r="F360" s="10" t="s">
        <v>252</v>
      </c>
      <c r="G360" s="10" t="s">
        <v>78</v>
      </c>
      <c r="H360" s="81" t="s">
        <v>297</v>
      </c>
      <c r="I360" s="77" t="s">
        <v>3</v>
      </c>
      <c r="J360" s="26">
        <v>1136704.8400000001</v>
      </c>
      <c r="K360" s="22"/>
      <c r="L360" s="23"/>
      <c r="M360" s="32"/>
      <c r="N360" s="24"/>
      <c r="O360" s="20"/>
      <c r="P360" s="20"/>
      <c r="Q360" s="20"/>
      <c r="R360" s="20"/>
      <c r="S360" s="20"/>
      <c r="T360" s="143"/>
      <c r="U360" s="143"/>
      <c r="V360" s="143"/>
      <c r="W360" s="143"/>
      <c r="X360" s="143"/>
      <c r="Y360" s="143"/>
      <c r="Z360" s="143"/>
      <c r="AA360" s="143"/>
    </row>
    <row r="361" spans="1:27" ht="13" customHeight="1">
      <c r="A36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61" s="72">
        <v>50</v>
      </c>
      <c r="C361" s="73" t="str">
        <f>TEXT(D361,"000")&amp;"-"&amp;TEXT(F361,"000")</f>
        <v>4级-4级</v>
      </c>
      <c r="D361" s="73" t="s">
        <v>72</v>
      </c>
      <c r="E361" s="73" t="s">
        <v>76</v>
      </c>
      <c r="F361" s="75" t="s">
        <v>72</v>
      </c>
      <c r="G361" s="75" t="s">
        <v>76</v>
      </c>
      <c r="H361" s="76" t="s">
        <v>306</v>
      </c>
      <c r="I361" s="77" t="s">
        <v>3</v>
      </c>
      <c r="J361" s="78">
        <v>1124266</v>
      </c>
      <c r="K361" s="22"/>
      <c r="L361" s="23"/>
      <c r="M361" s="20"/>
      <c r="N361" s="24"/>
      <c r="O361" s="20"/>
      <c r="P361" s="20"/>
      <c r="Q361" s="20"/>
      <c r="R361" s="20"/>
      <c r="S361" s="20"/>
      <c r="T361" s="163"/>
      <c r="U361" s="163"/>
      <c r="V361" s="163"/>
      <c r="W361" s="163"/>
      <c r="X361" s="163"/>
      <c r="Y361" s="163"/>
      <c r="Z361" s="163"/>
      <c r="AA361" s="163"/>
    </row>
    <row r="362" spans="1:27" ht="39">
      <c r="A36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62" s="9">
        <v>304</v>
      </c>
      <c r="C362" s="121" t="str">
        <f>TEXT(D362,"000")&amp;"-"&amp;TEXT(F362,"000")</f>
        <v>3级-3级</v>
      </c>
      <c r="D362" s="121" t="s">
        <v>69</v>
      </c>
      <c r="E362" s="121" t="s">
        <v>354</v>
      </c>
      <c r="F362" s="121" t="s">
        <v>69</v>
      </c>
      <c r="G362" s="117" t="s">
        <v>427</v>
      </c>
      <c r="H362" s="131" t="s">
        <v>631</v>
      </c>
      <c r="I362" s="124" t="s">
        <v>5</v>
      </c>
      <c r="J362" s="271">
        <v>1103607.17</v>
      </c>
      <c r="K362" s="54"/>
      <c r="L362" s="55"/>
      <c r="M362" s="59"/>
      <c r="N362" s="57"/>
      <c r="O362" s="58"/>
      <c r="P362" s="58" t="str">
        <f>IF(N362=0,"OK","待核对")</f>
        <v>OK</v>
      </c>
      <c r="Q362" s="58"/>
      <c r="R362" s="58"/>
      <c r="S362" s="58"/>
      <c r="T362" s="163"/>
      <c r="U362" s="163"/>
      <c r="V362" s="163"/>
      <c r="W362" s="163"/>
      <c r="X362" s="163"/>
      <c r="Y362" s="163"/>
      <c r="Z362" s="163"/>
      <c r="AA362" s="163"/>
    </row>
    <row r="363" spans="1:27" ht="13" customHeight="1">
      <c r="A36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63" s="9">
        <v>58</v>
      </c>
      <c r="C363" s="121" t="str">
        <f>TEXT(D363,"000")&amp;"-"&amp;TEXT(F363,"000")</f>
        <v>3级-2级</v>
      </c>
      <c r="D363" s="121" t="s">
        <v>69</v>
      </c>
      <c r="E363" s="121" t="s">
        <v>245</v>
      </c>
      <c r="F363" s="121" t="s">
        <v>66</v>
      </c>
      <c r="G363" s="121" t="s">
        <v>89</v>
      </c>
      <c r="H363" s="144" t="s">
        <v>559</v>
      </c>
      <c r="I363" s="124" t="s">
        <v>3</v>
      </c>
      <c r="J363" s="271">
        <v>1095000</v>
      </c>
      <c r="K363" s="126"/>
      <c r="L363" s="127"/>
      <c r="M363" s="38"/>
      <c r="N363" s="24"/>
      <c r="O363" s="20"/>
      <c r="P363" s="20"/>
      <c r="Q363" s="20"/>
      <c r="R363" s="20"/>
      <c r="S363" s="20"/>
      <c r="T363" s="163"/>
      <c r="U363" s="163"/>
      <c r="V363" s="163"/>
      <c r="W363" s="163"/>
      <c r="X363" s="163"/>
      <c r="Y363" s="163"/>
      <c r="Z363" s="163"/>
      <c r="AA363" s="163"/>
    </row>
    <row r="364" spans="1:27" ht="13" customHeight="1">
      <c r="A36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64" s="72">
        <v>3</v>
      </c>
      <c r="C364" s="73" t="str">
        <f>TEXT(D364,"000")&amp;"-"&amp;TEXT(F364,"000")</f>
        <v>4级-3级</v>
      </c>
      <c r="D364" s="73" t="s">
        <v>72</v>
      </c>
      <c r="E364" s="73" t="s">
        <v>76</v>
      </c>
      <c r="F364" s="75" t="s">
        <v>69</v>
      </c>
      <c r="G364" s="75" t="s">
        <v>359</v>
      </c>
      <c r="H364" s="76" t="s">
        <v>306</v>
      </c>
      <c r="I364" s="77" t="s">
        <v>3</v>
      </c>
      <c r="J364" s="78">
        <v>1089814.1300000001</v>
      </c>
      <c r="K364" s="22"/>
      <c r="L364" s="23"/>
      <c r="M364" s="32"/>
      <c r="N364" s="24"/>
      <c r="O364" s="20"/>
      <c r="P364" s="20"/>
      <c r="Q364" s="20"/>
      <c r="R364" s="20"/>
      <c r="S364" s="20"/>
      <c r="T364" s="163"/>
      <c r="U364" s="163"/>
      <c r="V364" s="163"/>
      <c r="W364" s="163"/>
      <c r="X364" s="163"/>
      <c r="Y364" s="163"/>
      <c r="Z364" s="163"/>
      <c r="AA364" s="163"/>
    </row>
    <row r="365" spans="1:27">
      <c r="A365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365" s="9">
        <v>6</v>
      </c>
      <c r="C365" s="10" t="str">
        <f>TEXT(D365,"000")&amp;"-"&amp;TEXT(F365,"000")</f>
        <v>3级-4级</v>
      </c>
      <c r="D365" s="10" t="s">
        <v>69</v>
      </c>
      <c r="E365" s="10" t="s">
        <v>359</v>
      </c>
      <c r="F365" s="10" t="s">
        <v>72</v>
      </c>
      <c r="G365" s="10" t="s">
        <v>76</v>
      </c>
      <c r="H365" s="81" t="s">
        <v>485</v>
      </c>
      <c r="I365" s="77" t="s">
        <v>6</v>
      </c>
      <c r="J365" s="26">
        <v>1089814.1299999999</v>
      </c>
      <c r="K365" s="54"/>
      <c r="L365" s="55"/>
      <c r="M365" s="59"/>
      <c r="N365" s="57"/>
      <c r="O365" s="58"/>
      <c r="P365" s="58" t="str">
        <f>IF(N365=0,"OK","待核对")</f>
        <v>OK</v>
      </c>
      <c r="Q365" s="58"/>
      <c r="R365" s="58"/>
      <c r="S365" s="58"/>
      <c r="T365" s="163"/>
      <c r="U365" s="163"/>
      <c r="V365" s="163"/>
      <c r="W365" s="163"/>
      <c r="X365" s="163"/>
      <c r="Y365" s="163"/>
      <c r="Z365" s="163"/>
      <c r="AA365" s="163"/>
    </row>
    <row r="366" spans="1:27" ht="13" customHeight="1">
      <c r="A36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66" s="9">
        <v>1</v>
      </c>
      <c r="C366" s="10" t="s">
        <v>499</v>
      </c>
      <c r="D366" s="10" t="s">
        <v>69</v>
      </c>
      <c r="E366" s="10" t="s">
        <v>476</v>
      </c>
      <c r="F366" s="10" t="s">
        <v>69</v>
      </c>
      <c r="G366" s="10" t="s">
        <v>102</v>
      </c>
      <c r="H366" s="119"/>
      <c r="I366" s="77" t="s">
        <v>3</v>
      </c>
      <c r="J366" s="26">
        <v>1082427.3400000001</v>
      </c>
      <c r="K366" s="22"/>
      <c r="L366" s="23"/>
      <c r="M366" s="32"/>
      <c r="N366" s="24"/>
      <c r="O366" s="20"/>
      <c r="P366" s="20"/>
      <c r="Q366" s="20"/>
      <c r="R366" s="20"/>
      <c r="S366" s="20"/>
      <c r="T366" s="163"/>
      <c r="U366" s="163"/>
      <c r="V366" s="163"/>
      <c r="W366" s="163"/>
      <c r="X366" s="163"/>
      <c r="Y366" s="163"/>
      <c r="Z366" s="163"/>
      <c r="AA366" s="163"/>
    </row>
    <row r="367" spans="1:27" ht="26">
      <c r="A36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67" s="9">
        <v>242</v>
      </c>
      <c r="C367" s="121" t="str">
        <f t="shared" ref="C367:C383" si="21">TEXT(D367,"000")&amp;"-"&amp;TEXT(F367,"000")</f>
        <v>3级-3级</v>
      </c>
      <c r="D367" s="121" t="s">
        <v>69</v>
      </c>
      <c r="E367" s="121" t="s">
        <v>427</v>
      </c>
      <c r="F367" s="121" t="s">
        <v>69</v>
      </c>
      <c r="G367" s="121" t="s">
        <v>354</v>
      </c>
      <c r="H367" s="124" t="s">
        <v>622</v>
      </c>
      <c r="I367" s="124" t="s">
        <v>9</v>
      </c>
      <c r="J367" s="271">
        <v>1058070.74</v>
      </c>
      <c r="K367" s="126"/>
      <c r="L367" s="23"/>
      <c r="M367" s="20"/>
      <c r="N367" s="24"/>
      <c r="O367" s="20"/>
      <c r="P367" s="20"/>
      <c r="Q367" s="20"/>
      <c r="R367" s="20"/>
      <c r="S367" s="20"/>
      <c r="T367" s="163"/>
      <c r="U367" s="163"/>
      <c r="V367" s="163"/>
      <c r="W367" s="163"/>
      <c r="X367" s="163"/>
      <c r="Y367" s="163"/>
      <c r="Z367" s="163"/>
      <c r="AA367" s="163"/>
    </row>
    <row r="368" spans="1:27">
      <c r="A36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68" s="72">
        <v>1</v>
      </c>
      <c r="C368" s="73" t="str">
        <f t="shared" si="21"/>
        <v>003-001</v>
      </c>
      <c r="D368" s="73">
        <v>3</v>
      </c>
      <c r="E368" s="73" t="s">
        <v>372</v>
      </c>
      <c r="F368" s="73">
        <v>1</v>
      </c>
      <c r="G368" s="148" t="s">
        <v>65</v>
      </c>
      <c r="H368" s="81" t="s">
        <v>373</v>
      </c>
      <c r="I368" s="77" t="s">
        <v>3</v>
      </c>
      <c r="J368" s="82">
        <v>1051886.83</v>
      </c>
      <c r="K368" s="22"/>
      <c r="L368" s="23"/>
      <c r="M368" s="32"/>
      <c r="N368" s="24"/>
      <c r="O368" s="20"/>
      <c r="P368" s="20"/>
      <c r="Q368" s="20"/>
      <c r="R368" s="20"/>
      <c r="S368" s="20"/>
      <c r="T368" s="163"/>
      <c r="U368" s="163"/>
      <c r="V368" s="163"/>
      <c r="W368" s="163"/>
      <c r="X368" s="163"/>
      <c r="Y368" s="163"/>
      <c r="Z368" s="163"/>
      <c r="AA368" s="163"/>
    </row>
    <row r="369" spans="1:27">
      <c r="A36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69" s="9">
        <v>64</v>
      </c>
      <c r="C369" s="10" t="str">
        <f t="shared" si="21"/>
        <v>2级-2级</v>
      </c>
      <c r="D369" s="10" t="s">
        <v>252</v>
      </c>
      <c r="E369" s="11" t="s">
        <v>308</v>
      </c>
      <c r="F369" s="10" t="s">
        <v>259</v>
      </c>
      <c r="G369" s="11" t="s">
        <v>210</v>
      </c>
      <c r="H369" s="76" t="s">
        <v>309</v>
      </c>
      <c r="I369" s="77" t="s">
        <v>5</v>
      </c>
      <c r="J369" s="26">
        <v>1050405</v>
      </c>
      <c r="K369" s="22"/>
      <c r="L369" s="23"/>
      <c r="M369" s="32"/>
      <c r="N369" s="24"/>
      <c r="O369" s="20"/>
      <c r="P369" s="20"/>
      <c r="Q369" s="20"/>
      <c r="R369" s="20"/>
      <c r="S369" s="20"/>
      <c r="T369" s="143"/>
      <c r="U369" s="143"/>
      <c r="V369" s="143"/>
      <c r="W369" s="143"/>
      <c r="X369" s="143"/>
      <c r="Y369" s="143"/>
      <c r="Z369" s="143"/>
      <c r="AA369" s="143"/>
    </row>
    <row r="370" spans="1:27">
      <c r="A37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70" s="9">
        <v>476</v>
      </c>
      <c r="C370" s="121" t="str">
        <f t="shared" si="21"/>
        <v>3级-4级</v>
      </c>
      <c r="D370" s="121" t="s">
        <v>69</v>
      </c>
      <c r="E370" s="121" t="s">
        <v>194</v>
      </c>
      <c r="F370" s="121" t="s">
        <v>72</v>
      </c>
      <c r="G370" s="121" t="s">
        <v>76</v>
      </c>
      <c r="H370" s="76" t="s">
        <v>129</v>
      </c>
      <c r="I370" s="124" t="s">
        <v>5</v>
      </c>
      <c r="J370" s="271">
        <v>1050314.6200000001</v>
      </c>
      <c r="K370" s="54"/>
      <c r="L370" s="55"/>
      <c r="M370" s="58"/>
      <c r="N370" s="57"/>
      <c r="O370" s="58"/>
      <c r="P370" s="58"/>
      <c r="Q370" s="58"/>
      <c r="R370" s="58"/>
      <c r="S370" s="58"/>
      <c r="T370" s="163"/>
      <c r="U370" s="163"/>
      <c r="V370" s="163"/>
      <c r="W370" s="163"/>
      <c r="X370" s="163"/>
      <c r="Y370" s="163"/>
      <c r="Z370" s="163"/>
      <c r="AA370" s="163"/>
    </row>
    <row r="371" spans="1:27">
      <c r="A37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71" s="9">
        <v>21</v>
      </c>
      <c r="C371" s="10" t="str">
        <f t="shared" si="21"/>
        <v>3级-3级</v>
      </c>
      <c r="D371" s="10" t="s">
        <v>69</v>
      </c>
      <c r="E371" s="10" t="s">
        <v>278</v>
      </c>
      <c r="F371" s="10" t="s">
        <v>69</v>
      </c>
      <c r="G371" s="10" t="s">
        <v>279</v>
      </c>
      <c r="H371" s="81" t="s">
        <v>280</v>
      </c>
      <c r="I371" s="77" t="s">
        <v>5</v>
      </c>
      <c r="J371" s="26">
        <v>1047160</v>
      </c>
      <c r="K371" s="54"/>
      <c r="L371" s="55"/>
      <c r="M371" s="56"/>
      <c r="N371" s="57"/>
      <c r="O371" s="58"/>
      <c r="P371" s="58"/>
      <c r="Q371" s="58"/>
      <c r="R371" s="58"/>
      <c r="S371" s="58"/>
      <c r="T371" s="143"/>
      <c r="U371" s="143"/>
      <c r="V371" s="143"/>
      <c r="W371" s="143"/>
      <c r="X371" s="143"/>
      <c r="Y371" s="143"/>
      <c r="Z371" s="143"/>
      <c r="AA371" s="143"/>
    </row>
    <row r="372" spans="1:27">
      <c r="A37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72" s="9">
        <v>27</v>
      </c>
      <c r="C372" s="10" t="str">
        <f t="shared" si="21"/>
        <v>3级-3级</v>
      </c>
      <c r="D372" s="10" t="s">
        <v>69</v>
      </c>
      <c r="E372" s="10" t="s">
        <v>279</v>
      </c>
      <c r="F372" s="10" t="s">
        <v>69</v>
      </c>
      <c r="G372" s="10" t="s">
        <v>278</v>
      </c>
      <c r="H372" s="37" t="s">
        <v>290</v>
      </c>
      <c r="I372" s="77" t="s">
        <v>9</v>
      </c>
      <c r="J372" s="26">
        <v>1047160</v>
      </c>
      <c r="K372" s="54"/>
      <c r="L372" s="55"/>
      <c r="M372" s="59"/>
      <c r="N372" s="57"/>
      <c r="O372" s="58"/>
      <c r="P372" s="58" t="str">
        <f>IF(N372=0,"OK","待核对")</f>
        <v>OK</v>
      </c>
      <c r="Q372" s="58"/>
      <c r="R372" s="58"/>
      <c r="S372" s="58"/>
      <c r="T372" s="143"/>
      <c r="U372" s="143"/>
      <c r="V372" s="143"/>
      <c r="W372" s="143"/>
      <c r="X372" s="143"/>
      <c r="Y372" s="143"/>
      <c r="Z372" s="143"/>
      <c r="AA372" s="143"/>
    </row>
    <row r="373" spans="1:27">
      <c r="A37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73" s="9">
        <v>1</v>
      </c>
      <c r="C373" s="10" t="str">
        <f t="shared" si="21"/>
        <v>2级-2级</v>
      </c>
      <c r="D373" s="10" t="s">
        <v>66</v>
      </c>
      <c r="E373" s="10" t="s">
        <v>84</v>
      </c>
      <c r="F373" s="10" t="s">
        <v>66</v>
      </c>
      <c r="G373" s="10" t="s">
        <v>78</v>
      </c>
      <c r="H373" s="81" t="s">
        <v>225</v>
      </c>
      <c r="I373" s="77" t="s">
        <v>9</v>
      </c>
      <c r="J373" s="26">
        <v>1046560.56</v>
      </c>
      <c r="K373" s="22"/>
      <c r="L373" s="23"/>
      <c r="M373" s="32"/>
      <c r="N373" s="24"/>
      <c r="O373" s="20"/>
      <c r="P373" s="20"/>
      <c r="Q373" s="20"/>
      <c r="R373" s="20"/>
      <c r="S373" s="20"/>
      <c r="T373" s="163"/>
      <c r="U373" s="163"/>
      <c r="V373" s="163"/>
      <c r="W373" s="163"/>
      <c r="X373" s="163"/>
      <c r="Y373" s="163"/>
      <c r="Z373" s="163"/>
      <c r="AA373" s="163"/>
    </row>
    <row r="374" spans="1:27">
      <c r="A37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74" s="9">
        <v>36</v>
      </c>
      <c r="C374" s="10" t="str">
        <f t="shared" si="21"/>
        <v>2级-2级</v>
      </c>
      <c r="D374" s="10" t="s">
        <v>66</v>
      </c>
      <c r="E374" s="10" t="s">
        <v>109</v>
      </c>
      <c r="F374" s="10" t="s">
        <v>66</v>
      </c>
      <c r="G374" s="10" t="s">
        <v>84</v>
      </c>
      <c r="H374" s="81" t="s">
        <v>295</v>
      </c>
      <c r="I374" s="77" t="s">
        <v>5</v>
      </c>
      <c r="J374" s="26">
        <v>1046560.56</v>
      </c>
      <c r="K374" s="54"/>
      <c r="L374" s="55"/>
      <c r="M374" s="59"/>
      <c r="N374" s="57"/>
      <c r="O374" s="58"/>
      <c r="P374" s="58" t="str">
        <f>IF(N374=0,"OK","待核对")</f>
        <v>OK</v>
      </c>
      <c r="Q374" s="58"/>
      <c r="R374" s="58"/>
      <c r="S374" s="58"/>
      <c r="T374" s="143"/>
      <c r="U374" s="143"/>
      <c r="V374" s="143"/>
      <c r="W374" s="143"/>
      <c r="X374" s="143"/>
      <c r="Y374" s="143"/>
      <c r="Z374" s="143"/>
      <c r="AA374" s="143"/>
    </row>
    <row r="375" spans="1:27" ht="13" customHeight="1">
      <c r="A37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75" s="72">
        <v>5</v>
      </c>
      <c r="C375" s="73" t="str">
        <f t="shared" si="21"/>
        <v>4级-2级</v>
      </c>
      <c r="D375" s="73" t="s">
        <v>72</v>
      </c>
      <c r="E375" s="73" t="s">
        <v>76</v>
      </c>
      <c r="F375" s="75" t="s">
        <v>66</v>
      </c>
      <c r="G375" s="75" t="s">
        <v>81</v>
      </c>
      <c r="H375" s="76" t="s">
        <v>306</v>
      </c>
      <c r="I375" s="77" t="s">
        <v>3</v>
      </c>
      <c r="J375" s="78">
        <v>1042804.71</v>
      </c>
      <c r="K375" s="22"/>
      <c r="L375" s="23"/>
      <c r="M375" s="32"/>
      <c r="N375" s="24"/>
      <c r="O375" s="20"/>
      <c r="P375" s="20"/>
      <c r="Q375" s="20"/>
      <c r="R375" s="20"/>
      <c r="S375" s="20"/>
      <c r="T375" s="163"/>
      <c r="U375" s="163"/>
      <c r="V375" s="163"/>
      <c r="W375" s="163"/>
      <c r="X375" s="163"/>
      <c r="Y375" s="163"/>
      <c r="Z375" s="163"/>
      <c r="AA375" s="163"/>
    </row>
    <row r="376" spans="1:27">
      <c r="A37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76" s="9">
        <v>146</v>
      </c>
      <c r="C376" s="10" t="str">
        <f t="shared" si="21"/>
        <v>2级-4级</v>
      </c>
      <c r="D376" s="10" t="s">
        <v>66</v>
      </c>
      <c r="E376" s="10" t="s">
        <v>81</v>
      </c>
      <c r="F376" s="10" t="s">
        <v>72</v>
      </c>
      <c r="G376" s="10" t="s">
        <v>76</v>
      </c>
      <c r="H376" s="81" t="s">
        <v>181</v>
      </c>
      <c r="I376" s="77" t="s">
        <v>6</v>
      </c>
      <c r="J376" s="26">
        <v>1031793.71</v>
      </c>
      <c r="K376" s="22"/>
      <c r="L376" s="23"/>
      <c r="M376" s="32"/>
      <c r="N376" s="24"/>
      <c r="O376" s="20"/>
      <c r="P376" s="20"/>
      <c r="Q376" s="33"/>
      <c r="R376" s="33"/>
      <c r="S376" s="33"/>
      <c r="T376" s="163"/>
      <c r="U376" s="163"/>
      <c r="V376" s="163"/>
      <c r="W376" s="163"/>
      <c r="X376" s="163"/>
      <c r="Y376" s="163"/>
      <c r="Z376" s="163"/>
      <c r="AA376" s="163"/>
    </row>
    <row r="377" spans="1:27" ht="13" customHeight="1">
      <c r="A377" s="147" t="str">
        <f>HYPERLINK("C:\Users\chizh\Desktop\ffcell\提取结果.xlsx#'4内部关联现金流'!A1","[提取结果.xlsx]4内部关联现金流")</f>
        <v>[提取结果.xlsx]4内部关联现金流</v>
      </c>
      <c r="B377" s="9">
        <v>14</v>
      </c>
      <c r="C377" s="85" t="str">
        <f t="shared" si="21"/>
        <v>2级-3级</v>
      </c>
      <c r="D377" s="85" t="s">
        <v>66</v>
      </c>
      <c r="E377" s="85" t="s">
        <v>80</v>
      </c>
      <c r="F377" s="86" t="s">
        <v>69</v>
      </c>
      <c r="G377" s="98" t="s">
        <v>379</v>
      </c>
      <c r="H377" s="76" t="s">
        <v>22</v>
      </c>
      <c r="I377" s="97" t="s">
        <v>22</v>
      </c>
      <c r="J377" s="272">
        <v>1000000</v>
      </c>
      <c r="K377" s="22"/>
      <c r="L377" s="23"/>
      <c r="M377" s="20"/>
      <c r="N377" s="24"/>
      <c r="O377" s="20"/>
      <c r="P377" s="20"/>
      <c r="Q377" s="20"/>
      <c r="R377" s="20"/>
      <c r="S377" s="20"/>
      <c r="T377" s="163"/>
      <c r="U377" s="163"/>
      <c r="V377" s="163"/>
      <c r="W377" s="163"/>
      <c r="X377" s="163"/>
      <c r="Y377" s="163"/>
      <c r="Z377" s="163"/>
      <c r="AA377" s="163"/>
    </row>
    <row r="378" spans="1:27">
      <c r="A378" s="147" t="str">
        <f>HYPERLINK("C:\Users\chizh\Desktop\ffcell\提取结果.xlsx#'4内部关联现金流'!A1","[提取结果.xlsx]4内部关联现金流")</f>
        <v>[提取结果.xlsx]4内部关联现金流</v>
      </c>
      <c r="B378" s="9">
        <v>85</v>
      </c>
      <c r="C378" s="105" t="str">
        <f t="shared" si="21"/>
        <v>3级-2级</v>
      </c>
      <c r="D378" s="105" t="s">
        <v>393</v>
      </c>
      <c r="E378" s="85" t="s">
        <v>398</v>
      </c>
      <c r="F378" s="106" t="s">
        <v>395</v>
      </c>
      <c r="G378" s="86" t="s">
        <v>396</v>
      </c>
      <c r="H378" s="87" t="s">
        <v>287</v>
      </c>
      <c r="I378" s="88" t="s">
        <v>23</v>
      </c>
      <c r="J378" s="107">
        <v>1000000</v>
      </c>
      <c r="K378" s="22"/>
      <c r="L378" s="23"/>
      <c r="M378" s="20"/>
      <c r="N378" s="24"/>
      <c r="O378" s="20"/>
      <c r="P378" s="20"/>
      <c r="Q378" s="20"/>
      <c r="R378" s="20"/>
      <c r="S378" s="20"/>
      <c r="T378" s="163"/>
      <c r="U378" s="163"/>
      <c r="V378" s="163"/>
      <c r="W378" s="163"/>
      <c r="X378" s="163"/>
      <c r="Y378" s="163"/>
      <c r="Z378" s="163"/>
      <c r="AA378" s="163"/>
    </row>
    <row r="379" spans="1:27">
      <c r="A37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79" s="9">
        <v>461</v>
      </c>
      <c r="C379" s="121" t="str">
        <f t="shared" si="21"/>
        <v>3级-3级</v>
      </c>
      <c r="D379" s="121" t="s">
        <v>69</v>
      </c>
      <c r="E379" s="121" t="s">
        <v>347</v>
      </c>
      <c r="F379" s="121" t="s">
        <v>69</v>
      </c>
      <c r="G379" s="121" t="s">
        <v>358</v>
      </c>
      <c r="H379" s="76" t="s">
        <v>271</v>
      </c>
      <c r="I379" s="124" t="s">
        <v>9</v>
      </c>
      <c r="J379" s="271">
        <v>1000000</v>
      </c>
      <c r="K379" s="54"/>
      <c r="L379" s="55"/>
      <c r="M379" s="58"/>
      <c r="N379" s="57"/>
      <c r="O379" s="58"/>
      <c r="P379" s="58"/>
      <c r="Q379" s="58"/>
      <c r="R379" s="58"/>
      <c r="S379" s="58"/>
      <c r="T379" s="163"/>
      <c r="U379" s="163"/>
      <c r="V379" s="163"/>
      <c r="W379" s="163"/>
      <c r="X379" s="163"/>
      <c r="Y379" s="163"/>
      <c r="Z379" s="163"/>
      <c r="AA379" s="163"/>
    </row>
    <row r="380" spans="1:27" ht="13" customHeight="1">
      <c r="A38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80" s="72">
        <v>21</v>
      </c>
      <c r="C380" s="73" t="str">
        <f t="shared" si="21"/>
        <v>4级-3级</v>
      </c>
      <c r="D380" s="73" t="s">
        <v>72</v>
      </c>
      <c r="E380" s="73" t="s">
        <v>76</v>
      </c>
      <c r="F380" s="75" t="s">
        <v>69</v>
      </c>
      <c r="G380" s="75" t="s">
        <v>347</v>
      </c>
      <c r="H380" s="76" t="s">
        <v>306</v>
      </c>
      <c r="I380" s="77" t="s">
        <v>3</v>
      </c>
      <c r="J380" s="78">
        <v>998332.73</v>
      </c>
      <c r="K380" s="22"/>
      <c r="L380" s="23"/>
      <c r="M380" s="20"/>
      <c r="N380" s="24"/>
      <c r="O380" s="20"/>
      <c r="P380" s="20"/>
      <c r="Q380" s="20"/>
      <c r="R380" s="20"/>
      <c r="S380" s="20"/>
      <c r="T380" s="163"/>
      <c r="U380" s="163"/>
      <c r="V380" s="163"/>
      <c r="W380" s="163"/>
      <c r="X380" s="163"/>
      <c r="Y380" s="163"/>
      <c r="Z380" s="163"/>
      <c r="AA380" s="163"/>
    </row>
    <row r="381" spans="1:27">
      <c r="A38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81" s="9">
        <v>451</v>
      </c>
      <c r="C381" s="121" t="str">
        <f t="shared" si="21"/>
        <v>3级-4级</v>
      </c>
      <c r="D381" s="121" t="s">
        <v>69</v>
      </c>
      <c r="E381" s="121" t="s">
        <v>347</v>
      </c>
      <c r="F381" s="121" t="s">
        <v>72</v>
      </c>
      <c r="G381" s="121" t="s">
        <v>76</v>
      </c>
      <c r="H381" s="144" t="s">
        <v>306</v>
      </c>
      <c r="I381" s="124" t="s">
        <v>9</v>
      </c>
      <c r="J381" s="271">
        <v>998332.73</v>
      </c>
      <c r="K381" s="54"/>
      <c r="L381" s="55"/>
      <c r="M381" s="56"/>
      <c r="N381" s="57"/>
      <c r="O381" s="58"/>
      <c r="P381" s="58"/>
      <c r="Q381" s="58"/>
      <c r="R381" s="58"/>
      <c r="S381" s="58"/>
      <c r="T381" s="163"/>
      <c r="U381" s="163"/>
      <c r="V381" s="163"/>
      <c r="W381" s="163"/>
      <c r="X381" s="163"/>
      <c r="Y381" s="163"/>
      <c r="Z381" s="163"/>
      <c r="AA381" s="163"/>
    </row>
    <row r="382" spans="1:27" ht="13" customHeight="1">
      <c r="A38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82" s="9">
        <v>170</v>
      </c>
      <c r="C382" s="121" t="str">
        <f t="shared" si="21"/>
        <v>2级-3级</v>
      </c>
      <c r="D382" s="121" t="s">
        <v>66</v>
      </c>
      <c r="E382" s="121" t="s">
        <v>89</v>
      </c>
      <c r="F382" s="121" t="s">
        <v>69</v>
      </c>
      <c r="G382" s="121" t="s">
        <v>358</v>
      </c>
      <c r="H382" s="144" t="s">
        <v>598</v>
      </c>
      <c r="I382" s="124" t="s">
        <v>15</v>
      </c>
      <c r="J382" s="255">
        <v>990224.88</v>
      </c>
      <c r="K382" s="22"/>
      <c r="L382" s="23"/>
      <c r="M382" s="20"/>
      <c r="N382" s="24"/>
      <c r="O382" s="20"/>
      <c r="P382" s="20"/>
      <c r="Q382" s="20"/>
      <c r="R382" s="20"/>
      <c r="S382" s="20"/>
      <c r="T382" s="163"/>
      <c r="U382" s="163"/>
      <c r="V382" s="163"/>
      <c r="W382" s="163"/>
      <c r="X382" s="163"/>
      <c r="Y382" s="163"/>
      <c r="Z382" s="163"/>
      <c r="AA382" s="163"/>
    </row>
    <row r="383" spans="1:27">
      <c r="A38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83" s="9">
        <v>356</v>
      </c>
      <c r="C383" s="121" t="str">
        <f t="shared" si="21"/>
        <v>3级-2级</v>
      </c>
      <c r="D383" s="121" t="s">
        <v>69</v>
      </c>
      <c r="E383" s="121" t="s">
        <v>358</v>
      </c>
      <c r="F383" s="121" t="s">
        <v>66</v>
      </c>
      <c r="G383" s="121" t="s">
        <v>89</v>
      </c>
      <c r="H383" s="76" t="s">
        <v>662</v>
      </c>
      <c r="I383" s="124" t="s">
        <v>5</v>
      </c>
      <c r="J383" s="271">
        <v>990224.88</v>
      </c>
      <c r="K383" s="54"/>
      <c r="L383" s="55"/>
      <c r="M383" s="60"/>
      <c r="N383" s="57"/>
      <c r="O383" s="58"/>
      <c r="P383" s="58" t="str">
        <f>IF(N383=0,"OK","待核对")</f>
        <v>OK</v>
      </c>
      <c r="Q383" s="58"/>
      <c r="R383" s="58"/>
      <c r="S383" s="58"/>
      <c r="T383" s="163"/>
      <c r="U383" s="163"/>
      <c r="V383" s="163"/>
      <c r="W383" s="163"/>
      <c r="X383" s="163"/>
      <c r="Y383" s="163"/>
      <c r="Z383" s="163"/>
      <c r="AA383" s="163"/>
    </row>
    <row r="384" spans="1:27">
      <c r="A38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84" s="9">
        <v>27</v>
      </c>
      <c r="C384" s="10" t="s">
        <v>500</v>
      </c>
      <c r="D384" s="10" t="s">
        <v>69</v>
      </c>
      <c r="E384" s="10" t="s">
        <v>158</v>
      </c>
      <c r="F384" s="10" t="s">
        <v>66</v>
      </c>
      <c r="G384" s="10" t="s">
        <v>88</v>
      </c>
      <c r="H384" s="79"/>
      <c r="I384" s="77" t="s">
        <v>3</v>
      </c>
      <c r="J384" s="26">
        <v>975428.25</v>
      </c>
      <c r="K384" s="22"/>
      <c r="L384" s="23"/>
      <c r="M384" s="20"/>
      <c r="N384" s="24"/>
      <c r="O384" s="20"/>
      <c r="P384" s="20"/>
      <c r="Q384" s="20"/>
      <c r="R384" s="20"/>
      <c r="S384" s="20"/>
      <c r="T384" s="163"/>
      <c r="U384" s="163"/>
      <c r="V384" s="163"/>
      <c r="W384" s="163"/>
      <c r="X384" s="163"/>
      <c r="Y384" s="163"/>
      <c r="Z384" s="163"/>
      <c r="AA384" s="163"/>
    </row>
    <row r="385" spans="1:27">
      <c r="A38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85" s="9">
        <v>47</v>
      </c>
      <c r="C385" s="10" t="s">
        <v>507</v>
      </c>
      <c r="D385" s="10" t="s">
        <v>66</v>
      </c>
      <c r="E385" s="10" t="s">
        <v>88</v>
      </c>
      <c r="F385" s="10" t="s">
        <v>69</v>
      </c>
      <c r="G385" s="10" t="s">
        <v>158</v>
      </c>
      <c r="H385" s="79" t="s">
        <v>346</v>
      </c>
      <c r="I385" s="77" t="s">
        <v>6</v>
      </c>
      <c r="J385" s="26">
        <v>975428.25</v>
      </c>
      <c r="K385" s="22"/>
      <c r="L385" s="23"/>
      <c r="M385" s="20"/>
      <c r="N385" s="24"/>
      <c r="O385" s="20"/>
      <c r="P385" s="20"/>
      <c r="Q385" s="20"/>
      <c r="R385" s="20"/>
      <c r="S385" s="20"/>
      <c r="T385" s="163"/>
      <c r="U385" s="163"/>
      <c r="V385" s="163"/>
      <c r="W385" s="163"/>
      <c r="X385" s="163"/>
      <c r="Y385" s="163"/>
      <c r="Z385" s="163"/>
      <c r="AA385" s="163"/>
    </row>
    <row r="386" spans="1:27">
      <c r="A38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86" s="9">
        <v>48</v>
      </c>
      <c r="C386" s="121" t="str">
        <f t="shared" ref="C386:C417" si="22">TEXT(D386,"000")&amp;"-"&amp;TEXT(F386,"000")</f>
        <v>3级-4级</v>
      </c>
      <c r="D386" s="121" t="s">
        <v>69</v>
      </c>
      <c r="E386" s="121" t="s">
        <v>195</v>
      </c>
      <c r="F386" s="121" t="s">
        <v>72</v>
      </c>
      <c r="G386" s="121" t="s">
        <v>97</v>
      </c>
      <c r="H386" s="144" t="s">
        <v>555</v>
      </c>
      <c r="I386" s="124" t="s">
        <v>9</v>
      </c>
      <c r="J386" s="255">
        <v>974637.3</v>
      </c>
      <c r="K386" s="22"/>
      <c r="L386" s="23"/>
      <c r="M386" s="32"/>
      <c r="N386" s="24"/>
      <c r="O386" s="20"/>
      <c r="P386" s="20"/>
      <c r="Q386" s="20"/>
      <c r="R386" s="20"/>
      <c r="S386" s="20"/>
      <c r="T386" s="163"/>
      <c r="U386" s="163"/>
      <c r="V386" s="163"/>
      <c r="W386" s="163"/>
      <c r="X386" s="163"/>
      <c r="Y386" s="163"/>
      <c r="Z386" s="163"/>
      <c r="AA386" s="163"/>
    </row>
    <row r="387" spans="1:27" ht="26">
      <c r="A38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87" s="9">
        <v>120</v>
      </c>
      <c r="C387" s="10" t="str">
        <f t="shared" si="22"/>
        <v>3级-3级</v>
      </c>
      <c r="D387" s="10" t="s">
        <v>116</v>
      </c>
      <c r="E387" s="10" t="s">
        <v>126</v>
      </c>
      <c r="F387" s="10" t="s">
        <v>116</v>
      </c>
      <c r="G387" s="10" t="s">
        <v>122</v>
      </c>
      <c r="H387" s="81" t="s">
        <v>156</v>
      </c>
      <c r="I387" s="77" t="s">
        <v>3</v>
      </c>
      <c r="J387" s="26">
        <v>973051.69</v>
      </c>
      <c r="K387" s="31" t="s">
        <v>157</v>
      </c>
      <c r="L387" s="23" t="s">
        <v>9</v>
      </c>
      <c r="M387" s="32">
        <f>J387</f>
        <v>973051.69</v>
      </c>
      <c r="N387" s="24"/>
      <c r="O387" s="20"/>
      <c r="P387" s="20"/>
      <c r="Q387" s="33">
        <f>M387</f>
        <v>973051.69</v>
      </c>
      <c r="R387" s="33">
        <f>Q387</f>
        <v>973051.69</v>
      </c>
      <c r="S387" s="33">
        <f>R387</f>
        <v>973051.69</v>
      </c>
      <c r="T387" s="163"/>
      <c r="U387" s="163"/>
      <c r="V387" s="163"/>
      <c r="W387" s="163"/>
      <c r="X387" s="163"/>
      <c r="Y387" s="163"/>
      <c r="Z387" s="163"/>
      <c r="AA387" s="163"/>
    </row>
    <row r="388" spans="1:27" ht="26">
      <c r="A38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88" s="9">
        <v>117</v>
      </c>
      <c r="C388" s="10" t="str">
        <f t="shared" si="22"/>
        <v>2级-3级</v>
      </c>
      <c r="D388" s="10" t="s">
        <v>115</v>
      </c>
      <c r="E388" s="10" t="s">
        <v>81</v>
      </c>
      <c r="F388" s="10" t="s">
        <v>116</v>
      </c>
      <c r="G388" s="10" t="s">
        <v>117</v>
      </c>
      <c r="H388" s="81" t="s">
        <v>154</v>
      </c>
      <c r="I388" s="77" t="s">
        <v>11</v>
      </c>
      <c r="J388" s="26">
        <v>970781.41</v>
      </c>
      <c r="K388" s="31" t="s">
        <v>155</v>
      </c>
      <c r="L388" s="23" t="s">
        <v>24</v>
      </c>
      <c r="M388" s="32">
        <f>J388</f>
        <v>970781.41</v>
      </c>
      <c r="N388" s="24"/>
      <c r="O388" s="20"/>
      <c r="P388" s="20"/>
      <c r="Q388" s="33">
        <f>M388</f>
        <v>970781.41</v>
      </c>
      <c r="R388" s="33">
        <f>Q388</f>
        <v>970781.41</v>
      </c>
      <c r="S388" s="33">
        <f>R388</f>
        <v>970781.41</v>
      </c>
      <c r="T388" s="163"/>
      <c r="U388" s="163"/>
      <c r="V388" s="163"/>
      <c r="W388" s="163"/>
      <c r="X388" s="163"/>
      <c r="Y388" s="163"/>
      <c r="Z388" s="163"/>
      <c r="AA388" s="163"/>
    </row>
    <row r="389" spans="1:27">
      <c r="A38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89" s="9">
        <v>2</v>
      </c>
      <c r="C389" s="10" t="str">
        <f t="shared" si="22"/>
        <v>4级-3级</v>
      </c>
      <c r="D389" s="10" t="s">
        <v>72</v>
      </c>
      <c r="E389" s="10" t="s">
        <v>97</v>
      </c>
      <c r="F389" s="10" t="s">
        <v>69</v>
      </c>
      <c r="G389" s="10" t="s">
        <v>195</v>
      </c>
      <c r="H389" s="81" t="s">
        <v>306</v>
      </c>
      <c r="I389" s="77" t="s">
        <v>3</v>
      </c>
      <c r="J389" s="26">
        <v>954748.3</v>
      </c>
      <c r="K389" s="22"/>
      <c r="L389" s="23"/>
      <c r="M389" s="32"/>
      <c r="N389" s="24"/>
      <c r="O389" s="20"/>
      <c r="P389" s="20"/>
      <c r="Q389" s="20"/>
      <c r="R389" s="20"/>
      <c r="S389" s="20"/>
      <c r="T389" s="163"/>
      <c r="U389" s="163"/>
      <c r="V389" s="163"/>
      <c r="W389" s="163"/>
      <c r="X389" s="163"/>
      <c r="Y389" s="163"/>
      <c r="Z389" s="163"/>
      <c r="AA389" s="163"/>
    </row>
    <row r="390" spans="1:27">
      <c r="A39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90" s="9">
        <v>93</v>
      </c>
      <c r="C390" s="10" t="str">
        <f t="shared" si="22"/>
        <v>2级-4级</v>
      </c>
      <c r="D390" s="10" t="s">
        <v>252</v>
      </c>
      <c r="E390" s="10" t="s">
        <v>331</v>
      </c>
      <c r="F390" s="10" t="s">
        <v>262</v>
      </c>
      <c r="G390" s="10" t="s">
        <v>76</v>
      </c>
      <c r="H390" s="81" t="s">
        <v>333</v>
      </c>
      <c r="I390" s="77" t="s">
        <v>9</v>
      </c>
      <c r="J390" s="26">
        <v>932464.63</v>
      </c>
      <c r="K390" s="22"/>
      <c r="L390" s="23"/>
      <c r="M390" s="32"/>
      <c r="N390" s="24"/>
      <c r="O390" s="20"/>
      <c r="P390" s="20"/>
      <c r="Q390" s="20"/>
      <c r="R390" s="20"/>
      <c r="S390" s="20"/>
      <c r="T390" s="143"/>
      <c r="U390" s="143"/>
      <c r="V390" s="143"/>
      <c r="W390" s="143"/>
      <c r="X390" s="143"/>
      <c r="Y390" s="143"/>
      <c r="Z390" s="143"/>
      <c r="AA390" s="143"/>
    </row>
    <row r="391" spans="1:27" ht="13" customHeight="1">
      <c r="A39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91" s="72">
        <v>34</v>
      </c>
      <c r="C391" s="73" t="str">
        <f t="shared" si="22"/>
        <v>4级-2级</v>
      </c>
      <c r="D391" s="73" t="s">
        <v>72</v>
      </c>
      <c r="E391" s="73" t="s">
        <v>76</v>
      </c>
      <c r="F391" s="75" t="s">
        <v>66</v>
      </c>
      <c r="G391" s="75" t="s">
        <v>331</v>
      </c>
      <c r="H391" s="76" t="s">
        <v>306</v>
      </c>
      <c r="I391" s="77" t="s">
        <v>3</v>
      </c>
      <c r="J391" s="78">
        <v>932464.63</v>
      </c>
      <c r="K391" s="22"/>
      <c r="L391" s="23"/>
      <c r="M391" s="20"/>
      <c r="N391" s="24"/>
      <c r="O391" s="20"/>
      <c r="P391" s="20"/>
      <c r="Q391" s="20"/>
      <c r="R391" s="20"/>
      <c r="S391" s="20"/>
      <c r="T391" s="163"/>
      <c r="U391" s="163"/>
      <c r="V391" s="163"/>
      <c r="W391" s="163"/>
      <c r="X391" s="163"/>
      <c r="Y391" s="163"/>
      <c r="Z391" s="163"/>
      <c r="AA391" s="163"/>
    </row>
    <row r="392" spans="1:27">
      <c r="A39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92" s="9">
        <v>32</v>
      </c>
      <c r="C392" s="10" t="str">
        <f t="shared" si="22"/>
        <v>2级-3级</v>
      </c>
      <c r="D392" s="10" t="s">
        <v>66</v>
      </c>
      <c r="E392" s="10" t="s">
        <v>109</v>
      </c>
      <c r="F392" s="10" t="s">
        <v>69</v>
      </c>
      <c r="G392" s="10" t="s">
        <v>96</v>
      </c>
      <c r="H392" s="81" t="s">
        <v>276</v>
      </c>
      <c r="I392" s="77" t="s">
        <v>5</v>
      </c>
      <c r="J392" s="26">
        <v>868115</v>
      </c>
      <c r="K392" s="54"/>
      <c r="L392" s="55"/>
      <c r="M392" s="56"/>
      <c r="N392" s="57"/>
      <c r="O392" s="58"/>
      <c r="P392" s="58"/>
      <c r="Q392" s="58"/>
      <c r="R392" s="58"/>
      <c r="S392" s="58"/>
      <c r="T392" s="143"/>
      <c r="U392" s="143"/>
      <c r="V392" s="143"/>
      <c r="W392" s="143"/>
      <c r="X392" s="143"/>
      <c r="Y392" s="143"/>
      <c r="Z392" s="143"/>
      <c r="AA392" s="143"/>
    </row>
    <row r="393" spans="1:27" ht="13" customHeight="1">
      <c r="A39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93" s="9">
        <v>20</v>
      </c>
      <c r="C393" s="10" t="str">
        <f t="shared" si="22"/>
        <v>2级-4级</v>
      </c>
      <c r="D393" s="10" t="s">
        <v>66</v>
      </c>
      <c r="E393" s="10" t="s">
        <v>270</v>
      </c>
      <c r="F393" s="10" t="s">
        <v>72</v>
      </c>
      <c r="G393" s="10" t="s">
        <v>76</v>
      </c>
      <c r="H393" s="76" t="s">
        <v>277</v>
      </c>
      <c r="I393" s="77" t="s">
        <v>9</v>
      </c>
      <c r="J393" s="26">
        <v>864073.03</v>
      </c>
      <c r="K393" s="54"/>
      <c r="L393" s="55"/>
      <c r="M393" s="59"/>
      <c r="N393" s="57"/>
      <c r="O393" s="58"/>
      <c r="P393" s="58" t="str">
        <f>IF(N393=0,"OK","待核对")</f>
        <v>OK</v>
      </c>
      <c r="Q393" s="58"/>
      <c r="R393" s="58"/>
      <c r="S393" s="58"/>
      <c r="T393" s="143"/>
      <c r="U393" s="143"/>
      <c r="V393" s="143"/>
      <c r="W393" s="143"/>
      <c r="X393" s="143"/>
      <c r="Y393" s="143"/>
      <c r="Z393" s="143"/>
      <c r="AA393" s="143"/>
    </row>
    <row r="394" spans="1:27" ht="26">
      <c r="A39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94" s="9">
        <v>339</v>
      </c>
      <c r="C394" s="121" t="str">
        <f t="shared" si="22"/>
        <v>3级-4级</v>
      </c>
      <c r="D394" s="121" t="s">
        <v>69</v>
      </c>
      <c r="E394" s="129" t="s">
        <v>349</v>
      </c>
      <c r="F394" s="121" t="s">
        <v>72</v>
      </c>
      <c r="G394" s="130" t="s">
        <v>76</v>
      </c>
      <c r="H394" s="144" t="s">
        <v>276</v>
      </c>
      <c r="I394" s="124" t="s">
        <v>3</v>
      </c>
      <c r="J394" s="255">
        <v>834626.58</v>
      </c>
      <c r="K394" s="54"/>
      <c r="L394" s="55"/>
      <c r="M394" s="56"/>
      <c r="N394" s="57"/>
      <c r="O394" s="58"/>
      <c r="P394" s="58"/>
      <c r="Q394" s="58"/>
      <c r="R394" s="58"/>
      <c r="S394" s="58"/>
      <c r="T394" s="163"/>
      <c r="U394" s="163"/>
      <c r="V394" s="163"/>
      <c r="W394" s="163"/>
      <c r="X394" s="163"/>
      <c r="Y394" s="163"/>
      <c r="Z394" s="163"/>
      <c r="AA394" s="163"/>
    </row>
    <row r="395" spans="1:27">
      <c r="A39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95" s="9">
        <v>34</v>
      </c>
      <c r="C395" s="10" t="str">
        <f t="shared" si="22"/>
        <v>4级-3级</v>
      </c>
      <c r="D395" s="10" t="s">
        <v>72</v>
      </c>
      <c r="E395" s="10" t="s">
        <v>97</v>
      </c>
      <c r="F395" s="10" t="s">
        <v>69</v>
      </c>
      <c r="G395" s="10" t="s">
        <v>161</v>
      </c>
      <c r="H395" s="118" t="s">
        <v>344</v>
      </c>
      <c r="I395" s="77" t="s">
        <v>6</v>
      </c>
      <c r="J395" s="26">
        <v>826481.49</v>
      </c>
      <c r="K395" s="22"/>
      <c r="L395" s="23"/>
      <c r="M395" s="20"/>
      <c r="N395" s="24"/>
      <c r="O395" s="20"/>
      <c r="P395" s="20"/>
      <c r="Q395" s="20"/>
      <c r="R395" s="20"/>
      <c r="S395" s="20"/>
      <c r="T395" s="163"/>
      <c r="U395" s="163"/>
      <c r="V395" s="163"/>
      <c r="W395" s="163"/>
      <c r="X395" s="163"/>
      <c r="Y395" s="163"/>
      <c r="Z395" s="163"/>
      <c r="AA395" s="163"/>
    </row>
    <row r="396" spans="1:27" ht="26">
      <c r="A396" s="147" t="str">
        <f>HYPERLINK("C:\Users\chizh\Desktop\ffcell\提取结果.xlsx#'4内部关联现金流-1'!A1","[提取结果.xlsx]4内部关联现金流-1")</f>
        <v>[提取结果.xlsx]4内部关联现金流-1</v>
      </c>
      <c r="B396" s="9">
        <v>68</v>
      </c>
      <c r="C396" s="10" t="str">
        <f t="shared" si="22"/>
        <v>4级-3级</v>
      </c>
      <c r="D396" s="73" t="s">
        <v>72</v>
      </c>
      <c r="E396" s="73" t="s">
        <v>173</v>
      </c>
      <c r="F396" s="73" t="s">
        <v>69</v>
      </c>
      <c r="G396" s="73" t="s">
        <v>102</v>
      </c>
      <c r="H396" s="81" t="s">
        <v>455</v>
      </c>
      <c r="I396" s="77" t="s">
        <v>9</v>
      </c>
      <c r="J396" s="26">
        <v>802428.99</v>
      </c>
      <c r="K396" s="54" t="s">
        <v>455</v>
      </c>
      <c r="L396" s="55" t="s">
        <v>456</v>
      </c>
      <c r="M396" s="57">
        <v>802428.99</v>
      </c>
      <c r="N396" s="24"/>
      <c r="O396" s="20"/>
      <c r="P396" s="20"/>
      <c r="Q396" s="20"/>
      <c r="R396" s="20"/>
      <c r="S396" s="20"/>
      <c r="T396" s="163"/>
      <c r="U396" s="163"/>
      <c r="V396" s="163"/>
      <c r="W396" s="163"/>
      <c r="X396" s="163"/>
      <c r="Y396" s="163"/>
      <c r="Z396" s="163"/>
      <c r="AA396" s="163"/>
    </row>
    <row r="397" spans="1:27" ht="26">
      <c r="A39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97" s="9">
        <v>119</v>
      </c>
      <c r="C397" s="10" t="str">
        <f t="shared" si="22"/>
        <v>2级-3级</v>
      </c>
      <c r="D397" s="10" t="s">
        <v>115</v>
      </c>
      <c r="E397" s="10" t="s">
        <v>81</v>
      </c>
      <c r="F397" s="10" t="s">
        <v>116</v>
      </c>
      <c r="G397" s="10" t="s">
        <v>128</v>
      </c>
      <c r="H397" s="81" t="s">
        <v>154</v>
      </c>
      <c r="I397" s="77" t="s">
        <v>11</v>
      </c>
      <c r="J397" s="26">
        <v>793000.04</v>
      </c>
      <c r="K397" s="31" t="s">
        <v>155</v>
      </c>
      <c r="L397" s="23" t="s">
        <v>24</v>
      </c>
      <c r="M397" s="32">
        <f>J397</f>
        <v>793000.04</v>
      </c>
      <c r="N397" s="24"/>
      <c r="O397" s="20"/>
      <c r="P397" s="20"/>
      <c r="Q397" s="33">
        <f>M397</f>
        <v>793000.04</v>
      </c>
      <c r="R397" s="33">
        <f>Q397</f>
        <v>793000.04</v>
      </c>
      <c r="S397" s="33">
        <f>R397</f>
        <v>793000.04</v>
      </c>
      <c r="T397" s="163"/>
      <c r="U397" s="163"/>
      <c r="V397" s="163"/>
      <c r="W397" s="163"/>
      <c r="X397" s="163"/>
      <c r="Y397" s="163"/>
      <c r="Z397" s="163"/>
      <c r="AA397" s="163"/>
    </row>
    <row r="398" spans="1:27">
      <c r="A398" s="147" t="str">
        <f>HYPERLINK("C:\Users\chizh\Desktop\ffcell\提取结果.xlsx#'4内部关联现金流-1'!A1","[提取结果.xlsx]4内部关联现金流-1")</f>
        <v>[提取结果.xlsx]4内部关联现金流-1</v>
      </c>
      <c r="B398" s="9">
        <v>77</v>
      </c>
      <c r="C398" s="10" t="str">
        <f t="shared" si="22"/>
        <v>3级-2级</v>
      </c>
      <c r="D398" s="73" t="s">
        <v>69</v>
      </c>
      <c r="E398" s="73" t="s">
        <v>415</v>
      </c>
      <c r="F398" s="73" t="s">
        <v>66</v>
      </c>
      <c r="G398" s="73" t="s">
        <v>106</v>
      </c>
      <c r="H398" s="117" t="s">
        <v>463</v>
      </c>
      <c r="I398" s="77" t="s">
        <v>5</v>
      </c>
      <c r="J398" s="26">
        <f>418265.5+367212</f>
        <v>785477.5</v>
      </c>
      <c r="K398" s="22"/>
      <c r="L398" s="23"/>
      <c r="M398" s="20"/>
      <c r="N398" s="24"/>
      <c r="O398" s="20"/>
      <c r="P398" s="20"/>
      <c r="Q398" s="20"/>
      <c r="R398" s="20"/>
      <c r="S398" s="20"/>
      <c r="T398" s="163"/>
      <c r="U398" s="163"/>
      <c r="V398" s="163"/>
      <c r="W398" s="163"/>
      <c r="X398" s="163"/>
      <c r="Y398" s="163"/>
      <c r="Z398" s="163"/>
      <c r="AA398" s="163"/>
    </row>
    <row r="399" spans="1:27">
      <c r="A39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99" s="72">
        <v>104</v>
      </c>
      <c r="C399" s="73" t="str">
        <f t="shared" si="22"/>
        <v>4级-3级</v>
      </c>
      <c r="D399" s="73" t="s">
        <v>72</v>
      </c>
      <c r="E399" s="73" t="s">
        <v>76</v>
      </c>
      <c r="F399" s="73" t="s">
        <v>69</v>
      </c>
      <c r="G399" s="73" t="s">
        <v>349</v>
      </c>
      <c r="H399" s="79" t="s">
        <v>165</v>
      </c>
      <c r="I399" s="77" t="s">
        <v>6</v>
      </c>
      <c r="J399" s="26">
        <v>782805.84000000008</v>
      </c>
      <c r="K399" s="22"/>
      <c r="L399" s="23"/>
      <c r="M399" s="20"/>
      <c r="N399" s="24"/>
      <c r="O399" s="20"/>
      <c r="P399" s="20"/>
      <c r="Q399" s="20"/>
      <c r="R399" s="20"/>
      <c r="S399" s="20"/>
      <c r="T399" s="163"/>
      <c r="U399" s="163"/>
      <c r="V399" s="163"/>
      <c r="W399" s="163"/>
      <c r="X399" s="163"/>
      <c r="Y399" s="163"/>
      <c r="Z399" s="163"/>
      <c r="AA399" s="163"/>
    </row>
    <row r="400" spans="1:27" ht="26">
      <c r="A40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00" s="9">
        <v>214</v>
      </c>
      <c r="C400" s="121" t="str">
        <f t="shared" si="22"/>
        <v>3级-3级</v>
      </c>
      <c r="D400" s="121" t="s">
        <v>69</v>
      </c>
      <c r="E400" s="121" t="s">
        <v>371</v>
      </c>
      <c r="F400" s="121" t="s">
        <v>69</v>
      </c>
      <c r="G400" s="121" t="s">
        <v>195</v>
      </c>
      <c r="H400" s="144" t="s">
        <v>611</v>
      </c>
      <c r="I400" s="124" t="s">
        <v>24</v>
      </c>
      <c r="J400" s="271">
        <v>778669.81</v>
      </c>
      <c r="K400" s="22"/>
      <c r="L400" s="23"/>
      <c r="M400" s="20"/>
      <c r="N400" s="24"/>
      <c r="O400" s="20"/>
      <c r="P400" s="20" t="str">
        <f>IF(N400=0,"OK","待核对")</f>
        <v>OK</v>
      </c>
      <c r="Q400" s="20"/>
      <c r="R400" s="20"/>
      <c r="S400" s="20"/>
      <c r="T400" s="163"/>
      <c r="U400" s="163"/>
      <c r="V400" s="163"/>
      <c r="W400" s="163"/>
      <c r="X400" s="163"/>
      <c r="Y400" s="163"/>
      <c r="Z400" s="163"/>
      <c r="AA400" s="163"/>
    </row>
    <row r="401" spans="1:27" ht="13" customHeight="1">
      <c r="A40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01" s="72">
        <v>9</v>
      </c>
      <c r="C401" s="73" t="str">
        <f t="shared" si="22"/>
        <v>4级-2级</v>
      </c>
      <c r="D401" s="73" t="s">
        <v>72</v>
      </c>
      <c r="E401" s="73" t="s">
        <v>76</v>
      </c>
      <c r="F401" s="75" t="s">
        <v>66</v>
      </c>
      <c r="G401" s="75" t="s">
        <v>179</v>
      </c>
      <c r="H401" s="76" t="s">
        <v>306</v>
      </c>
      <c r="I401" s="77" t="s">
        <v>3</v>
      </c>
      <c r="J401" s="78">
        <v>776015.32000000007</v>
      </c>
      <c r="K401" s="22"/>
      <c r="L401" s="23"/>
      <c r="M401" s="40"/>
      <c r="N401" s="24"/>
      <c r="O401" s="20"/>
      <c r="P401" s="20" t="str">
        <f>IF(N401=0,"OK","待核对")</f>
        <v>OK</v>
      </c>
      <c r="Q401" s="20"/>
      <c r="R401" s="20"/>
      <c r="S401" s="20"/>
      <c r="T401" s="163"/>
      <c r="U401" s="163"/>
      <c r="V401" s="163"/>
      <c r="W401" s="163"/>
      <c r="X401" s="163"/>
      <c r="Y401" s="163"/>
      <c r="Z401" s="163"/>
      <c r="AA401" s="163"/>
    </row>
    <row r="402" spans="1:27">
      <c r="A40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02" s="9">
        <v>92</v>
      </c>
      <c r="C402" s="10" t="str">
        <f t="shared" si="22"/>
        <v>2级-4级</v>
      </c>
      <c r="D402" s="10" t="s">
        <v>252</v>
      </c>
      <c r="E402" s="10" t="s">
        <v>331</v>
      </c>
      <c r="F402" s="10" t="s">
        <v>262</v>
      </c>
      <c r="G402" s="10" t="s">
        <v>76</v>
      </c>
      <c r="H402" s="81" t="s">
        <v>332</v>
      </c>
      <c r="I402" s="77" t="s">
        <v>5</v>
      </c>
      <c r="J402" s="26">
        <v>770267.86</v>
      </c>
      <c r="K402" s="22"/>
      <c r="L402" s="23"/>
      <c r="M402" s="32"/>
      <c r="N402" s="24"/>
      <c r="O402" s="20"/>
      <c r="P402" s="20"/>
      <c r="Q402" s="20"/>
      <c r="R402" s="20"/>
      <c r="S402" s="20"/>
      <c r="T402" s="143"/>
      <c r="U402" s="143"/>
      <c r="V402" s="143"/>
      <c r="W402" s="143"/>
      <c r="X402" s="143"/>
      <c r="Y402" s="143"/>
      <c r="Z402" s="143"/>
      <c r="AA402" s="143"/>
    </row>
    <row r="403" spans="1:27" ht="13" customHeight="1">
      <c r="A40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03" s="9">
        <v>205</v>
      </c>
      <c r="C403" s="121" t="str">
        <f t="shared" si="22"/>
        <v>3级-4级</v>
      </c>
      <c r="D403" s="121" t="s">
        <v>69</v>
      </c>
      <c r="E403" s="121" t="s">
        <v>371</v>
      </c>
      <c r="F403" s="121" t="s">
        <v>72</v>
      </c>
      <c r="G403" s="121" t="s">
        <v>97</v>
      </c>
      <c r="H403" s="144" t="s">
        <v>607</v>
      </c>
      <c r="I403" s="124" t="s">
        <v>3</v>
      </c>
      <c r="J403" s="271">
        <v>753239.07</v>
      </c>
      <c r="K403" s="22"/>
      <c r="L403" s="23"/>
      <c r="M403" s="32"/>
      <c r="N403" s="24"/>
      <c r="O403" s="20"/>
      <c r="P403" s="20"/>
      <c r="Q403" s="20"/>
      <c r="R403" s="20"/>
      <c r="S403" s="20"/>
      <c r="T403" s="163"/>
      <c r="U403" s="163"/>
      <c r="V403" s="163"/>
      <c r="W403" s="163"/>
      <c r="X403" s="163"/>
      <c r="Y403" s="163"/>
      <c r="Z403" s="163"/>
      <c r="AA403" s="163"/>
    </row>
    <row r="404" spans="1:27">
      <c r="A404" s="147" t="str">
        <f>HYPERLINK("C:\Users\chizh\Desktop\ffcell\提取结果.xlsx#'4内部关联现金流-1'!A1","[提取结果.xlsx]4内部关联现金流-1")</f>
        <v>[提取结果.xlsx]4内部关联现金流-1</v>
      </c>
      <c r="B404" s="9">
        <v>80</v>
      </c>
      <c r="C404" s="10" t="str">
        <f t="shared" si="22"/>
        <v>3级-2级</v>
      </c>
      <c r="D404" s="73" t="s">
        <v>69</v>
      </c>
      <c r="E404" s="73" t="s">
        <v>415</v>
      </c>
      <c r="F404" s="73" t="s">
        <v>66</v>
      </c>
      <c r="G404" s="73" t="s">
        <v>106</v>
      </c>
      <c r="H404" s="118" t="s">
        <v>466</v>
      </c>
      <c r="I404" s="77" t="s">
        <v>3</v>
      </c>
      <c r="J404" s="26">
        <v>733036.32</v>
      </c>
      <c r="K404" s="22"/>
      <c r="L404" s="23"/>
      <c r="M404" s="20"/>
      <c r="N404" s="24"/>
      <c r="O404" s="20"/>
      <c r="P404" s="20"/>
      <c r="Q404" s="20"/>
      <c r="R404" s="20"/>
      <c r="S404" s="20"/>
      <c r="T404" s="163"/>
      <c r="U404" s="163"/>
      <c r="V404" s="163"/>
      <c r="W404" s="163"/>
      <c r="X404" s="163"/>
      <c r="Y404" s="163"/>
      <c r="Z404" s="163"/>
      <c r="AA404" s="163"/>
    </row>
    <row r="405" spans="1:27">
      <c r="A40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05" s="72">
        <v>89</v>
      </c>
      <c r="C405" s="73" t="str">
        <f t="shared" si="22"/>
        <v>4级-3级</v>
      </c>
      <c r="D405" s="73" t="s">
        <v>72</v>
      </c>
      <c r="E405" s="73" t="s">
        <v>76</v>
      </c>
      <c r="F405" s="73" t="s">
        <v>69</v>
      </c>
      <c r="G405" s="73" t="s">
        <v>360</v>
      </c>
      <c r="H405" s="79" t="s">
        <v>165</v>
      </c>
      <c r="I405" s="77" t="s">
        <v>6</v>
      </c>
      <c r="J405" s="26">
        <v>725853.24</v>
      </c>
      <c r="K405" s="22"/>
      <c r="L405" s="23"/>
      <c r="M405" s="20"/>
      <c r="N405" s="24"/>
      <c r="O405" s="20"/>
      <c r="P405" s="20"/>
      <c r="Q405" s="20"/>
      <c r="R405" s="20"/>
      <c r="S405" s="20"/>
      <c r="T405" s="163"/>
      <c r="U405" s="163"/>
      <c r="V405" s="163"/>
      <c r="W405" s="163"/>
      <c r="X405" s="163"/>
      <c r="Y405" s="163"/>
      <c r="Z405" s="163"/>
      <c r="AA405" s="163"/>
    </row>
    <row r="406" spans="1:27">
      <c r="A406" s="147" t="str">
        <f>HYPERLINK("C:\Users\chizh\Desktop\ffcell\提取结果.xlsx#'4内部关联现金流-1'!A1","[提取结果.xlsx]4内部关联现金流-1")</f>
        <v>[提取结果.xlsx]4内部关联现金流-1</v>
      </c>
      <c r="B406" s="9">
        <v>94</v>
      </c>
      <c r="C406" s="10" t="str">
        <f t="shared" si="22"/>
        <v>3级-3级</v>
      </c>
      <c r="D406" s="73" t="s">
        <v>69</v>
      </c>
      <c r="E406" s="73" t="s">
        <v>415</v>
      </c>
      <c r="F406" s="73" t="s">
        <v>69</v>
      </c>
      <c r="G406" s="73" t="s">
        <v>316</v>
      </c>
      <c r="H406" s="118" t="s">
        <v>475</v>
      </c>
      <c r="I406" s="77" t="s">
        <v>9</v>
      </c>
      <c r="J406" s="26">
        <v>695666.68</v>
      </c>
      <c r="K406" s="22"/>
      <c r="L406" s="23"/>
      <c r="M406" s="20"/>
      <c r="N406" s="24"/>
      <c r="O406" s="20"/>
      <c r="P406" s="20"/>
      <c r="Q406" s="20"/>
      <c r="R406" s="20"/>
      <c r="S406" s="20"/>
      <c r="T406" s="163"/>
      <c r="U406" s="163"/>
      <c r="V406" s="163"/>
      <c r="W406" s="163"/>
      <c r="X406" s="163"/>
      <c r="Y406" s="163"/>
      <c r="Z406" s="163"/>
      <c r="AA406" s="163"/>
    </row>
    <row r="407" spans="1:27">
      <c r="A40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07" s="9">
        <v>74</v>
      </c>
      <c r="C407" s="10" t="str">
        <f t="shared" si="22"/>
        <v>3级-2级</v>
      </c>
      <c r="D407" s="10" t="s">
        <v>260</v>
      </c>
      <c r="E407" s="11" t="s">
        <v>316</v>
      </c>
      <c r="F407" s="10" t="s">
        <v>252</v>
      </c>
      <c r="G407" s="11" t="s">
        <v>319</v>
      </c>
      <c r="H407" s="119" t="s">
        <v>297</v>
      </c>
      <c r="I407" s="77" t="s">
        <v>3</v>
      </c>
      <c r="J407" s="26">
        <v>693514.93</v>
      </c>
      <c r="K407" s="54"/>
      <c r="L407" s="55"/>
      <c r="M407" s="60"/>
      <c r="N407" s="57"/>
      <c r="O407" s="58"/>
      <c r="P407" s="58" t="str">
        <f>IF(N407=0,"OK","待核对")</f>
        <v>OK</v>
      </c>
      <c r="Q407" s="58"/>
      <c r="R407" s="58"/>
      <c r="S407" s="58"/>
      <c r="T407" s="143"/>
      <c r="U407" s="143"/>
      <c r="V407" s="143"/>
      <c r="W407" s="143"/>
      <c r="X407" s="143"/>
      <c r="Y407" s="143"/>
      <c r="Z407" s="143"/>
      <c r="AA407" s="143"/>
    </row>
    <row r="408" spans="1:27">
      <c r="A40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08" s="9">
        <v>34</v>
      </c>
      <c r="C408" s="10" t="str">
        <f t="shared" si="22"/>
        <v>2级-2级</v>
      </c>
      <c r="D408" s="10" t="s">
        <v>66</v>
      </c>
      <c r="E408" s="10" t="s">
        <v>109</v>
      </c>
      <c r="F408" s="10" t="s">
        <v>66</v>
      </c>
      <c r="G408" s="10" t="s">
        <v>78</v>
      </c>
      <c r="H408" s="81" t="s">
        <v>295</v>
      </c>
      <c r="I408" s="77" t="s">
        <v>5</v>
      </c>
      <c r="J408" s="26">
        <v>686279</v>
      </c>
      <c r="K408" s="54"/>
      <c r="L408" s="55"/>
      <c r="M408" s="56"/>
      <c r="N408" s="57"/>
      <c r="O408" s="58"/>
      <c r="P408" s="58"/>
      <c r="Q408" s="58"/>
      <c r="R408" s="58"/>
      <c r="S408" s="58"/>
      <c r="T408" s="143"/>
      <c r="U408" s="143"/>
      <c r="V408" s="143"/>
      <c r="W408" s="143"/>
      <c r="X408" s="143"/>
      <c r="Y408" s="143"/>
      <c r="Z408" s="143"/>
      <c r="AA408" s="143"/>
    </row>
    <row r="409" spans="1:27" ht="14.5">
      <c r="A40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09" s="9">
        <v>47</v>
      </c>
      <c r="C409" s="10" t="str">
        <f t="shared" si="22"/>
        <v>2级-2级</v>
      </c>
      <c r="D409" s="73" t="s">
        <v>66</v>
      </c>
      <c r="E409" s="73" t="s">
        <v>78</v>
      </c>
      <c r="F409" s="73" t="s">
        <v>66</v>
      </c>
      <c r="G409" s="73" t="s">
        <v>109</v>
      </c>
      <c r="H409" s="136" t="s">
        <v>697</v>
      </c>
      <c r="I409" s="77" t="s">
        <v>9</v>
      </c>
      <c r="J409" s="26">
        <v>686279</v>
      </c>
      <c r="K409" s="22"/>
      <c r="L409" s="23"/>
      <c r="M409" s="20"/>
      <c r="N409" s="24"/>
      <c r="O409" s="20"/>
      <c r="P409" s="20"/>
      <c r="Q409" s="20"/>
      <c r="R409" s="20"/>
      <c r="S409" s="20"/>
      <c r="T409" s="163"/>
      <c r="U409" s="163"/>
      <c r="V409" s="163"/>
      <c r="W409" s="163"/>
      <c r="X409" s="163"/>
      <c r="Y409" s="163"/>
      <c r="Z409" s="163"/>
      <c r="AA409" s="163"/>
    </row>
    <row r="410" spans="1:27" ht="14.5">
      <c r="A41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10" s="9">
        <v>48</v>
      </c>
      <c r="C410" s="10" t="str">
        <f t="shared" si="22"/>
        <v>2级-2级</v>
      </c>
      <c r="D410" s="73" t="s">
        <v>66</v>
      </c>
      <c r="E410" s="73" t="s">
        <v>78</v>
      </c>
      <c r="F410" s="73" t="s">
        <v>66</v>
      </c>
      <c r="G410" s="73" t="s">
        <v>109</v>
      </c>
      <c r="H410" s="136" t="s">
        <v>601</v>
      </c>
      <c r="I410" s="77" t="s">
        <v>6</v>
      </c>
      <c r="J410" s="26">
        <v>686279</v>
      </c>
      <c r="K410" s="22"/>
      <c r="L410" s="23"/>
      <c r="M410" s="20"/>
      <c r="N410" s="24"/>
      <c r="O410" s="20"/>
      <c r="P410" s="20"/>
      <c r="Q410" s="20"/>
      <c r="R410" s="20"/>
      <c r="S410" s="20"/>
      <c r="T410" s="163"/>
      <c r="U410" s="163"/>
      <c r="V410" s="163"/>
      <c r="W410" s="163"/>
      <c r="X410" s="163"/>
      <c r="Y410" s="163"/>
      <c r="Z410" s="163"/>
      <c r="AA410" s="163"/>
    </row>
    <row r="411" spans="1:27">
      <c r="A41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11" s="9">
        <v>55</v>
      </c>
      <c r="C411" s="10" t="str">
        <f t="shared" si="22"/>
        <v>2级-2级</v>
      </c>
      <c r="D411" s="10" t="s">
        <v>66</v>
      </c>
      <c r="E411" s="10" t="s">
        <v>82</v>
      </c>
      <c r="F411" s="10" t="s">
        <v>66</v>
      </c>
      <c r="G411" s="10" t="s">
        <v>303</v>
      </c>
      <c r="H411" s="81" t="s">
        <v>256</v>
      </c>
      <c r="I411" s="77" t="s">
        <v>5</v>
      </c>
      <c r="J411" s="26">
        <v>684000</v>
      </c>
      <c r="K411" s="54"/>
      <c r="L411" s="55"/>
      <c r="M411" s="56"/>
      <c r="N411" s="57"/>
      <c r="O411" s="58"/>
      <c r="P411" s="58"/>
      <c r="Q411" s="58"/>
      <c r="R411" s="58"/>
      <c r="S411" s="58"/>
      <c r="T411" s="143"/>
      <c r="U411" s="143"/>
      <c r="V411" s="143"/>
      <c r="W411" s="143"/>
      <c r="X411" s="143"/>
      <c r="Y411" s="143"/>
      <c r="Z411" s="143"/>
      <c r="AA411" s="143"/>
    </row>
    <row r="412" spans="1:27" ht="26">
      <c r="A41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12" s="9">
        <v>73</v>
      </c>
      <c r="C412" s="10" t="str">
        <f t="shared" si="22"/>
        <v>2级-2级</v>
      </c>
      <c r="D412" s="10" t="s">
        <v>252</v>
      </c>
      <c r="E412" s="11" t="s">
        <v>303</v>
      </c>
      <c r="F412" s="10" t="s">
        <v>252</v>
      </c>
      <c r="G412" s="11" t="s">
        <v>82</v>
      </c>
      <c r="H412" s="119" t="s">
        <v>318</v>
      </c>
      <c r="I412" s="77" t="s">
        <v>24</v>
      </c>
      <c r="J412" s="26">
        <v>684000</v>
      </c>
      <c r="K412" s="54"/>
      <c r="L412" s="55"/>
      <c r="M412" s="59"/>
      <c r="N412" s="57"/>
      <c r="O412" s="58"/>
      <c r="P412" s="58" t="str">
        <f>IF(N412=0,"OK","待核对")</f>
        <v>OK</v>
      </c>
      <c r="Q412" s="58"/>
      <c r="R412" s="58"/>
      <c r="S412" s="58"/>
      <c r="T412" s="143"/>
      <c r="U412" s="143"/>
      <c r="V412" s="143"/>
      <c r="W412" s="143"/>
      <c r="X412" s="143"/>
      <c r="Y412" s="143"/>
      <c r="Z412" s="143"/>
      <c r="AA412" s="143"/>
    </row>
    <row r="413" spans="1:27">
      <c r="A41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13" s="9">
        <v>37</v>
      </c>
      <c r="C413" s="121" t="str">
        <f t="shared" si="22"/>
        <v>3级-3级</v>
      </c>
      <c r="D413" s="121" t="s">
        <v>69</v>
      </c>
      <c r="E413" s="121" t="s">
        <v>195</v>
      </c>
      <c r="F413" s="121" t="s">
        <v>69</v>
      </c>
      <c r="G413" s="121" t="s">
        <v>371</v>
      </c>
      <c r="H413" s="144" t="s">
        <v>546</v>
      </c>
      <c r="I413" s="124" t="s">
        <v>5</v>
      </c>
      <c r="J413" s="255">
        <v>678707.19000000006</v>
      </c>
      <c r="K413" s="22"/>
      <c r="L413" s="23"/>
      <c r="M413" s="32"/>
      <c r="N413" s="24"/>
      <c r="O413" s="20"/>
      <c r="P413" s="20"/>
      <c r="Q413" s="20"/>
      <c r="R413" s="20"/>
      <c r="S413" s="20"/>
      <c r="T413" s="163"/>
      <c r="U413" s="163"/>
      <c r="V413" s="163"/>
      <c r="W413" s="163"/>
      <c r="X413" s="163"/>
      <c r="Y413" s="163"/>
      <c r="Z413" s="163"/>
      <c r="AA413" s="163"/>
    </row>
    <row r="414" spans="1:27">
      <c r="A41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14" s="9">
        <v>489</v>
      </c>
      <c r="C414" s="121" t="str">
        <f t="shared" si="22"/>
        <v>4级-4级</v>
      </c>
      <c r="D414" s="121" t="s">
        <v>72</v>
      </c>
      <c r="E414" s="121" t="s">
        <v>386</v>
      </c>
      <c r="F414" s="121" t="s">
        <v>72</v>
      </c>
      <c r="G414" s="121" t="s">
        <v>73</v>
      </c>
      <c r="H414" s="144" t="s">
        <v>689</v>
      </c>
      <c r="I414" s="124" t="s">
        <v>6</v>
      </c>
      <c r="J414" s="271">
        <v>669937.65</v>
      </c>
      <c r="K414" s="54"/>
      <c r="L414" s="55"/>
      <c r="M414" s="56"/>
      <c r="N414" s="57"/>
      <c r="O414" s="58"/>
      <c r="P414" s="58"/>
      <c r="Q414" s="58"/>
      <c r="R414" s="58"/>
      <c r="S414" s="58"/>
      <c r="T414" s="163"/>
      <c r="U414" s="163"/>
      <c r="V414" s="163"/>
      <c r="W414" s="163"/>
      <c r="X414" s="163"/>
      <c r="Y414" s="163"/>
      <c r="Z414" s="163"/>
      <c r="AA414" s="163"/>
    </row>
    <row r="415" spans="1:27">
      <c r="A41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15" s="9">
        <v>449</v>
      </c>
      <c r="C415" s="121" t="str">
        <f t="shared" si="22"/>
        <v>3级-4级</v>
      </c>
      <c r="D415" s="121" t="s">
        <v>69</v>
      </c>
      <c r="E415" s="121" t="s">
        <v>347</v>
      </c>
      <c r="F415" s="121" t="s">
        <v>72</v>
      </c>
      <c r="G415" s="121" t="s">
        <v>97</v>
      </c>
      <c r="H415" s="144" t="s">
        <v>306</v>
      </c>
      <c r="I415" s="124" t="s">
        <v>9</v>
      </c>
      <c r="J415" s="271">
        <v>657824.49</v>
      </c>
      <c r="K415" s="54"/>
      <c r="L415" s="55"/>
      <c r="M415" s="56"/>
      <c r="N415" s="57"/>
      <c r="O415" s="58"/>
      <c r="P415" s="58"/>
      <c r="Q415" s="58"/>
      <c r="R415" s="58"/>
      <c r="S415" s="58"/>
      <c r="T415" s="163"/>
      <c r="U415" s="163"/>
      <c r="V415" s="163"/>
      <c r="W415" s="163"/>
      <c r="X415" s="163"/>
      <c r="Y415" s="163"/>
      <c r="Z415" s="163"/>
      <c r="AA415" s="163"/>
    </row>
    <row r="416" spans="1:27">
      <c r="A41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16" s="9">
        <v>15</v>
      </c>
      <c r="C416" s="10" t="str">
        <f t="shared" si="22"/>
        <v>4级-3级</v>
      </c>
      <c r="D416" s="10" t="s">
        <v>72</v>
      </c>
      <c r="E416" s="10" t="s">
        <v>97</v>
      </c>
      <c r="F416" s="10" t="s">
        <v>69</v>
      </c>
      <c r="G416" s="10" t="s">
        <v>347</v>
      </c>
      <c r="H416" s="118" t="s">
        <v>306</v>
      </c>
      <c r="I416" s="77" t="s">
        <v>3</v>
      </c>
      <c r="J416" s="26">
        <v>652559.49</v>
      </c>
      <c r="K416" s="22"/>
      <c r="L416" s="23"/>
      <c r="M416" s="20"/>
      <c r="N416" s="24"/>
      <c r="O416" s="20"/>
      <c r="P416" s="20"/>
      <c r="Q416" s="20"/>
      <c r="R416" s="20"/>
      <c r="S416" s="20"/>
      <c r="T416" s="163"/>
      <c r="U416" s="163"/>
      <c r="V416" s="163"/>
      <c r="W416" s="163"/>
      <c r="X416" s="163"/>
      <c r="Y416" s="163"/>
      <c r="Z416" s="163"/>
      <c r="AA416" s="163"/>
    </row>
    <row r="417" spans="1:27" ht="26">
      <c r="A41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17" s="9">
        <v>116</v>
      </c>
      <c r="C417" s="10" t="str">
        <f t="shared" si="22"/>
        <v>2级-3级</v>
      </c>
      <c r="D417" s="10" t="s">
        <v>115</v>
      </c>
      <c r="E417" s="10" t="s">
        <v>81</v>
      </c>
      <c r="F417" s="10" t="s">
        <v>116</v>
      </c>
      <c r="G417" s="10" t="s">
        <v>126</v>
      </c>
      <c r="H417" s="81" t="s">
        <v>154</v>
      </c>
      <c r="I417" s="77" t="s">
        <v>11</v>
      </c>
      <c r="J417" s="26">
        <v>652521.48</v>
      </c>
      <c r="K417" s="31" t="s">
        <v>155</v>
      </c>
      <c r="L417" s="23" t="s">
        <v>24</v>
      </c>
      <c r="M417" s="32">
        <f>J417</f>
        <v>652521.48</v>
      </c>
      <c r="N417" s="24"/>
      <c r="O417" s="20"/>
      <c r="P417" s="20"/>
      <c r="Q417" s="33">
        <f>M417</f>
        <v>652521.48</v>
      </c>
      <c r="R417" s="33">
        <f>Q417</f>
        <v>652521.48</v>
      </c>
      <c r="S417" s="33">
        <f>R417</f>
        <v>652521.48</v>
      </c>
      <c r="T417" s="163"/>
      <c r="U417" s="163"/>
      <c r="V417" s="163"/>
      <c r="W417" s="163"/>
      <c r="X417" s="163"/>
      <c r="Y417" s="163"/>
      <c r="Z417" s="163"/>
      <c r="AA417" s="163"/>
    </row>
    <row r="418" spans="1:27">
      <c r="A418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418" s="9">
        <v>14</v>
      </c>
      <c r="C418" s="10" t="str">
        <f t="shared" ref="C418:C435" si="23">TEXT(D418,"000")&amp;"-"&amp;TEXT(F418,"000")</f>
        <v>1级-2级</v>
      </c>
      <c r="D418" s="10" t="s">
        <v>64</v>
      </c>
      <c r="E418" s="10" t="s">
        <v>65</v>
      </c>
      <c r="F418" s="10" t="s">
        <v>66</v>
      </c>
      <c r="G418" s="10" t="s">
        <v>86</v>
      </c>
      <c r="H418" s="12" t="s">
        <v>79</v>
      </c>
      <c r="I418" s="77" t="s">
        <v>11</v>
      </c>
      <c r="J418" s="14">
        <v>640463.82999999996</v>
      </c>
      <c r="K418" s="15"/>
      <c r="L418" s="15"/>
      <c r="M418" s="16"/>
      <c r="N418" s="17"/>
      <c r="O418" s="18"/>
      <c r="P418" s="19"/>
      <c r="Q418" s="20"/>
      <c r="R418" s="20"/>
      <c r="S418" s="20"/>
      <c r="T418" s="163"/>
      <c r="U418" s="163"/>
      <c r="V418" s="163"/>
      <c r="W418" s="163"/>
      <c r="X418" s="163"/>
      <c r="Y418" s="163"/>
      <c r="Z418" s="163"/>
      <c r="AA418" s="163"/>
    </row>
    <row r="419" spans="1:27">
      <c r="A41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19" s="9">
        <v>99</v>
      </c>
      <c r="C419" s="10" t="str">
        <f t="shared" si="23"/>
        <v>2级-4级</v>
      </c>
      <c r="D419" s="10" t="s">
        <v>252</v>
      </c>
      <c r="E419" s="10" t="s">
        <v>95</v>
      </c>
      <c r="F419" s="10" t="s">
        <v>262</v>
      </c>
      <c r="G419" s="10" t="s">
        <v>76</v>
      </c>
      <c r="H419" s="81" t="s">
        <v>306</v>
      </c>
      <c r="I419" s="77" t="s">
        <v>9</v>
      </c>
      <c r="J419" s="26">
        <v>639581.18999999994</v>
      </c>
      <c r="K419" s="22"/>
      <c r="L419" s="23"/>
      <c r="M419" s="32"/>
      <c r="N419" s="24"/>
      <c r="O419" s="20"/>
      <c r="P419" s="20"/>
      <c r="Q419" s="20"/>
      <c r="R419" s="20"/>
      <c r="S419" s="20"/>
      <c r="T419" s="143"/>
      <c r="U419" s="143"/>
      <c r="V419" s="143"/>
      <c r="W419" s="143"/>
      <c r="X419" s="143"/>
      <c r="Y419" s="143"/>
      <c r="Z419" s="143"/>
      <c r="AA419" s="143"/>
    </row>
    <row r="420" spans="1:27">
      <c r="A42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20" s="9">
        <v>46</v>
      </c>
      <c r="C420" s="10" t="str">
        <f t="shared" si="23"/>
        <v>2级-2级</v>
      </c>
      <c r="D420" s="73" t="s">
        <v>66</v>
      </c>
      <c r="E420" s="73" t="s">
        <v>78</v>
      </c>
      <c r="F420" s="73" t="s">
        <v>66</v>
      </c>
      <c r="G420" s="73" t="s">
        <v>84</v>
      </c>
      <c r="H420" s="119" t="s">
        <v>297</v>
      </c>
      <c r="I420" s="77" t="s">
        <v>3</v>
      </c>
      <c r="J420" s="26">
        <v>619472.09</v>
      </c>
      <c r="K420" s="22"/>
      <c r="L420" s="23"/>
      <c r="M420" s="20"/>
      <c r="N420" s="24"/>
      <c r="O420" s="20"/>
      <c r="P420" s="20"/>
      <c r="Q420" s="20"/>
      <c r="R420" s="20"/>
      <c r="S420" s="20"/>
      <c r="T420" s="163"/>
      <c r="U420" s="163"/>
      <c r="V420" s="163"/>
      <c r="W420" s="163"/>
      <c r="X420" s="163"/>
      <c r="Y420" s="163"/>
      <c r="Z420" s="163"/>
      <c r="AA420" s="163"/>
    </row>
    <row r="421" spans="1:27">
      <c r="A42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21" s="9">
        <v>4</v>
      </c>
      <c r="C421" s="10" t="str">
        <f t="shared" si="23"/>
        <v>2级-2级</v>
      </c>
      <c r="D421" s="10" t="s">
        <v>66</v>
      </c>
      <c r="E421" s="10" t="s">
        <v>84</v>
      </c>
      <c r="F421" s="10" t="s">
        <v>66</v>
      </c>
      <c r="G421" s="10" t="s">
        <v>78</v>
      </c>
      <c r="H421" s="81" t="s">
        <v>229</v>
      </c>
      <c r="I421" s="77" t="s">
        <v>6</v>
      </c>
      <c r="J421" s="26">
        <v>618226.09</v>
      </c>
      <c r="K421" s="22"/>
      <c r="L421" s="23"/>
      <c r="M421" s="32"/>
      <c r="N421" s="24"/>
      <c r="O421" s="20"/>
      <c r="P421" s="20"/>
      <c r="Q421" s="20"/>
      <c r="R421" s="20"/>
      <c r="S421" s="20"/>
      <c r="T421" s="163"/>
      <c r="U421" s="163"/>
      <c r="V421" s="163"/>
      <c r="W421" s="163"/>
      <c r="X421" s="163"/>
      <c r="Y421" s="163"/>
      <c r="Z421" s="163"/>
      <c r="AA421" s="163"/>
    </row>
    <row r="422" spans="1:27">
      <c r="A42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22" s="9">
        <v>29</v>
      </c>
      <c r="C422" s="10" t="str">
        <f t="shared" si="23"/>
        <v>4级-1级</v>
      </c>
      <c r="D422" s="10" t="s">
        <v>72</v>
      </c>
      <c r="E422" s="10" t="s">
        <v>97</v>
      </c>
      <c r="F422" s="10" t="s">
        <v>64</v>
      </c>
      <c r="G422" s="10" t="s">
        <v>65</v>
      </c>
      <c r="H422" s="118" t="s">
        <v>256</v>
      </c>
      <c r="I422" s="77" t="s">
        <v>5</v>
      </c>
      <c r="J422" s="26">
        <v>600000</v>
      </c>
      <c r="K422" s="22"/>
      <c r="L422" s="23"/>
      <c r="M422" s="20"/>
      <c r="N422" s="24"/>
      <c r="O422" s="20"/>
      <c r="P422" s="20"/>
      <c r="Q422" s="20"/>
      <c r="R422" s="20"/>
      <c r="S422" s="20"/>
      <c r="T422" s="163"/>
      <c r="U422" s="163"/>
      <c r="V422" s="163"/>
      <c r="W422" s="163"/>
      <c r="X422" s="163"/>
      <c r="Y422" s="163"/>
      <c r="Z422" s="163"/>
      <c r="AA422" s="163"/>
    </row>
    <row r="423" spans="1:27">
      <c r="A423" s="147" t="str">
        <f>HYPERLINK("C:\Users\chizh\Desktop\ffcell\提取结果.xlsx#'4内部关联现金流-1'!A1","[提取结果.xlsx]4内部关联现金流-1")</f>
        <v>[提取结果.xlsx]4内部关联现金流-1</v>
      </c>
      <c r="B423" s="9">
        <v>76</v>
      </c>
      <c r="C423" s="10" t="str">
        <f t="shared" si="23"/>
        <v>3级-2级</v>
      </c>
      <c r="D423" s="73" t="s">
        <v>69</v>
      </c>
      <c r="E423" s="73" t="s">
        <v>415</v>
      </c>
      <c r="F423" s="73" t="s">
        <v>66</v>
      </c>
      <c r="G423" s="73" t="s">
        <v>106</v>
      </c>
      <c r="H423" s="117" t="s">
        <v>462</v>
      </c>
      <c r="I423" s="77" t="s">
        <v>5</v>
      </c>
      <c r="J423" s="26">
        <v>584758.27</v>
      </c>
      <c r="K423" s="22"/>
      <c r="L423" s="23"/>
      <c r="M423" s="20"/>
      <c r="N423" s="24"/>
      <c r="O423" s="20"/>
      <c r="P423" s="20"/>
      <c r="Q423" s="20"/>
      <c r="R423" s="20"/>
      <c r="S423" s="20"/>
    </row>
    <row r="424" spans="1:27">
      <c r="A42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24" s="9">
        <v>23</v>
      </c>
      <c r="C424" s="10" t="str">
        <f t="shared" si="23"/>
        <v>4级-3级</v>
      </c>
      <c r="D424" s="10" t="s">
        <v>72</v>
      </c>
      <c r="E424" s="10" t="s">
        <v>97</v>
      </c>
      <c r="F424" s="10" t="s">
        <v>69</v>
      </c>
      <c r="G424" s="10" t="s">
        <v>194</v>
      </c>
      <c r="H424" s="118" t="s">
        <v>165</v>
      </c>
      <c r="I424" s="77" t="s">
        <v>5</v>
      </c>
      <c r="J424" s="26">
        <v>584364.5</v>
      </c>
      <c r="K424" s="22"/>
      <c r="L424" s="23"/>
      <c r="M424" s="20"/>
      <c r="N424" s="24"/>
      <c r="O424" s="20"/>
      <c r="P424" s="20"/>
      <c r="Q424" s="20"/>
      <c r="R424" s="20"/>
      <c r="S424" s="20"/>
    </row>
    <row r="425" spans="1:27">
      <c r="A42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25" s="9">
        <v>474</v>
      </c>
      <c r="C425" s="121" t="str">
        <f t="shared" si="23"/>
        <v>3级-4级</v>
      </c>
      <c r="D425" s="121" t="s">
        <v>69</v>
      </c>
      <c r="E425" s="121" t="s">
        <v>194</v>
      </c>
      <c r="F425" s="121" t="s">
        <v>72</v>
      </c>
      <c r="G425" s="121" t="s">
        <v>97</v>
      </c>
      <c r="H425" s="76" t="s">
        <v>601</v>
      </c>
      <c r="I425" s="124" t="s">
        <v>5</v>
      </c>
      <c r="J425" s="271">
        <v>584364.5</v>
      </c>
      <c r="K425" s="54"/>
      <c r="L425" s="55"/>
      <c r="M425" s="58"/>
      <c r="N425" s="57"/>
      <c r="O425" s="58"/>
      <c r="P425" s="58"/>
      <c r="Q425" s="58"/>
      <c r="R425" s="58"/>
      <c r="S425" s="58"/>
    </row>
    <row r="426" spans="1:27">
      <c r="A42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26" s="9">
        <v>136</v>
      </c>
      <c r="C426" s="10" t="str">
        <f t="shared" si="23"/>
        <v>2级-4级</v>
      </c>
      <c r="D426" s="10" t="s">
        <v>66</v>
      </c>
      <c r="E426" s="10" t="s">
        <v>81</v>
      </c>
      <c r="F426" s="10" t="s">
        <v>72</v>
      </c>
      <c r="G426" s="10" t="s">
        <v>76</v>
      </c>
      <c r="H426" s="81" t="s">
        <v>171</v>
      </c>
      <c r="I426" s="77" t="s">
        <v>5</v>
      </c>
      <c r="J426" s="26">
        <v>561046.88</v>
      </c>
      <c r="K426" s="22"/>
      <c r="L426" s="23"/>
      <c r="M426" s="32"/>
      <c r="N426" s="24"/>
      <c r="O426" s="20"/>
      <c r="P426" s="20"/>
      <c r="Q426" s="33"/>
      <c r="R426" s="33"/>
      <c r="S426" s="33"/>
    </row>
    <row r="427" spans="1:27">
      <c r="A42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27" s="72">
        <v>101</v>
      </c>
      <c r="C427" s="73" t="str">
        <f t="shared" si="23"/>
        <v>4级-3级</v>
      </c>
      <c r="D427" s="73" t="s">
        <v>72</v>
      </c>
      <c r="E427" s="73" t="s">
        <v>76</v>
      </c>
      <c r="F427" s="73" t="s">
        <v>69</v>
      </c>
      <c r="G427" s="73" t="s">
        <v>194</v>
      </c>
      <c r="H427" s="79" t="s">
        <v>165</v>
      </c>
      <c r="I427" s="77" t="s">
        <v>6</v>
      </c>
      <c r="J427" s="26">
        <v>541784.69999999995</v>
      </c>
      <c r="K427" s="22"/>
      <c r="L427" s="23"/>
      <c r="M427" s="20"/>
      <c r="N427" s="24"/>
      <c r="O427" s="20"/>
      <c r="P427" s="20"/>
      <c r="Q427" s="20"/>
      <c r="R427" s="20"/>
      <c r="S427" s="20"/>
    </row>
    <row r="428" spans="1:27">
      <c r="A42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28" s="9">
        <v>70</v>
      </c>
      <c r="C428" s="121" t="str">
        <f t="shared" si="23"/>
        <v>3级-2级</v>
      </c>
      <c r="D428" s="121" t="s">
        <v>69</v>
      </c>
      <c r="E428" s="121" t="s">
        <v>245</v>
      </c>
      <c r="F428" s="121" t="s">
        <v>66</v>
      </c>
      <c r="G428" s="121" t="s">
        <v>354</v>
      </c>
      <c r="H428" s="76" t="s">
        <v>568</v>
      </c>
      <c r="I428" s="124" t="s">
        <v>9</v>
      </c>
      <c r="J428" s="271">
        <v>540000</v>
      </c>
      <c r="K428" s="126"/>
      <c r="L428" s="127"/>
      <c r="M428" s="20"/>
      <c r="N428" s="24"/>
      <c r="O428" s="20"/>
      <c r="P428" s="20"/>
      <c r="Q428" s="20"/>
      <c r="R428" s="20"/>
      <c r="S428" s="20"/>
    </row>
    <row r="429" spans="1:27">
      <c r="A42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29" s="9">
        <v>313</v>
      </c>
      <c r="C429" s="121" t="str">
        <f t="shared" si="23"/>
        <v>3级-3级</v>
      </c>
      <c r="D429" s="121" t="s">
        <v>69</v>
      </c>
      <c r="E429" s="121" t="s">
        <v>354</v>
      </c>
      <c r="F429" s="121" t="s">
        <v>69</v>
      </c>
      <c r="G429" s="117" t="s">
        <v>245</v>
      </c>
      <c r="H429" s="144" t="s">
        <v>635</v>
      </c>
      <c r="I429" s="124" t="s">
        <v>5</v>
      </c>
      <c r="J429" s="271">
        <v>540000</v>
      </c>
      <c r="K429" s="54"/>
      <c r="L429" s="55"/>
      <c r="M429" s="58"/>
      <c r="N429" s="57"/>
      <c r="O429" s="58"/>
      <c r="P429" s="58"/>
      <c r="Q429" s="58"/>
      <c r="R429" s="58"/>
      <c r="S429" s="58"/>
    </row>
    <row r="430" spans="1:27">
      <c r="A430" s="147" t="str">
        <f>HYPERLINK("C:\Users\chizh\Desktop\ffcell\提取结果.xlsx#'4内部关联现金流'!A1","[提取结果.xlsx]4内部关联现金流")</f>
        <v>[提取结果.xlsx]4内部关联现金流</v>
      </c>
      <c r="B430" s="9">
        <v>15</v>
      </c>
      <c r="C430" s="85" t="str">
        <f t="shared" si="23"/>
        <v>2级-3级</v>
      </c>
      <c r="D430" s="85" t="s">
        <v>66</v>
      </c>
      <c r="E430" s="85" t="s">
        <v>80</v>
      </c>
      <c r="F430" s="86" t="s">
        <v>69</v>
      </c>
      <c r="G430" s="98" t="s">
        <v>379</v>
      </c>
      <c r="H430" s="76" t="s">
        <v>3</v>
      </c>
      <c r="I430" s="97" t="s">
        <v>3</v>
      </c>
      <c r="J430" s="272">
        <v>529810.04</v>
      </c>
      <c r="K430" s="22"/>
      <c r="L430" s="23"/>
      <c r="M430" s="20"/>
      <c r="N430" s="24"/>
      <c r="O430" s="20"/>
      <c r="P430" s="20"/>
      <c r="Q430" s="20"/>
      <c r="R430" s="20"/>
      <c r="S430" s="20"/>
    </row>
    <row r="431" spans="1:27">
      <c r="A431" s="147" t="str">
        <f>HYPERLINK("C:\Users\chizh\Desktop\ffcell\提取结果.xlsx#'4内部关联现金流-1'!A1","[提取结果.xlsx]4内部关联现金流-1")</f>
        <v>[提取结果.xlsx]4内部关联现金流-1</v>
      </c>
      <c r="B431" s="9">
        <v>1</v>
      </c>
      <c r="C431" s="10" t="str">
        <f t="shared" si="23"/>
        <v>2级-3级</v>
      </c>
      <c r="D431" s="10" t="s">
        <v>66</v>
      </c>
      <c r="E431" s="10" t="s">
        <v>106</v>
      </c>
      <c r="F431" s="10" t="s">
        <v>69</v>
      </c>
      <c r="G431" s="10" t="s">
        <v>414</v>
      </c>
      <c r="H431" s="76" t="s">
        <v>403</v>
      </c>
      <c r="I431" s="77" t="s">
        <v>6</v>
      </c>
      <c r="J431" s="26">
        <v>519064.28</v>
      </c>
      <c r="K431" s="22"/>
      <c r="L431" s="23"/>
      <c r="M431" s="32"/>
      <c r="N431" s="24"/>
      <c r="O431" s="20"/>
      <c r="P431" s="20"/>
      <c r="Q431" s="20"/>
      <c r="R431" s="20"/>
      <c r="S431" s="20"/>
    </row>
    <row r="432" spans="1:27">
      <c r="A43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32" s="9">
        <v>145</v>
      </c>
      <c r="C432" s="121" t="str">
        <f t="shared" si="23"/>
        <v>2级-3级</v>
      </c>
      <c r="D432" s="121" t="s">
        <v>66</v>
      </c>
      <c r="E432" s="121" t="s">
        <v>89</v>
      </c>
      <c r="F432" s="121" t="s">
        <v>69</v>
      </c>
      <c r="G432" s="121" t="s">
        <v>429</v>
      </c>
      <c r="H432" s="144" t="s">
        <v>256</v>
      </c>
      <c r="I432" s="124" t="s">
        <v>3</v>
      </c>
      <c r="J432" s="255">
        <f>7975+193091.67+316099.99</f>
        <v>517166.66000000003</v>
      </c>
      <c r="K432" s="22"/>
      <c r="L432" s="23"/>
      <c r="M432" s="20"/>
      <c r="N432" s="24"/>
      <c r="O432" s="20"/>
      <c r="P432" s="20"/>
      <c r="Q432" s="20"/>
      <c r="R432" s="20"/>
      <c r="S432" s="20"/>
    </row>
    <row r="433" spans="1:27">
      <c r="A43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33" s="9">
        <v>14</v>
      </c>
      <c r="C433" s="121" t="str">
        <f t="shared" si="23"/>
        <v>3级-2级</v>
      </c>
      <c r="D433" s="121" t="s">
        <v>69</v>
      </c>
      <c r="E433" s="121" t="s">
        <v>429</v>
      </c>
      <c r="F433" s="121" t="s">
        <v>66</v>
      </c>
      <c r="G433" s="121" t="s">
        <v>89</v>
      </c>
      <c r="H433" s="144" t="s">
        <v>530</v>
      </c>
      <c r="I433" s="124" t="s">
        <v>9</v>
      </c>
      <c r="J433" s="271">
        <v>517166.66</v>
      </c>
      <c r="K433" s="22"/>
      <c r="L433" s="23"/>
      <c r="M433" s="38"/>
      <c r="N433" s="24"/>
      <c r="O433" s="20"/>
      <c r="P433" s="20" t="str">
        <f>IF(N433=0,"OK","待核对")</f>
        <v>OK</v>
      </c>
      <c r="Q433" s="20"/>
      <c r="R433" s="20"/>
      <c r="S433" s="20"/>
    </row>
    <row r="434" spans="1:27" ht="26">
      <c r="A43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34" s="9">
        <v>16</v>
      </c>
      <c r="C434" s="10" t="str">
        <f t="shared" si="23"/>
        <v>2级-3级</v>
      </c>
      <c r="D434" s="10" t="s">
        <v>115</v>
      </c>
      <c r="E434" s="10" t="s">
        <v>81</v>
      </c>
      <c r="F434" s="10" t="s">
        <v>116</v>
      </c>
      <c r="G434" s="10" t="s">
        <v>126</v>
      </c>
      <c r="H434" s="81" t="s">
        <v>129</v>
      </c>
      <c r="I434" s="77" t="s">
        <v>5</v>
      </c>
      <c r="J434" s="26">
        <v>506967.84</v>
      </c>
      <c r="K434" s="31" t="s">
        <v>130</v>
      </c>
      <c r="L434" s="23" t="s">
        <v>9</v>
      </c>
      <c r="M434" s="32">
        <f>J434</f>
        <v>506967.84</v>
      </c>
      <c r="N434" s="24"/>
      <c r="O434" s="20"/>
      <c r="P434" s="20"/>
      <c r="Q434" s="33">
        <f>M434</f>
        <v>506967.84</v>
      </c>
      <c r="R434" s="33">
        <f>Q434</f>
        <v>506967.84</v>
      </c>
      <c r="S434" s="33">
        <f>R434</f>
        <v>506967.84</v>
      </c>
    </row>
    <row r="435" spans="1:27">
      <c r="A43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35" s="9">
        <v>5</v>
      </c>
      <c r="C435" s="121" t="str">
        <f t="shared" si="23"/>
        <v>3级-4级</v>
      </c>
      <c r="D435" s="121" t="s">
        <v>69</v>
      </c>
      <c r="E435" s="121" t="s">
        <v>350</v>
      </c>
      <c r="F435" s="121" t="s">
        <v>72</v>
      </c>
      <c r="G435" s="121" t="s">
        <v>264</v>
      </c>
      <c r="H435" s="144" t="s">
        <v>529</v>
      </c>
      <c r="I435" s="122" t="s">
        <v>5</v>
      </c>
      <c r="J435" s="271">
        <v>506653.74</v>
      </c>
      <c r="K435" s="54"/>
      <c r="L435" s="55"/>
      <c r="M435" s="56"/>
      <c r="N435" s="57"/>
      <c r="O435" s="58"/>
      <c r="P435" s="58"/>
      <c r="Q435" s="58"/>
      <c r="R435" s="58"/>
      <c r="S435" s="58"/>
    </row>
    <row r="436" spans="1:27">
      <c r="A43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36" s="9">
        <v>22</v>
      </c>
      <c r="C436" s="10" t="s">
        <v>503</v>
      </c>
      <c r="D436" s="10" t="s">
        <v>69</v>
      </c>
      <c r="E436" s="10" t="s">
        <v>158</v>
      </c>
      <c r="F436" s="10" t="s">
        <v>64</v>
      </c>
      <c r="G436" s="10" t="s">
        <v>65</v>
      </c>
      <c r="H436" s="79"/>
      <c r="I436" s="77" t="s">
        <v>3</v>
      </c>
      <c r="J436" s="26">
        <v>499868</v>
      </c>
      <c r="K436" s="22"/>
      <c r="L436" s="23"/>
      <c r="M436" s="20"/>
      <c r="N436" s="24"/>
      <c r="O436" s="20"/>
      <c r="P436" s="20"/>
      <c r="Q436" s="20"/>
      <c r="R436" s="20"/>
      <c r="S436" s="20"/>
    </row>
    <row r="437" spans="1:27" ht="14.5">
      <c r="A43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37" s="9">
        <v>58</v>
      </c>
      <c r="C437" s="10" t="str">
        <f t="shared" ref="C437:C453" si="24">TEXT(D437,"000")&amp;"-"&amp;TEXT(F437,"000")</f>
        <v>3级-2级</v>
      </c>
      <c r="D437" s="73" t="s">
        <v>69</v>
      </c>
      <c r="E437" s="73" t="s">
        <v>293</v>
      </c>
      <c r="F437" s="73" t="s">
        <v>66</v>
      </c>
      <c r="G437" s="73" t="s">
        <v>175</v>
      </c>
      <c r="H437" s="136" t="s">
        <v>403</v>
      </c>
      <c r="I437" s="77" t="s">
        <v>6</v>
      </c>
      <c r="J437" s="26">
        <v>499314.3</v>
      </c>
      <c r="K437" s="22"/>
      <c r="L437" s="23"/>
      <c r="M437" s="20"/>
      <c r="N437" s="24"/>
      <c r="O437" s="20"/>
      <c r="P437" s="20"/>
      <c r="Q437" s="20"/>
      <c r="R437" s="20"/>
      <c r="S437" s="20"/>
    </row>
    <row r="438" spans="1:27">
      <c r="A43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38" s="9">
        <v>4</v>
      </c>
      <c r="C438" s="10" t="str">
        <f t="shared" si="24"/>
        <v>2级-3级</v>
      </c>
      <c r="D438" s="10" t="s">
        <v>259</v>
      </c>
      <c r="E438" s="10" t="s">
        <v>253</v>
      </c>
      <c r="F438" s="10" t="s">
        <v>260</v>
      </c>
      <c r="G438" s="10" t="s">
        <v>261</v>
      </c>
      <c r="H438" s="76" t="s">
        <v>258</v>
      </c>
      <c r="I438" s="77" t="s">
        <v>18</v>
      </c>
      <c r="J438" s="26">
        <v>497025.6</v>
      </c>
      <c r="K438" s="22"/>
      <c r="L438" s="23"/>
      <c r="M438" s="32"/>
      <c r="N438" s="24"/>
      <c r="O438" s="20"/>
      <c r="P438" s="20"/>
      <c r="Q438" s="20"/>
      <c r="R438" s="20"/>
      <c r="S438" s="20"/>
      <c r="T438" s="162"/>
      <c r="U438" s="162"/>
      <c r="V438" s="162"/>
      <c r="W438" s="162"/>
      <c r="X438" s="162"/>
      <c r="Y438" s="162"/>
      <c r="Z438" s="162"/>
      <c r="AA438" s="162"/>
    </row>
    <row r="439" spans="1:27" ht="26">
      <c r="A43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39" s="9">
        <v>17</v>
      </c>
      <c r="C439" s="10" t="str">
        <f t="shared" si="24"/>
        <v>2级-3级</v>
      </c>
      <c r="D439" s="10" t="s">
        <v>115</v>
      </c>
      <c r="E439" s="10" t="s">
        <v>81</v>
      </c>
      <c r="F439" s="10" t="s">
        <v>116</v>
      </c>
      <c r="G439" s="10" t="s">
        <v>127</v>
      </c>
      <c r="H439" s="81" t="s">
        <v>129</v>
      </c>
      <c r="I439" s="77" t="s">
        <v>5</v>
      </c>
      <c r="J439" s="26">
        <v>484887.84</v>
      </c>
      <c r="K439" s="31" t="s">
        <v>130</v>
      </c>
      <c r="L439" s="23" t="s">
        <v>9</v>
      </c>
      <c r="M439" s="32">
        <f>J439</f>
        <v>484887.84</v>
      </c>
      <c r="N439" s="24"/>
      <c r="O439" s="20"/>
      <c r="P439" s="20"/>
      <c r="Q439" s="33">
        <f>M439</f>
        <v>484887.84</v>
      </c>
      <c r="R439" s="33">
        <f>Q439</f>
        <v>484887.84</v>
      </c>
      <c r="S439" s="33">
        <f>R439</f>
        <v>484887.84</v>
      </c>
    </row>
    <row r="440" spans="1:27">
      <c r="A44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40" s="9">
        <v>161</v>
      </c>
      <c r="C440" s="10" t="str">
        <f t="shared" si="24"/>
        <v>2级-2级</v>
      </c>
      <c r="D440" s="10" t="s">
        <v>66</v>
      </c>
      <c r="E440" s="10" t="s">
        <v>81</v>
      </c>
      <c r="F440" s="10" t="s">
        <v>66</v>
      </c>
      <c r="G440" s="10" t="s">
        <v>169</v>
      </c>
      <c r="H440" s="81" t="s">
        <v>187</v>
      </c>
      <c r="I440" s="77" t="s">
        <v>14</v>
      </c>
      <c r="J440" s="26">
        <v>482875</v>
      </c>
      <c r="K440" s="22"/>
      <c r="L440" s="23"/>
      <c r="M440" s="32"/>
      <c r="N440" s="24"/>
      <c r="O440" s="20"/>
      <c r="P440" s="20"/>
      <c r="Q440" s="33"/>
      <c r="R440" s="33"/>
      <c r="S440" s="33"/>
    </row>
    <row r="441" spans="1:27">
      <c r="A441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441" s="9">
        <v>6</v>
      </c>
      <c r="C441" s="10" t="str">
        <f t="shared" si="24"/>
        <v>2级-2级</v>
      </c>
      <c r="D441" s="10" t="s">
        <v>66</v>
      </c>
      <c r="E441" s="10" t="s">
        <v>169</v>
      </c>
      <c r="F441" s="10" t="s">
        <v>66</v>
      </c>
      <c r="G441" s="10" t="s">
        <v>81</v>
      </c>
      <c r="H441" s="37"/>
      <c r="I441" s="77" t="s">
        <v>26</v>
      </c>
      <c r="J441" s="26">
        <v>482875</v>
      </c>
      <c r="K441" s="22"/>
      <c r="L441" s="23"/>
      <c r="M441" s="38"/>
      <c r="N441" s="24"/>
      <c r="O441" s="20"/>
      <c r="P441" s="20" t="str">
        <f>IF(N441=0,"OK","待核对")</f>
        <v>OK</v>
      </c>
      <c r="Q441" s="20"/>
      <c r="R441" s="20"/>
      <c r="S441" s="20"/>
    </row>
    <row r="442" spans="1:27" ht="26">
      <c r="A44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42" s="9">
        <v>81</v>
      </c>
      <c r="C442" s="10" t="str">
        <f t="shared" si="24"/>
        <v>3级-3级</v>
      </c>
      <c r="D442" s="10" t="s">
        <v>116</v>
      </c>
      <c r="E442" s="10" t="s">
        <v>122</v>
      </c>
      <c r="F442" s="10" t="s">
        <v>116</v>
      </c>
      <c r="G442" s="10" t="s">
        <v>120</v>
      </c>
      <c r="H442" s="81" t="s">
        <v>145</v>
      </c>
      <c r="I442" s="77" t="s">
        <v>14</v>
      </c>
      <c r="J442" s="26">
        <v>478773.09</v>
      </c>
      <c r="K442" s="31" t="s">
        <v>146</v>
      </c>
      <c r="L442" s="23" t="s">
        <v>24</v>
      </c>
      <c r="M442" s="32">
        <f>J442</f>
        <v>478773.09</v>
      </c>
      <c r="N442" s="24"/>
      <c r="O442" s="20"/>
      <c r="P442" s="20"/>
      <c r="Q442" s="33">
        <f>M442</f>
        <v>478773.09</v>
      </c>
      <c r="R442" s="33">
        <f>Q442</f>
        <v>478773.09</v>
      </c>
      <c r="S442" s="33">
        <f>R442</f>
        <v>478773.09</v>
      </c>
    </row>
    <row r="443" spans="1:27">
      <c r="A44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443" s="9">
        <v>15</v>
      </c>
      <c r="C443" s="10" t="str">
        <f t="shared" si="24"/>
        <v>1级-2级</v>
      </c>
      <c r="D443" s="10" t="s">
        <v>64</v>
      </c>
      <c r="E443" s="10" t="s">
        <v>65</v>
      </c>
      <c r="F443" s="10" t="s">
        <v>66</v>
      </c>
      <c r="G443" s="10" t="s">
        <v>87</v>
      </c>
      <c r="H443" s="12" t="s">
        <v>79</v>
      </c>
      <c r="I443" s="77" t="s">
        <v>11</v>
      </c>
      <c r="J443" s="14">
        <v>478391.66</v>
      </c>
      <c r="K443" s="15"/>
      <c r="L443" s="15"/>
      <c r="M443" s="16"/>
      <c r="N443" s="17"/>
      <c r="O443" s="18"/>
      <c r="P443" s="19"/>
      <c r="Q443" s="20"/>
      <c r="R443" s="20"/>
      <c r="S443" s="20"/>
    </row>
    <row r="444" spans="1:27" ht="26">
      <c r="A44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44" s="9">
        <v>63</v>
      </c>
      <c r="C444" s="10" t="str">
        <f t="shared" si="24"/>
        <v>2级-1级</v>
      </c>
      <c r="D444" s="10" t="s">
        <v>252</v>
      </c>
      <c r="E444" s="11" t="s">
        <v>308</v>
      </c>
      <c r="F444" s="10" t="s">
        <v>254</v>
      </c>
      <c r="G444" s="11" t="s">
        <v>210</v>
      </c>
      <c r="H444" s="76" t="s">
        <v>255</v>
      </c>
      <c r="I444" s="77" t="s">
        <v>24</v>
      </c>
      <c r="J444" s="26">
        <v>478391.66</v>
      </c>
      <c r="K444" s="22"/>
      <c r="L444" s="23"/>
      <c r="M444" s="32"/>
      <c r="N444" s="24"/>
      <c r="O444" s="20"/>
      <c r="P444" s="20"/>
      <c r="Q444" s="20"/>
      <c r="R444" s="20"/>
      <c r="S444" s="20"/>
      <c r="T444" s="162"/>
      <c r="U444" s="162"/>
      <c r="V444" s="162"/>
      <c r="W444" s="162"/>
      <c r="X444" s="162"/>
      <c r="Y444" s="162"/>
      <c r="Z444" s="162"/>
      <c r="AA444" s="162"/>
    </row>
    <row r="445" spans="1:27" ht="13" customHeight="1">
      <c r="A445" s="147" t="str">
        <f>HYPERLINK("C:\Users\chizh\Desktop\ffcell\提取结果.xlsx#'4内部关联现金流'!A1","[提取结果.xlsx]4内部关联现金流")</f>
        <v>[提取结果.xlsx]4内部关联现金流</v>
      </c>
      <c r="B445" s="9">
        <v>57</v>
      </c>
      <c r="C445" s="85" t="str">
        <f t="shared" si="24"/>
        <v>4级-4级</v>
      </c>
      <c r="D445" s="100" t="s">
        <v>72</v>
      </c>
      <c r="E445" s="85" t="s">
        <v>80</v>
      </c>
      <c r="F445" s="100" t="s">
        <v>72</v>
      </c>
      <c r="G445" s="100" t="s">
        <v>76</v>
      </c>
      <c r="H445" s="104" t="s">
        <v>384</v>
      </c>
      <c r="I445" s="94" t="s">
        <v>9</v>
      </c>
      <c r="J445" s="272">
        <v>477738.35</v>
      </c>
      <c r="K445" s="22"/>
      <c r="L445" s="23"/>
      <c r="M445" s="20"/>
      <c r="N445" s="24"/>
      <c r="O445" s="20"/>
      <c r="P445" s="20"/>
      <c r="Q445" s="20"/>
      <c r="R445" s="20"/>
      <c r="S445" s="20"/>
    </row>
    <row r="446" spans="1:27">
      <c r="A44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46" s="9">
        <v>463</v>
      </c>
      <c r="C446" s="121" t="str">
        <f t="shared" si="24"/>
        <v>3级-2级</v>
      </c>
      <c r="D446" s="121" t="s">
        <v>69</v>
      </c>
      <c r="E446" s="121" t="s">
        <v>194</v>
      </c>
      <c r="F446" s="121" t="s">
        <v>66</v>
      </c>
      <c r="G446" s="121" t="s">
        <v>89</v>
      </c>
      <c r="H446" s="76" t="s">
        <v>681</v>
      </c>
      <c r="I446" s="124" t="s">
        <v>26</v>
      </c>
      <c r="J446" s="271">
        <v>475000</v>
      </c>
      <c r="K446" s="54"/>
      <c r="L446" s="55"/>
      <c r="M446" s="58"/>
      <c r="N446" s="57"/>
      <c r="O446" s="58"/>
      <c r="P446" s="58"/>
      <c r="Q446" s="58"/>
      <c r="R446" s="58"/>
      <c r="S446" s="58"/>
    </row>
    <row r="447" spans="1:27" ht="13" customHeight="1">
      <c r="A447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447" s="9">
        <v>18</v>
      </c>
      <c r="C447" s="10" t="str">
        <f t="shared" si="24"/>
        <v>2级-4级</v>
      </c>
      <c r="D447" s="10" t="s">
        <v>66</v>
      </c>
      <c r="E447" s="10" t="s">
        <v>179</v>
      </c>
      <c r="F447" s="10" t="s">
        <v>72</v>
      </c>
      <c r="G447" s="10" t="s">
        <v>76</v>
      </c>
      <c r="H447" s="79" t="s">
        <v>198</v>
      </c>
      <c r="I447" s="77" t="s">
        <v>9</v>
      </c>
      <c r="J447" s="26">
        <v>472846.45360000001</v>
      </c>
      <c r="K447" s="22"/>
      <c r="L447" s="23"/>
      <c r="M447" s="20"/>
      <c r="N447" s="24"/>
      <c r="O447" s="20"/>
      <c r="P447" s="20"/>
      <c r="Q447" s="20"/>
      <c r="R447" s="20"/>
      <c r="S447" s="20"/>
    </row>
    <row r="448" spans="1:27">
      <c r="A44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48" s="9">
        <v>4</v>
      </c>
      <c r="C448" s="10" t="str">
        <f t="shared" si="24"/>
        <v>4级-3级</v>
      </c>
      <c r="D448" s="10" t="s">
        <v>72</v>
      </c>
      <c r="E448" s="10" t="s">
        <v>97</v>
      </c>
      <c r="F448" s="10" t="s">
        <v>69</v>
      </c>
      <c r="G448" s="10" t="s">
        <v>195</v>
      </c>
      <c r="H448" s="81" t="s">
        <v>166</v>
      </c>
      <c r="I448" s="77" t="s">
        <v>9</v>
      </c>
      <c r="J448" s="26">
        <v>470000</v>
      </c>
      <c r="K448" s="22"/>
      <c r="L448" s="23"/>
      <c r="M448" s="32"/>
      <c r="N448" s="24"/>
      <c r="O448" s="20"/>
      <c r="P448" s="20"/>
      <c r="Q448" s="20"/>
      <c r="R448" s="20"/>
      <c r="S448" s="20"/>
    </row>
    <row r="449" spans="1:27" ht="14.5">
      <c r="A44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49" s="9">
        <v>39</v>
      </c>
      <c r="C449" s="10" t="str">
        <f t="shared" si="24"/>
        <v>2级-4级</v>
      </c>
      <c r="D449" s="73" t="s">
        <v>66</v>
      </c>
      <c r="E449" s="73" t="s">
        <v>78</v>
      </c>
      <c r="F449" s="73" t="s">
        <v>72</v>
      </c>
      <c r="G449" s="73" t="s">
        <v>76</v>
      </c>
      <c r="H449" s="136" t="s">
        <v>695</v>
      </c>
      <c r="I449" s="77" t="s">
        <v>5</v>
      </c>
      <c r="J449" s="26">
        <v>467056.46</v>
      </c>
      <c r="K449" s="22"/>
      <c r="L449" s="23"/>
      <c r="M449" s="20"/>
      <c r="N449" s="24"/>
      <c r="O449" s="20"/>
      <c r="P449" s="20"/>
      <c r="Q449" s="20"/>
      <c r="R449" s="20"/>
      <c r="S449" s="20"/>
    </row>
    <row r="450" spans="1:27">
      <c r="A450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50" s="9">
        <v>7</v>
      </c>
      <c r="C450" s="10" t="str">
        <f t="shared" si="24"/>
        <v>2级-3级</v>
      </c>
      <c r="D450" s="10" t="s">
        <v>66</v>
      </c>
      <c r="E450" s="10" t="s">
        <v>84</v>
      </c>
      <c r="F450" s="10" t="s">
        <v>69</v>
      </c>
      <c r="G450" s="10" t="s">
        <v>233</v>
      </c>
      <c r="H450" s="81" t="s">
        <v>232</v>
      </c>
      <c r="I450" s="77" t="s">
        <v>6</v>
      </c>
      <c r="J450" s="26">
        <v>459461.34</v>
      </c>
      <c r="K450" s="22"/>
      <c r="L450" s="23"/>
      <c r="M450" s="38"/>
      <c r="N450" s="24"/>
      <c r="O450" s="20"/>
      <c r="P450" s="20" t="str">
        <f>IF(N450=0,"OK","待核对")</f>
        <v>OK</v>
      </c>
      <c r="Q450" s="20"/>
      <c r="R450" s="20"/>
      <c r="S450" s="20"/>
    </row>
    <row r="451" spans="1:27">
      <c r="A45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51" s="9">
        <v>195</v>
      </c>
      <c r="C451" s="121" t="str">
        <f t="shared" si="24"/>
        <v>3级-2级</v>
      </c>
      <c r="D451" s="121" t="s">
        <v>69</v>
      </c>
      <c r="E451" s="129" t="s">
        <v>233</v>
      </c>
      <c r="F451" s="121" t="s">
        <v>66</v>
      </c>
      <c r="G451" s="130" t="s">
        <v>84</v>
      </c>
      <c r="H451" s="144" t="s">
        <v>165</v>
      </c>
      <c r="I451" s="124" t="s">
        <v>5</v>
      </c>
      <c r="J451" s="271">
        <v>459461.34</v>
      </c>
      <c r="K451" s="54"/>
      <c r="L451" s="55"/>
      <c r="M451" s="56"/>
      <c r="N451" s="57"/>
      <c r="O451" s="58"/>
      <c r="P451" s="58"/>
      <c r="Q451" s="58"/>
      <c r="R451" s="58"/>
      <c r="S451" s="58"/>
    </row>
    <row r="452" spans="1:27">
      <c r="A45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52" s="9">
        <v>113</v>
      </c>
      <c r="C452" s="121" t="str">
        <f t="shared" si="24"/>
        <v>2级-3级</v>
      </c>
      <c r="D452" s="121" t="s">
        <v>66</v>
      </c>
      <c r="E452" s="121" t="s">
        <v>89</v>
      </c>
      <c r="F452" s="121" t="s">
        <v>69</v>
      </c>
      <c r="G452" s="121" t="s">
        <v>354</v>
      </c>
      <c r="H452" s="144" t="s">
        <v>531</v>
      </c>
      <c r="I452" s="124" t="s">
        <v>9</v>
      </c>
      <c r="J452" s="255">
        <v>450575</v>
      </c>
      <c r="K452" s="22"/>
      <c r="L452" s="23"/>
      <c r="M452" s="38"/>
      <c r="N452" s="24"/>
      <c r="O452" s="20"/>
      <c r="P452" s="20" t="str">
        <f>IF(N452=0,"OK","待核对")</f>
        <v>OK</v>
      </c>
      <c r="Q452" s="20"/>
      <c r="R452" s="20"/>
      <c r="S452" s="20"/>
    </row>
    <row r="453" spans="1:27" ht="39">
      <c r="A45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53" s="9">
        <v>310</v>
      </c>
      <c r="C453" s="121" t="str">
        <f t="shared" si="24"/>
        <v>3级-2级</v>
      </c>
      <c r="D453" s="121" t="s">
        <v>69</v>
      </c>
      <c r="E453" s="121" t="s">
        <v>354</v>
      </c>
      <c r="F453" s="121" t="s">
        <v>66</v>
      </c>
      <c r="G453" s="117" t="s">
        <v>89</v>
      </c>
      <c r="H453" s="131" t="s">
        <v>631</v>
      </c>
      <c r="I453" s="124" t="s">
        <v>5</v>
      </c>
      <c r="J453" s="271">
        <v>450575</v>
      </c>
      <c r="K453" s="54"/>
      <c r="L453" s="55"/>
      <c r="M453" s="58"/>
      <c r="N453" s="57"/>
      <c r="O453" s="58"/>
      <c r="P453" s="58"/>
      <c r="Q453" s="58"/>
      <c r="R453" s="58"/>
      <c r="S453" s="58"/>
    </row>
    <row r="454" spans="1:27">
      <c r="A45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54" s="9">
        <v>75</v>
      </c>
      <c r="C454" s="10" t="s">
        <v>507</v>
      </c>
      <c r="D454" s="10" t="s">
        <v>66</v>
      </c>
      <c r="E454" s="10" t="s">
        <v>175</v>
      </c>
      <c r="F454" s="10" t="s">
        <v>69</v>
      </c>
      <c r="G454" s="10" t="s">
        <v>518</v>
      </c>
      <c r="H454" s="79" t="s">
        <v>513</v>
      </c>
      <c r="I454" s="77" t="s">
        <v>3</v>
      </c>
      <c r="J454" s="26">
        <v>445819.72</v>
      </c>
      <c r="K454" s="22"/>
      <c r="L454" s="23"/>
      <c r="M454" s="20"/>
      <c r="N454" s="24"/>
      <c r="O454" s="20"/>
      <c r="P454" s="20"/>
      <c r="Q454" s="20"/>
      <c r="R454" s="20"/>
      <c r="S454" s="20"/>
    </row>
    <row r="455" spans="1:27">
      <c r="A455" s="147" t="str">
        <f>HYPERLINK("C:\Users\chizh\Desktop\ffcell\提取结果.xlsx#'4内部关联现金流'!A1","[提取结果.xlsx]4内部关联现金流")</f>
        <v>[提取结果.xlsx]4内部关联现金流</v>
      </c>
      <c r="B455" s="9">
        <v>86</v>
      </c>
      <c r="C455" s="105" t="str">
        <f t="shared" ref="C455:C460" si="25">TEXT(D455,"000")&amp;"-"&amp;TEXT(F455,"000")</f>
        <v>3级-2级</v>
      </c>
      <c r="D455" s="105" t="s">
        <v>393</v>
      </c>
      <c r="E455" s="85" t="s">
        <v>398</v>
      </c>
      <c r="F455" s="106" t="s">
        <v>395</v>
      </c>
      <c r="G455" s="86" t="s">
        <v>396</v>
      </c>
      <c r="H455" s="87" t="s">
        <v>399</v>
      </c>
      <c r="I455" s="88" t="s">
        <v>9</v>
      </c>
      <c r="J455" s="107">
        <v>432118.03</v>
      </c>
      <c r="K455" s="22"/>
      <c r="L455" s="23"/>
      <c r="M455" s="20"/>
      <c r="N455" s="24"/>
      <c r="O455" s="20"/>
      <c r="P455" s="20"/>
      <c r="Q455" s="20"/>
      <c r="R455" s="20"/>
      <c r="S455" s="20"/>
    </row>
    <row r="456" spans="1:27" ht="13" customHeight="1">
      <c r="A45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56" s="72">
        <v>23</v>
      </c>
      <c r="C456" s="73" t="str">
        <f t="shared" si="25"/>
        <v>4级-3级</v>
      </c>
      <c r="D456" s="73" t="s">
        <v>72</v>
      </c>
      <c r="E456" s="73" t="s">
        <v>76</v>
      </c>
      <c r="F456" s="75" t="s">
        <v>69</v>
      </c>
      <c r="G456" s="75" t="s">
        <v>360</v>
      </c>
      <c r="H456" s="76" t="s">
        <v>306</v>
      </c>
      <c r="I456" s="77" t="s">
        <v>3</v>
      </c>
      <c r="J456" s="78">
        <v>432047.99999999994</v>
      </c>
      <c r="K456" s="22"/>
      <c r="L456" s="23"/>
      <c r="M456" s="20"/>
      <c r="N456" s="24"/>
      <c r="O456" s="20"/>
      <c r="P456" s="20"/>
      <c r="Q456" s="20"/>
      <c r="R456" s="20"/>
      <c r="S456" s="20"/>
    </row>
    <row r="457" spans="1:27" ht="13" customHeight="1">
      <c r="A45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57" s="72">
        <v>13</v>
      </c>
      <c r="C457" s="73" t="str">
        <f t="shared" si="25"/>
        <v>4级-2级</v>
      </c>
      <c r="D457" s="73" t="s">
        <v>72</v>
      </c>
      <c r="E457" s="73" t="s">
        <v>76</v>
      </c>
      <c r="F457" s="75" t="s">
        <v>66</v>
      </c>
      <c r="G457" s="75" t="s">
        <v>89</v>
      </c>
      <c r="H457" s="76" t="s">
        <v>306</v>
      </c>
      <c r="I457" s="77" t="s">
        <v>3</v>
      </c>
      <c r="J457" s="78">
        <v>419941.87</v>
      </c>
      <c r="K457" s="22"/>
      <c r="L457" s="23"/>
      <c r="M457" s="20"/>
      <c r="N457" s="24"/>
      <c r="O457" s="20"/>
      <c r="P457" s="20"/>
      <c r="Q457" s="20"/>
      <c r="R457" s="20"/>
      <c r="S457" s="20"/>
    </row>
    <row r="458" spans="1:27" ht="13" customHeight="1">
      <c r="A45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58" s="9">
        <v>3</v>
      </c>
      <c r="C458" s="10" t="str">
        <f t="shared" si="25"/>
        <v>2级-2级</v>
      </c>
      <c r="D458" s="10" t="s">
        <v>252</v>
      </c>
      <c r="E458" s="10" t="s">
        <v>253</v>
      </c>
      <c r="F458" s="10" t="s">
        <v>252</v>
      </c>
      <c r="G458" s="148" t="s">
        <v>257</v>
      </c>
      <c r="H458" s="76" t="s">
        <v>258</v>
      </c>
      <c r="I458" s="77" t="s">
        <v>18</v>
      </c>
      <c r="J458" s="26">
        <v>414480.32</v>
      </c>
      <c r="K458" s="22"/>
      <c r="L458" s="23"/>
      <c r="M458" s="32"/>
      <c r="N458" s="24"/>
      <c r="O458" s="20"/>
      <c r="P458" s="20"/>
      <c r="Q458" s="20"/>
      <c r="R458" s="20"/>
      <c r="S458" s="20"/>
      <c r="T458" s="162"/>
      <c r="U458" s="162"/>
      <c r="V458" s="162"/>
      <c r="W458" s="162"/>
      <c r="X458" s="162"/>
      <c r="Y458" s="162"/>
      <c r="Z458" s="162"/>
      <c r="AA458" s="162"/>
    </row>
    <row r="459" spans="1:27" ht="13" customHeight="1">
      <c r="A45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59" s="9">
        <v>76</v>
      </c>
      <c r="C459" s="10" t="str">
        <f t="shared" si="25"/>
        <v>2级-2级</v>
      </c>
      <c r="D459" s="10" t="s">
        <v>252</v>
      </c>
      <c r="E459" s="11" t="s">
        <v>303</v>
      </c>
      <c r="F459" s="10" t="s">
        <v>252</v>
      </c>
      <c r="G459" s="11" t="s">
        <v>320</v>
      </c>
      <c r="H459" s="81" t="s">
        <v>321</v>
      </c>
      <c r="I459" s="77" t="s">
        <v>5</v>
      </c>
      <c r="J459" s="26">
        <v>414480.32</v>
      </c>
      <c r="K459" s="54"/>
      <c r="L459" s="55"/>
      <c r="M459" s="58"/>
      <c r="N459" s="57"/>
      <c r="O459" s="58"/>
      <c r="P459" s="58" t="str">
        <f>IF(N459=0,"OK","待核对")</f>
        <v>OK</v>
      </c>
      <c r="Q459" s="58"/>
      <c r="R459" s="58"/>
      <c r="S459" s="58"/>
      <c r="T459" s="162"/>
      <c r="U459" s="162"/>
      <c r="V459" s="162"/>
      <c r="W459" s="162"/>
      <c r="X459" s="162"/>
      <c r="Y459" s="162"/>
      <c r="Z459" s="162"/>
      <c r="AA459" s="162"/>
    </row>
    <row r="460" spans="1:27">
      <c r="A460" s="147" t="str">
        <f>HYPERLINK("C:\Users\chizh\Desktop\ffcell\提取结果.xlsx#'4内部关联现金流-1'!A1","[提取结果.xlsx]4内部关联现金流-1")</f>
        <v>[提取结果.xlsx]4内部关联现金流-1</v>
      </c>
      <c r="B460" s="9">
        <v>95</v>
      </c>
      <c r="C460" s="10" t="str">
        <f t="shared" si="25"/>
        <v>3级-3级</v>
      </c>
      <c r="D460" s="73" t="s">
        <v>69</v>
      </c>
      <c r="E460" s="73" t="s">
        <v>415</v>
      </c>
      <c r="F460" s="73" t="s">
        <v>69</v>
      </c>
      <c r="G460" s="73" t="s">
        <v>476</v>
      </c>
      <c r="H460" s="118" t="s">
        <v>477</v>
      </c>
      <c r="I460" s="77" t="s">
        <v>6</v>
      </c>
      <c r="J460" s="26">
        <v>413657.33</v>
      </c>
      <c r="K460" s="22"/>
      <c r="L460" s="23"/>
      <c r="M460" s="20"/>
      <c r="N460" s="24"/>
      <c r="O460" s="20"/>
      <c r="P460" s="20"/>
      <c r="Q460" s="20"/>
      <c r="R460" s="20"/>
      <c r="S460" s="20"/>
    </row>
    <row r="461" spans="1:27">
      <c r="A46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61" s="9">
        <v>2</v>
      </c>
      <c r="C461" s="10" t="s">
        <v>499</v>
      </c>
      <c r="D461" s="10" t="s">
        <v>69</v>
      </c>
      <c r="E461" s="10" t="s">
        <v>476</v>
      </c>
      <c r="F461" s="10" t="s">
        <v>69</v>
      </c>
      <c r="G461" s="10" t="s">
        <v>415</v>
      </c>
      <c r="H461" s="119"/>
      <c r="I461" s="77" t="s">
        <v>3</v>
      </c>
      <c r="J461" s="26">
        <v>413657.33</v>
      </c>
      <c r="K461" s="22"/>
      <c r="L461" s="23"/>
      <c r="M461" s="32"/>
      <c r="N461" s="24"/>
      <c r="O461" s="20"/>
      <c r="P461" s="20"/>
      <c r="Q461" s="20"/>
      <c r="R461" s="20"/>
      <c r="S461" s="20"/>
    </row>
    <row r="462" spans="1:27" ht="13" customHeight="1">
      <c r="A462" s="147" t="str">
        <f>HYPERLINK("C:\Users\chizh\Desktop\ffcell\提取结果.xlsx#'4内部关联现金流'!A1","[提取结果.xlsx]4内部关联现金流")</f>
        <v>[提取结果.xlsx]4内部关联现金流</v>
      </c>
      <c r="B462" s="9">
        <v>52</v>
      </c>
      <c r="C462" s="85" t="str">
        <f t="shared" ref="C462:C494" si="26">TEXT(D462,"000")&amp;"-"&amp;TEXT(F462,"000")</f>
        <v>1级-1级</v>
      </c>
      <c r="D462" s="100" t="s">
        <v>64</v>
      </c>
      <c r="E462" s="85" t="s">
        <v>80</v>
      </c>
      <c r="F462" s="100" t="s">
        <v>64</v>
      </c>
      <c r="G462" s="100" t="s">
        <v>65</v>
      </c>
      <c r="H462" s="104" t="s">
        <v>389</v>
      </c>
      <c r="I462" s="97" t="s">
        <v>5</v>
      </c>
      <c r="J462" s="272">
        <v>403180</v>
      </c>
      <c r="K462" s="22"/>
      <c r="L462" s="23"/>
      <c r="M462" s="20"/>
      <c r="N462" s="24"/>
      <c r="O462" s="20"/>
      <c r="P462" s="20"/>
      <c r="Q462" s="20"/>
      <c r="R462" s="20"/>
      <c r="S462" s="20"/>
    </row>
    <row r="463" spans="1:27">
      <c r="A46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63" s="9">
        <v>106</v>
      </c>
      <c r="C463" s="10" t="str">
        <f t="shared" si="26"/>
        <v>2级-4级</v>
      </c>
      <c r="D463" s="10" t="s">
        <v>252</v>
      </c>
      <c r="E463" s="10" t="s">
        <v>92</v>
      </c>
      <c r="F463" s="10" t="s">
        <v>262</v>
      </c>
      <c r="G463" s="10" t="s">
        <v>76</v>
      </c>
      <c r="H463" s="81" t="s">
        <v>165</v>
      </c>
      <c r="I463" s="77" t="s">
        <v>14</v>
      </c>
      <c r="J463" s="69">
        <v>397714.28</v>
      </c>
      <c r="K463" s="22"/>
      <c r="L463" s="23"/>
      <c r="M463" s="32"/>
      <c r="N463" s="24"/>
      <c r="O463" s="20"/>
      <c r="P463" s="20"/>
      <c r="Q463" s="20"/>
      <c r="R463" s="20"/>
      <c r="S463" s="20"/>
      <c r="T463" s="162"/>
      <c r="U463" s="162"/>
      <c r="V463" s="162"/>
      <c r="W463" s="162"/>
      <c r="X463" s="162"/>
      <c r="Y463" s="162"/>
      <c r="Z463" s="162"/>
      <c r="AA463" s="162"/>
    </row>
    <row r="464" spans="1:27" ht="13" customHeight="1">
      <c r="A46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64" s="72">
        <v>114</v>
      </c>
      <c r="C464" s="73" t="str">
        <f t="shared" si="26"/>
        <v>4级-3级</v>
      </c>
      <c r="D464" s="73" t="s">
        <v>72</v>
      </c>
      <c r="E464" s="73" t="s">
        <v>76</v>
      </c>
      <c r="F464" s="73" t="s">
        <v>69</v>
      </c>
      <c r="G464" s="73" t="s">
        <v>352</v>
      </c>
      <c r="H464" s="79" t="s">
        <v>165</v>
      </c>
      <c r="I464" s="77" t="s">
        <v>6</v>
      </c>
      <c r="J464" s="26">
        <v>396464.43000000005</v>
      </c>
      <c r="K464" s="22"/>
      <c r="L464" s="23"/>
      <c r="M464" s="20"/>
      <c r="N464" s="24"/>
      <c r="O464" s="20"/>
      <c r="P464" s="20"/>
      <c r="Q464" s="20"/>
      <c r="R464" s="20"/>
      <c r="S464" s="20"/>
    </row>
    <row r="465" spans="1:27" ht="13" customHeight="1">
      <c r="A46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65" s="72">
        <v>17</v>
      </c>
      <c r="C465" s="73" t="str">
        <f t="shared" si="26"/>
        <v>4级-3级</v>
      </c>
      <c r="D465" s="73" t="s">
        <v>72</v>
      </c>
      <c r="E465" s="73" t="s">
        <v>76</v>
      </c>
      <c r="F465" s="75" t="s">
        <v>69</v>
      </c>
      <c r="G465" s="75" t="s">
        <v>194</v>
      </c>
      <c r="H465" s="76" t="s">
        <v>306</v>
      </c>
      <c r="I465" s="77" t="s">
        <v>3</v>
      </c>
      <c r="J465" s="78">
        <v>395935.42</v>
      </c>
      <c r="K465" s="22"/>
      <c r="L465" s="23"/>
      <c r="M465" s="20"/>
      <c r="N465" s="24"/>
      <c r="O465" s="20"/>
      <c r="P465" s="20"/>
      <c r="Q465" s="20"/>
      <c r="R465" s="20"/>
      <c r="S465" s="20"/>
    </row>
    <row r="466" spans="1:27">
      <c r="A46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66" s="9">
        <v>229</v>
      </c>
      <c r="C466" s="121" t="str">
        <f t="shared" si="26"/>
        <v>3级-4级</v>
      </c>
      <c r="D466" s="121" t="s">
        <v>69</v>
      </c>
      <c r="E466" s="121" t="s">
        <v>371</v>
      </c>
      <c r="F466" s="121" t="s">
        <v>72</v>
      </c>
      <c r="G466" s="121" t="s">
        <v>76</v>
      </c>
      <c r="H466" s="76" t="s">
        <v>617</v>
      </c>
      <c r="I466" s="124" t="s">
        <v>5</v>
      </c>
      <c r="J466" s="271">
        <v>387806.34</v>
      </c>
      <c r="K466" s="22"/>
      <c r="L466" s="23"/>
      <c r="M466" s="20"/>
      <c r="N466" s="24"/>
      <c r="O466" s="20"/>
      <c r="P466" s="20"/>
      <c r="Q466" s="20"/>
      <c r="R466" s="20"/>
      <c r="S466" s="20"/>
    </row>
    <row r="467" spans="1:27" ht="13" customHeight="1">
      <c r="A467" s="147" t="str">
        <f>HYPERLINK("C:\Users\chizh\Desktop\ffcell\提取结果.xlsx#'4内部关联现金流'!A1","[提取结果.xlsx]4内部关联现金流")</f>
        <v>[提取结果.xlsx]4内部关联现金流</v>
      </c>
      <c r="B467" s="9">
        <v>9</v>
      </c>
      <c r="C467" s="90" t="str">
        <f t="shared" si="26"/>
        <v>2级-3级</v>
      </c>
      <c r="D467" s="85" t="s">
        <v>66</v>
      </c>
      <c r="E467" s="85" t="s">
        <v>80</v>
      </c>
      <c r="F467" s="86" t="s">
        <v>69</v>
      </c>
      <c r="G467" s="86" t="s">
        <v>377</v>
      </c>
      <c r="H467" s="96" t="s">
        <v>7</v>
      </c>
      <c r="I467" s="94" t="s">
        <v>7</v>
      </c>
      <c r="J467" s="272">
        <v>386511.03</v>
      </c>
      <c r="K467" s="22"/>
      <c r="L467" s="23"/>
      <c r="M467" s="20"/>
      <c r="N467" s="24"/>
      <c r="O467" s="20"/>
      <c r="P467" s="20" t="str">
        <f>IF(N467=0,"OK","待核对")</f>
        <v>OK</v>
      </c>
      <c r="Q467" s="20"/>
      <c r="R467" s="20"/>
      <c r="S467" s="20"/>
    </row>
    <row r="468" spans="1:27" ht="14.15" customHeight="1">
      <c r="A4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68" s="9">
        <v>85</v>
      </c>
      <c r="C468" s="121" t="str">
        <f t="shared" si="26"/>
        <v>3级-3级</v>
      </c>
      <c r="D468" s="121" t="s">
        <v>69</v>
      </c>
      <c r="E468" s="121" t="s">
        <v>341</v>
      </c>
      <c r="F468" s="121" t="s">
        <v>69</v>
      </c>
      <c r="G468" s="121" t="s">
        <v>180</v>
      </c>
      <c r="H468" s="144" t="s">
        <v>165</v>
      </c>
      <c r="I468" s="124" t="s">
        <v>5</v>
      </c>
      <c r="J468" s="271">
        <v>386031</v>
      </c>
      <c r="K468" s="54"/>
      <c r="L468" s="55"/>
      <c r="M468" s="56"/>
      <c r="N468" s="57"/>
      <c r="O468" s="58"/>
      <c r="P468" s="58"/>
      <c r="Q468" s="58"/>
      <c r="R468" s="58"/>
      <c r="S468" s="58"/>
    </row>
    <row r="469" spans="1:27" ht="14.15" customHeight="1">
      <c r="A469" s="147" t="str">
        <f>HYPERLINK("C:\Users\chizh\Desktop\ffcell\提取结果.xlsx#'4内部关联现金流'!A1","[提取结果.xlsx]4内部关联现金流")</f>
        <v>[提取结果.xlsx]4内部关联现金流</v>
      </c>
      <c r="B469" s="9">
        <v>29</v>
      </c>
      <c r="C469" s="85" t="str">
        <f t="shared" si="26"/>
        <v>2级-2级</v>
      </c>
      <c r="D469" s="100" t="s">
        <v>66</v>
      </c>
      <c r="E469" s="85" t="s">
        <v>80</v>
      </c>
      <c r="F469" s="100" t="s">
        <v>66</v>
      </c>
      <c r="G469" s="100" t="s">
        <v>109</v>
      </c>
      <c r="H469" s="97" t="s">
        <v>380</v>
      </c>
      <c r="I469" s="97" t="s">
        <v>3</v>
      </c>
      <c r="J469" s="274">
        <v>377980.2</v>
      </c>
      <c r="K469" s="22"/>
      <c r="L469" s="23"/>
      <c r="M469" s="20"/>
      <c r="N469" s="24"/>
      <c r="O469" s="20"/>
      <c r="P469" s="20"/>
      <c r="Q469" s="20"/>
      <c r="R469" s="20"/>
      <c r="S469" s="20"/>
    </row>
    <row r="470" spans="1:27" ht="14.15" customHeight="1">
      <c r="A47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70" s="9">
        <v>11</v>
      </c>
      <c r="C470" s="10" t="str">
        <f t="shared" si="26"/>
        <v>2级-3级</v>
      </c>
      <c r="D470" s="10" t="s">
        <v>115</v>
      </c>
      <c r="E470" s="10" t="s">
        <v>81</v>
      </c>
      <c r="F470" s="10" t="s">
        <v>116</v>
      </c>
      <c r="G470" s="10" t="s">
        <v>117</v>
      </c>
      <c r="H470" s="81" t="s">
        <v>129</v>
      </c>
      <c r="I470" s="77" t="s">
        <v>5</v>
      </c>
      <c r="J470" s="26">
        <v>374487.84</v>
      </c>
      <c r="K470" s="31" t="s">
        <v>130</v>
      </c>
      <c r="L470" s="23" t="s">
        <v>9</v>
      </c>
      <c r="M470" s="32">
        <f>J470</f>
        <v>374487.84</v>
      </c>
      <c r="N470" s="24"/>
      <c r="O470" s="20"/>
      <c r="P470" s="20"/>
      <c r="Q470" s="33">
        <f>M470</f>
        <v>374487.84</v>
      </c>
      <c r="R470" s="33">
        <f>Q470</f>
        <v>374487.84</v>
      </c>
      <c r="S470" s="33">
        <f>R470</f>
        <v>374487.84</v>
      </c>
    </row>
    <row r="471" spans="1:27" ht="14.15" customHeight="1">
      <c r="A47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71" s="9">
        <v>13</v>
      </c>
      <c r="C471" s="10" t="str">
        <f t="shared" si="26"/>
        <v>2级-3级</v>
      </c>
      <c r="D471" s="10" t="s">
        <v>115</v>
      </c>
      <c r="E471" s="10" t="s">
        <v>81</v>
      </c>
      <c r="F471" s="10" t="s">
        <v>116</v>
      </c>
      <c r="G471" s="10" t="s">
        <v>122</v>
      </c>
      <c r="H471" s="81" t="s">
        <v>129</v>
      </c>
      <c r="I471" s="77" t="s">
        <v>5</v>
      </c>
      <c r="J471" s="26">
        <v>374487.84</v>
      </c>
      <c r="K471" s="31" t="s">
        <v>130</v>
      </c>
      <c r="L471" s="23" t="s">
        <v>9</v>
      </c>
      <c r="M471" s="32">
        <f>J471</f>
        <v>374487.84</v>
      </c>
      <c r="N471" s="24"/>
      <c r="O471" s="20"/>
      <c r="P471" s="20"/>
      <c r="Q471" s="33">
        <f>M471</f>
        <v>374487.84</v>
      </c>
      <c r="R471" s="33">
        <f>Q471</f>
        <v>374487.84</v>
      </c>
      <c r="S471" s="33">
        <f>R471</f>
        <v>374487.84</v>
      </c>
    </row>
    <row r="472" spans="1:27" ht="14.15" customHeight="1">
      <c r="A47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72" s="9">
        <v>98</v>
      </c>
      <c r="C472" s="10" t="str">
        <f t="shared" si="26"/>
        <v>2级-4级</v>
      </c>
      <c r="D472" s="10" t="s">
        <v>252</v>
      </c>
      <c r="E472" s="10" t="s">
        <v>95</v>
      </c>
      <c r="F472" s="10" t="s">
        <v>262</v>
      </c>
      <c r="G472" s="10" t="s">
        <v>76</v>
      </c>
      <c r="H472" s="81" t="s">
        <v>165</v>
      </c>
      <c r="I472" s="77" t="s">
        <v>5</v>
      </c>
      <c r="J472" s="26">
        <f>264791.35+106275.03</f>
        <v>371066.38</v>
      </c>
      <c r="K472" s="22"/>
      <c r="L472" s="23"/>
      <c r="M472" s="32"/>
      <c r="N472" s="24"/>
      <c r="O472" s="20"/>
      <c r="P472" s="20"/>
      <c r="Q472" s="20"/>
      <c r="R472" s="20"/>
      <c r="S472" s="20"/>
      <c r="T472" s="162"/>
      <c r="U472" s="162"/>
      <c r="V472" s="162"/>
      <c r="W472" s="162"/>
      <c r="X472" s="162"/>
      <c r="Y472" s="162"/>
      <c r="Z472" s="162"/>
      <c r="AA472" s="162"/>
    </row>
    <row r="473" spans="1:27" ht="14.15" customHeight="1">
      <c r="A47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73" s="72">
        <v>54</v>
      </c>
      <c r="C473" s="73" t="str">
        <f t="shared" si="26"/>
        <v>4级-2级</v>
      </c>
      <c r="D473" s="73" t="s">
        <v>72</v>
      </c>
      <c r="E473" s="73" t="s">
        <v>76</v>
      </c>
      <c r="F473" s="73" t="s">
        <v>66</v>
      </c>
      <c r="G473" s="73" t="s">
        <v>95</v>
      </c>
      <c r="H473" s="76" t="s">
        <v>165</v>
      </c>
      <c r="I473" s="77" t="s">
        <v>6</v>
      </c>
      <c r="J473" s="26">
        <v>371066.38</v>
      </c>
      <c r="K473" s="22"/>
      <c r="L473" s="23"/>
      <c r="M473" s="20"/>
      <c r="N473" s="24"/>
      <c r="O473" s="20"/>
      <c r="P473" s="20"/>
      <c r="Q473" s="20"/>
      <c r="R473" s="20"/>
      <c r="S473" s="20"/>
    </row>
    <row r="474" spans="1:27" ht="14.15" customHeight="1">
      <c r="A47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74" s="72">
        <v>4</v>
      </c>
      <c r="C474" s="73" t="str">
        <f t="shared" si="26"/>
        <v>4级-2级</v>
      </c>
      <c r="D474" s="73" t="s">
        <v>72</v>
      </c>
      <c r="E474" s="73" t="s">
        <v>76</v>
      </c>
      <c r="F474" s="75" t="s">
        <v>66</v>
      </c>
      <c r="G474" s="75" t="s">
        <v>74</v>
      </c>
      <c r="H474" s="76" t="s">
        <v>306</v>
      </c>
      <c r="I474" s="77" t="s">
        <v>3</v>
      </c>
      <c r="J474" s="78">
        <v>370156</v>
      </c>
      <c r="K474" s="22"/>
      <c r="L474" s="23"/>
      <c r="M474" s="32"/>
      <c r="N474" s="24"/>
      <c r="O474" s="20"/>
      <c r="P474" s="20"/>
      <c r="Q474" s="20"/>
      <c r="R474" s="20"/>
      <c r="S474" s="20"/>
    </row>
    <row r="475" spans="1:27" ht="14.15" customHeight="1">
      <c r="A47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75" s="9">
        <v>32</v>
      </c>
      <c r="C475" s="10" t="str">
        <f t="shared" si="26"/>
        <v>4级-3级</v>
      </c>
      <c r="D475" s="10" t="s">
        <v>72</v>
      </c>
      <c r="E475" s="10" t="s">
        <v>97</v>
      </c>
      <c r="F475" s="10" t="s">
        <v>69</v>
      </c>
      <c r="G475" s="10" t="s">
        <v>355</v>
      </c>
      <c r="H475" s="118" t="s">
        <v>165</v>
      </c>
      <c r="I475" s="77" t="s">
        <v>6</v>
      </c>
      <c r="J475" s="26">
        <v>351511.82</v>
      </c>
      <c r="K475" s="22"/>
      <c r="L475" s="23"/>
      <c r="M475" s="20"/>
      <c r="N475" s="24"/>
      <c r="O475" s="20"/>
      <c r="P475" s="20"/>
      <c r="Q475" s="20"/>
      <c r="R475" s="20"/>
      <c r="S475" s="20"/>
    </row>
    <row r="476" spans="1:27" ht="14.15" customHeight="1">
      <c r="A47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76" s="9">
        <v>26</v>
      </c>
      <c r="C476" s="10" t="str">
        <f t="shared" si="26"/>
        <v>2级-3级</v>
      </c>
      <c r="D476" s="73" t="s">
        <v>66</v>
      </c>
      <c r="E476" s="73" t="s">
        <v>78</v>
      </c>
      <c r="F476" s="73" t="s">
        <v>69</v>
      </c>
      <c r="G476" s="73" t="s">
        <v>279</v>
      </c>
      <c r="H476" s="136" t="s">
        <v>403</v>
      </c>
      <c r="I476" s="77" t="s">
        <v>6</v>
      </c>
      <c r="J476" s="26">
        <v>344356.83</v>
      </c>
      <c r="K476" s="22"/>
      <c r="L476" s="23"/>
      <c r="M476" s="20"/>
      <c r="N476" s="24"/>
      <c r="O476" s="20"/>
      <c r="P476" s="20"/>
      <c r="Q476" s="20"/>
      <c r="R476" s="20"/>
      <c r="S476" s="20"/>
    </row>
    <row r="477" spans="1:27" ht="14.15" customHeight="1">
      <c r="A47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77" s="72">
        <v>33</v>
      </c>
      <c r="C477" s="73" t="str">
        <f t="shared" si="26"/>
        <v>4级-2级</v>
      </c>
      <c r="D477" s="73" t="s">
        <v>72</v>
      </c>
      <c r="E477" s="73" t="s">
        <v>76</v>
      </c>
      <c r="F477" s="75" t="s">
        <v>66</v>
      </c>
      <c r="G477" s="75" t="s">
        <v>94</v>
      </c>
      <c r="H477" s="76" t="s">
        <v>306</v>
      </c>
      <c r="I477" s="77" t="s">
        <v>3</v>
      </c>
      <c r="J477" s="78">
        <v>340099.88</v>
      </c>
      <c r="K477" s="22"/>
      <c r="L477" s="23"/>
      <c r="M477" s="20"/>
      <c r="N477" s="24"/>
      <c r="O477" s="20"/>
      <c r="P477" s="20"/>
      <c r="Q477" s="20"/>
      <c r="R477" s="20"/>
      <c r="S477" s="20"/>
    </row>
    <row r="478" spans="1:27" ht="14.15" customHeight="1">
      <c r="A47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78" s="9">
        <v>112</v>
      </c>
      <c r="C478" s="121" t="str">
        <f t="shared" si="26"/>
        <v>2级-3级</v>
      </c>
      <c r="D478" s="121" t="s">
        <v>66</v>
      </c>
      <c r="E478" s="121" t="s">
        <v>89</v>
      </c>
      <c r="F478" s="121" t="s">
        <v>69</v>
      </c>
      <c r="G478" s="121" t="s">
        <v>354</v>
      </c>
      <c r="H478" s="144" t="s">
        <v>164</v>
      </c>
      <c r="I478" s="124" t="s">
        <v>3</v>
      </c>
      <c r="J478" s="255">
        <v>327416.39</v>
      </c>
      <c r="K478" s="22"/>
      <c r="L478" s="23"/>
      <c r="M478" s="38"/>
      <c r="N478" s="24"/>
      <c r="O478" s="20"/>
      <c r="P478" s="20" t="str">
        <f>IF(N478=0,"OK","待核对")</f>
        <v>OK</v>
      </c>
      <c r="Q478" s="20"/>
      <c r="R478" s="20"/>
      <c r="S478" s="20"/>
    </row>
    <row r="479" spans="1:27" ht="14.15" customHeight="1">
      <c r="A47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79" s="9">
        <v>320</v>
      </c>
      <c r="C479" s="121" t="str">
        <f t="shared" si="26"/>
        <v>3级-2级</v>
      </c>
      <c r="D479" s="121" t="s">
        <v>69</v>
      </c>
      <c r="E479" s="121" t="s">
        <v>354</v>
      </c>
      <c r="F479" s="121" t="s">
        <v>66</v>
      </c>
      <c r="G479" s="117" t="s">
        <v>89</v>
      </c>
      <c r="H479" s="144" t="s">
        <v>638</v>
      </c>
      <c r="I479" s="124" t="s">
        <v>9</v>
      </c>
      <c r="J479" s="271">
        <v>327416.39</v>
      </c>
      <c r="K479" s="54"/>
      <c r="L479" s="55"/>
      <c r="M479" s="58"/>
      <c r="N479" s="57"/>
      <c r="O479" s="58"/>
      <c r="P479" s="58"/>
      <c r="Q479" s="58"/>
      <c r="R479" s="58"/>
      <c r="S479" s="58"/>
    </row>
    <row r="480" spans="1:27" ht="14.15" customHeight="1">
      <c r="A48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80" s="9">
        <v>7</v>
      </c>
      <c r="C480" s="10" t="str">
        <f t="shared" si="26"/>
        <v>4级-2级</v>
      </c>
      <c r="D480" s="10" t="s">
        <v>72</v>
      </c>
      <c r="E480" s="10" t="s">
        <v>97</v>
      </c>
      <c r="F480" s="10" t="s">
        <v>66</v>
      </c>
      <c r="G480" s="10" t="s">
        <v>89</v>
      </c>
      <c r="H480" s="117" t="s">
        <v>306</v>
      </c>
      <c r="I480" s="77" t="s">
        <v>3</v>
      </c>
      <c r="J480" s="26">
        <v>327294.78000000003</v>
      </c>
      <c r="K480" s="22"/>
      <c r="L480" s="23"/>
      <c r="M480" s="38"/>
      <c r="N480" s="24"/>
      <c r="O480" s="20"/>
      <c r="P480" s="20"/>
      <c r="Q480" s="20"/>
      <c r="R480" s="20"/>
      <c r="S480" s="20"/>
    </row>
    <row r="481" spans="1:19" ht="14.15" customHeight="1">
      <c r="A48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81" s="9">
        <v>312</v>
      </c>
      <c r="C481" s="121" t="str">
        <f t="shared" si="26"/>
        <v>3级-3级</v>
      </c>
      <c r="D481" s="121" t="s">
        <v>69</v>
      </c>
      <c r="E481" s="121" t="s">
        <v>354</v>
      </c>
      <c r="F481" s="121" t="s">
        <v>69</v>
      </c>
      <c r="G481" s="117" t="s">
        <v>245</v>
      </c>
      <c r="H481" s="131" t="s">
        <v>631</v>
      </c>
      <c r="I481" s="124" t="s">
        <v>5</v>
      </c>
      <c r="J481" s="271">
        <v>324052.26</v>
      </c>
      <c r="K481" s="54"/>
      <c r="L481" s="55"/>
      <c r="M481" s="58"/>
      <c r="N481" s="57"/>
      <c r="O481" s="58"/>
      <c r="P481" s="58"/>
      <c r="Q481" s="58"/>
      <c r="R481" s="58"/>
      <c r="S481" s="58"/>
    </row>
    <row r="482" spans="1:19" ht="14.15" customHeight="1">
      <c r="A48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82" s="72">
        <v>111</v>
      </c>
      <c r="C482" s="73" t="str">
        <f t="shared" si="26"/>
        <v>4级-3级</v>
      </c>
      <c r="D482" s="73" t="s">
        <v>72</v>
      </c>
      <c r="E482" s="73" t="s">
        <v>76</v>
      </c>
      <c r="F482" s="73" t="s">
        <v>69</v>
      </c>
      <c r="G482" s="73" t="s">
        <v>351</v>
      </c>
      <c r="H482" s="79" t="s">
        <v>165</v>
      </c>
      <c r="I482" s="77" t="s">
        <v>6</v>
      </c>
      <c r="J482" s="26">
        <v>323133.99</v>
      </c>
      <c r="K482" s="22"/>
      <c r="L482" s="23"/>
      <c r="M482" s="20"/>
      <c r="N482" s="24"/>
      <c r="O482" s="20"/>
      <c r="P482" s="20"/>
      <c r="Q482" s="20"/>
      <c r="R482" s="20"/>
      <c r="S482" s="20"/>
    </row>
    <row r="483" spans="1:19" ht="14.15" customHeight="1">
      <c r="A483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483" s="9">
        <v>1</v>
      </c>
      <c r="C483" s="10" t="str">
        <f t="shared" si="26"/>
        <v>2级-2级</v>
      </c>
      <c r="D483" s="10" t="s">
        <v>66</v>
      </c>
      <c r="E483" s="10" t="s">
        <v>169</v>
      </c>
      <c r="F483" s="10" t="s">
        <v>66</v>
      </c>
      <c r="G483" s="10" t="s">
        <v>78</v>
      </c>
      <c r="H483" s="119"/>
      <c r="I483" s="77" t="s">
        <v>3</v>
      </c>
      <c r="J483" s="26">
        <v>320250</v>
      </c>
      <c r="K483" s="22"/>
      <c r="L483" s="23"/>
      <c r="M483" s="32"/>
      <c r="N483" s="24"/>
      <c r="O483" s="20"/>
      <c r="P483" s="20"/>
      <c r="Q483" s="20"/>
      <c r="R483" s="20"/>
      <c r="S483" s="20"/>
    </row>
    <row r="484" spans="1:19" ht="14.15" customHeight="1">
      <c r="A48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84" s="9">
        <v>43</v>
      </c>
      <c r="C484" s="10" t="str">
        <f t="shared" si="26"/>
        <v>2级-2级</v>
      </c>
      <c r="D484" s="73" t="s">
        <v>66</v>
      </c>
      <c r="E484" s="73" t="s">
        <v>78</v>
      </c>
      <c r="F484" s="73" t="s">
        <v>66</v>
      </c>
      <c r="G484" s="73" t="s">
        <v>169</v>
      </c>
      <c r="H484" s="136" t="s">
        <v>403</v>
      </c>
      <c r="I484" s="77" t="s">
        <v>6</v>
      </c>
      <c r="J484" s="26">
        <v>320250</v>
      </c>
      <c r="K484" s="22"/>
      <c r="L484" s="23"/>
      <c r="M484" s="20"/>
      <c r="N484" s="24"/>
      <c r="O484" s="20"/>
      <c r="P484" s="20"/>
      <c r="Q484" s="20"/>
      <c r="R484" s="20"/>
      <c r="S484" s="20"/>
    </row>
    <row r="485" spans="1:19" ht="14.15" customHeight="1">
      <c r="A48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85" s="9">
        <v>107</v>
      </c>
      <c r="C485" s="121" t="str">
        <f t="shared" si="26"/>
        <v>2级-3级</v>
      </c>
      <c r="D485" s="121" t="s">
        <v>66</v>
      </c>
      <c r="E485" s="121" t="s">
        <v>89</v>
      </c>
      <c r="F485" s="121" t="s">
        <v>69</v>
      </c>
      <c r="G485" s="121" t="s">
        <v>194</v>
      </c>
      <c r="H485" s="144" t="s">
        <v>164</v>
      </c>
      <c r="I485" s="124" t="s">
        <v>3</v>
      </c>
      <c r="J485" s="255">
        <v>318338.94</v>
      </c>
      <c r="K485" s="54"/>
      <c r="L485" s="55"/>
      <c r="M485" s="58"/>
      <c r="N485" s="57"/>
      <c r="O485" s="58"/>
      <c r="P485" s="58"/>
      <c r="Q485" s="58"/>
      <c r="R485" s="58"/>
      <c r="S485" s="58"/>
    </row>
    <row r="486" spans="1:19" ht="14.15" customHeight="1">
      <c r="A48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86" s="9">
        <v>12</v>
      </c>
      <c r="C486" s="10" t="str">
        <f t="shared" si="26"/>
        <v>4级-3级</v>
      </c>
      <c r="D486" s="10" t="s">
        <v>72</v>
      </c>
      <c r="E486" s="10" t="s">
        <v>97</v>
      </c>
      <c r="F486" s="10" t="s">
        <v>69</v>
      </c>
      <c r="G486" s="10" t="s">
        <v>180</v>
      </c>
      <c r="H486" s="118" t="s">
        <v>344</v>
      </c>
      <c r="I486" s="77" t="s">
        <v>6</v>
      </c>
      <c r="J486" s="26">
        <v>316554.93</v>
      </c>
      <c r="K486" s="22"/>
      <c r="L486" s="23"/>
      <c r="M486" s="20"/>
      <c r="N486" s="24"/>
      <c r="O486" s="20"/>
      <c r="P486" s="20"/>
      <c r="Q486" s="20"/>
      <c r="R486" s="20"/>
      <c r="S486" s="20"/>
    </row>
    <row r="487" spans="1:19" ht="14.15" customHeight="1">
      <c r="A48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87" s="9">
        <v>33</v>
      </c>
      <c r="C487" s="10" t="str">
        <f t="shared" si="26"/>
        <v>4级-3级</v>
      </c>
      <c r="D487" s="10" t="s">
        <v>72</v>
      </c>
      <c r="E487" s="10" t="s">
        <v>97</v>
      </c>
      <c r="F487" s="10" t="s">
        <v>69</v>
      </c>
      <c r="G487" s="10" t="s">
        <v>161</v>
      </c>
      <c r="H487" s="118" t="s">
        <v>306</v>
      </c>
      <c r="I487" s="77" t="s">
        <v>3</v>
      </c>
      <c r="J487" s="26">
        <v>315891.25</v>
      </c>
      <c r="K487" s="22"/>
      <c r="L487" s="23"/>
      <c r="M487" s="20"/>
      <c r="N487" s="24"/>
      <c r="O487" s="20"/>
      <c r="P487" s="20"/>
      <c r="Q487" s="20"/>
      <c r="R487" s="20"/>
      <c r="S487" s="20"/>
    </row>
    <row r="488" spans="1:19" ht="14.15" customHeight="1">
      <c r="A48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88" s="9">
        <v>70</v>
      </c>
      <c r="C488" s="10" t="str">
        <f t="shared" si="26"/>
        <v>3级-3级</v>
      </c>
      <c r="D488" s="10" t="s">
        <v>69</v>
      </c>
      <c r="E488" s="10" t="s">
        <v>704</v>
      </c>
      <c r="F488" s="10" t="s">
        <v>69</v>
      </c>
      <c r="G488" s="10" t="s">
        <v>702</v>
      </c>
      <c r="H488" s="119" t="s">
        <v>297</v>
      </c>
      <c r="I488" s="77" t="s">
        <v>3</v>
      </c>
      <c r="J488" s="26">
        <v>315275.74</v>
      </c>
      <c r="K488" s="22"/>
      <c r="L488" s="23"/>
      <c r="M488" s="20"/>
      <c r="N488" s="24"/>
      <c r="O488" s="20"/>
      <c r="P488" s="20"/>
      <c r="Q488" s="20"/>
      <c r="R488" s="20"/>
      <c r="S488" s="20"/>
    </row>
    <row r="489" spans="1:19" ht="14.15" customHeight="1">
      <c r="A48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89" s="9">
        <v>71</v>
      </c>
      <c r="C489" s="10" t="str">
        <f t="shared" si="26"/>
        <v>3级-3级</v>
      </c>
      <c r="D489" s="10" t="s">
        <v>69</v>
      </c>
      <c r="E489" s="10" t="s">
        <v>702</v>
      </c>
      <c r="F489" s="10" t="s">
        <v>69</v>
      </c>
      <c r="G489" s="10" t="s">
        <v>704</v>
      </c>
      <c r="H489" s="136" t="s">
        <v>403</v>
      </c>
      <c r="I489" s="77" t="s">
        <v>6</v>
      </c>
      <c r="J489" s="26">
        <v>315275.74</v>
      </c>
      <c r="K489" s="22"/>
      <c r="L489" s="23"/>
      <c r="M489" s="20"/>
      <c r="N489" s="24"/>
      <c r="O489" s="20"/>
      <c r="P489" s="20"/>
      <c r="Q489" s="20"/>
      <c r="R489" s="20"/>
      <c r="S489" s="20"/>
    </row>
    <row r="490" spans="1:19" ht="14.15" customHeight="1">
      <c r="A49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90" s="9">
        <v>38</v>
      </c>
      <c r="C490" s="10" t="str">
        <f t="shared" si="26"/>
        <v>2级-4级</v>
      </c>
      <c r="D490" s="73" t="s">
        <v>66</v>
      </c>
      <c r="E490" s="73" t="s">
        <v>78</v>
      </c>
      <c r="F490" s="73" t="s">
        <v>72</v>
      </c>
      <c r="G490" s="73" t="s">
        <v>76</v>
      </c>
      <c r="H490" s="136" t="s">
        <v>512</v>
      </c>
      <c r="I490" s="77" t="s">
        <v>9</v>
      </c>
      <c r="J490" s="26">
        <v>314204.15000000002</v>
      </c>
      <c r="K490" s="22"/>
      <c r="L490" s="23"/>
      <c r="M490" s="20"/>
      <c r="N490" s="24"/>
      <c r="O490" s="20"/>
      <c r="P490" s="20"/>
      <c r="Q490" s="20"/>
      <c r="R490" s="20"/>
      <c r="S490" s="20"/>
    </row>
    <row r="491" spans="1:19" ht="14.15" customHeight="1">
      <c r="A49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91" s="72">
        <v>45</v>
      </c>
      <c r="C491" s="73" t="str">
        <f t="shared" si="26"/>
        <v>4级-2级</v>
      </c>
      <c r="D491" s="73" t="s">
        <v>72</v>
      </c>
      <c r="E491" s="73" t="s">
        <v>76</v>
      </c>
      <c r="F491" s="75" t="s">
        <v>66</v>
      </c>
      <c r="G491" s="75" t="s">
        <v>270</v>
      </c>
      <c r="H491" s="76" t="s">
        <v>306</v>
      </c>
      <c r="I491" s="77" t="s">
        <v>3</v>
      </c>
      <c r="J491" s="78">
        <v>310648.52</v>
      </c>
      <c r="K491" s="22"/>
      <c r="L491" s="23"/>
      <c r="M491" s="20"/>
      <c r="N491" s="24"/>
      <c r="O491" s="20"/>
      <c r="P491" s="20"/>
      <c r="Q491" s="20"/>
      <c r="R491" s="20"/>
      <c r="S491" s="20"/>
    </row>
    <row r="492" spans="1:19" ht="14.15" customHeight="1">
      <c r="A492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492" s="9">
        <v>2</v>
      </c>
      <c r="C492" s="10" t="str">
        <f t="shared" si="26"/>
        <v>2级-3级</v>
      </c>
      <c r="D492" s="10" t="s">
        <v>66</v>
      </c>
      <c r="E492" s="10" t="s">
        <v>169</v>
      </c>
      <c r="F492" s="10" t="s">
        <v>69</v>
      </c>
      <c r="G492" s="10" t="s">
        <v>170</v>
      </c>
      <c r="H492" s="119"/>
      <c r="I492" s="77" t="s">
        <v>6</v>
      </c>
      <c r="J492" s="26">
        <v>309750</v>
      </c>
      <c r="K492" s="22"/>
      <c r="L492" s="23"/>
      <c r="M492" s="32"/>
      <c r="N492" s="24"/>
      <c r="O492" s="20"/>
      <c r="P492" s="20"/>
      <c r="Q492" s="20"/>
      <c r="R492" s="20"/>
      <c r="S492" s="20"/>
    </row>
    <row r="493" spans="1:19" ht="14.15" customHeight="1">
      <c r="A493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493" s="9">
        <v>19</v>
      </c>
      <c r="C493" s="10" t="str">
        <f t="shared" si="26"/>
        <v>3级-2级</v>
      </c>
      <c r="D493" s="10" t="s">
        <v>69</v>
      </c>
      <c r="E493" s="10" t="s">
        <v>170</v>
      </c>
      <c r="F493" s="10" t="s">
        <v>66</v>
      </c>
      <c r="G493" s="10" t="s">
        <v>169</v>
      </c>
      <c r="H493" s="119"/>
      <c r="I493" s="77" t="s">
        <v>3</v>
      </c>
      <c r="J493" s="26">
        <v>309750</v>
      </c>
      <c r="K493" s="22"/>
      <c r="L493" s="23"/>
      <c r="M493" s="20"/>
      <c r="N493" s="24"/>
      <c r="O493" s="20"/>
      <c r="P493" s="20"/>
      <c r="Q493" s="20"/>
      <c r="R493" s="20"/>
      <c r="S493" s="20"/>
    </row>
    <row r="494" spans="1:19" ht="14.15" customHeight="1">
      <c r="A49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94" s="9">
        <v>491</v>
      </c>
      <c r="C494" s="121" t="str">
        <f t="shared" si="26"/>
        <v>4级-3级</v>
      </c>
      <c r="D494" s="121" t="s">
        <v>72</v>
      </c>
      <c r="E494" s="121" t="s">
        <v>386</v>
      </c>
      <c r="F494" s="121" t="s">
        <v>69</v>
      </c>
      <c r="G494" s="121" t="s">
        <v>360</v>
      </c>
      <c r="H494" s="144" t="s">
        <v>691</v>
      </c>
      <c r="I494" s="124" t="s">
        <v>9</v>
      </c>
      <c r="J494" s="271">
        <v>309576</v>
      </c>
      <c r="K494" s="54"/>
      <c r="L494" s="55"/>
      <c r="M494" s="59"/>
      <c r="N494" s="57"/>
      <c r="O494" s="58"/>
      <c r="P494" s="58" t="str">
        <f>IF(N494=0,"OK","待核对")</f>
        <v>OK</v>
      </c>
      <c r="Q494" s="58"/>
      <c r="R494" s="58"/>
      <c r="S494" s="58"/>
    </row>
    <row r="495" spans="1:19" ht="14.15" customHeight="1">
      <c r="A49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95" s="9">
        <v>41</v>
      </c>
      <c r="C495" s="10" t="s">
        <v>499</v>
      </c>
      <c r="D495" s="10" t="s">
        <v>69</v>
      </c>
      <c r="E495" s="10" t="s">
        <v>158</v>
      </c>
      <c r="F495" s="10" t="s">
        <v>69</v>
      </c>
      <c r="G495" s="10" t="s">
        <v>415</v>
      </c>
      <c r="H495" s="79"/>
      <c r="I495" s="77" t="s">
        <v>6</v>
      </c>
      <c r="J495" s="26">
        <v>305587.5</v>
      </c>
      <c r="K495" s="22"/>
      <c r="L495" s="23"/>
      <c r="M495" s="20"/>
      <c r="N495" s="24"/>
      <c r="O495" s="20"/>
      <c r="P495" s="20"/>
      <c r="Q495" s="20"/>
      <c r="R495" s="20"/>
      <c r="S495" s="20"/>
    </row>
    <row r="496" spans="1:19" ht="14.15" customHeight="1">
      <c r="A49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96" s="9">
        <v>18</v>
      </c>
      <c r="C496" s="10" t="str">
        <f t="shared" ref="C496:C521" si="27">TEXT(D496,"000")&amp;"-"&amp;TEXT(F496,"000")</f>
        <v>2级-3级</v>
      </c>
      <c r="D496" s="10" t="s">
        <v>115</v>
      </c>
      <c r="E496" s="10" t="s">
        <v>81</v>
      </c>
      <c r="F496" s="10" t="s">
        <v>116</v>
      </c>
      <c r="G496" s="10" t="s">
        <v>128</v>
      </c>
      <c r="H496" s="81" t="s">
        <v>129</v>
      </c>
      <c r="I496" s="77" t="s">
        <v>5</v>
      </c>
      <c r="J496" s="26">
        <v>302727.84000000003</v>
      </c>
      <c r="K496" s="31" t="s">
        <v>130</v>
      </c>
      <c r="L496" s="23" t="s">
        <v>9</v>
      </c>
      <c r="M496" s="32">
        <f>J496</f>
        <v>302727.84000000003</v>
      </c>
      <c r="N496" s="24"/>
      <c r="O496" s="20"/>
      <c r="P496" s="20"/>
      <c r="Q496" s="33">
        <f>M496</f>
        <v>302727.84000000003</v>
      </c>
      <c r="R496" s="33">
        <f>Q496</f>
        <v>302727.84000000003</v>
      </c>
      <c r="S496" s="33">
        <f>R496</f>
        <v>302727.84000000003</v>
      </c>
    </row>
    <row r="497" spans="1:27" ht="14.15" customHeight="1">
      <c r="A497" s="147" t="str">
        <f>HYPERLINK("C:\Users\chizh\Desktop\ffcell\提取结果.xlsx#'4内部关联现金流-1'!A1","[提取结果.xlsx]4内部关联现金流-1")</f>
        <v>[提取结果.xlsx]4内部关联现金流-1</v>
      </c>
      <c r="B497" s="9">
        <v>92</v>
      </c>
      <c r="C497" s="10" t="str">
        <f t="shared" si="27"/>
        <v>3级-3级</v>
      </c>
      <c r="D497" s="73" t="s">
        <v>69</v>
      </c>
      <c r="E497" s="73" t="s">
        <v>415</v>
      </c>
      <c r="F497" s="73" t="s">
        <v>69</v>
      </c>
      <c r="G497" s="73" t="s">
        <v>158</v>
      </c>
      <c r="H497" s="118" t="s">
        <v>297</v>
      </c>
      <c r="I497" s="77" t="s">
        <v>3</v>
      </c>
      <c r="J497" s="26">
        <v>300000</v>
      </c>
      <c r="K497" s="22"/>
      <c r="L497" s="23"/>
      <c r="M497" s="20"/>
      <c r="N497" s="24"/>
      <c r="O497" s="20"/>
      <c r="P497" s="20"/>
      <c r="Q497" s="20"/>
      <c r="R497" s="20"/>
      <c r="S497" s="20"/>
    </row>
    <row r="498" spans="1:27" ht="14.15" customHeight="1">
      <c r="A498" s="147" t="str">
        <f>HYPERLINK("C:\Users\chizh\Desktop\ffcell\提取结果.xlsx#'4内部关联现金流-1'!A1","[提取结果.xlsx]4内部关联现金流-1")</f>
        <v>[提取结果.xlsx]4内部关联现金流-1</v>
      </c>
      <c r="B498" s="9">
        <v>93</v>
      </c>
      <c r="C498" s="10" t="str">
        <f t="shared" si="27"/>
        <v>3级-3级</v>
      </c>
      <c r="D498" s="73" t="s">
        <v>69</v>
      </c>
      <c r="E498" s="73" t="s">
        <v>415</v>
      </c>
      <c r="F498" s="73" t="s">
        <v>69</v>
      </c>
      <c r="G498" s="73" t="s">
        <v>414</v>
      </c>
      <c r="H498" s="118" t="s">
        <v>474</v>
      </c>
      <c r="I498" s="77" t="s">
        <v>9</v>
      </c>
      <c r="J498" s="26">
        <v>300000</v>
      </c>
      <c r="K498" s="22"/>
      <c r="L498" s="23"/>
      <c r="M498" s="20"/>
      <c r="N498" s="24"/>
      <c r="O498" s="20"/>
      <c r="P498" s="20"/>
      <c r="Q498" s="20"/>
      <c r="R498" s="20"/>
      <c r="S498" s="20"/>
    </row>
    <row r="499" spans="1:27" ht="14.15" customHeight="1">
      <c r="A49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99" s="9">
        <v>151</v>
      </c>
      <c r="C499" s="121" t="str">
        <f t="shared" si="27"/>
        <v>2级-3级</v>
      </c>
      <c r="D499" s="121" t="s">
        <v>66</v>
      </c>
      <c r="E499" s="121" t="s">
        <v>89</v>
      </c>
      <c r="F499" s="121" t="s">
        <v>69</v>
      </c>
      <c r="G499" s="121" t="s">
        <v>371</v>
      </c>
      <c r="H499" s="144" t="s">
        <v>164</v>
      </c>
      <c r="I499" s="124" t="s">
        <v>3</v>
      </c>
      <c r="J499" s="255">
        <v>292692.24</v>
      </c>
      <c r="K499" s="22"/>
      <c r="L499" s="23"/>
      <c r="M499" s="20"/>
      <c r="N499" s="24"/>
      <c r="O499" s="20"/>
      <c r="P499" s="20"/>
      <c r="Q499" s="20"/>
      <c r="R499" s="20"/>
      <c r="S499" s="20"/>
    </row>
    <row r="500" spans="1:27" ht="14.15" customHeight="1">
      <c r="A50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00" s="9">
        <v>215</v>
      </c>
      <c r="C500" s="121" t="str">
        <f t="shared" si="27"/>
        <v>3级-2级</v>
      </c>
      <c r="D500" s="121" t="s">
        <v>69</v>
      </c>
      <c r="E500" s="121" t="s">
        <v>371</v>
      </c>
      <c r="F500" s="121" t="s">
        <v>66</v>
      </c>
      <c r="G500" s="121" t="s">
        <v>89</v>
      </c>
      <c r="H500" s="131" t="s">
        <v>612</v>
      </c>
      <c r="I500" s="124" t="s">
        <v>18</v>
      </c>
      <c r="J500" s="271">
        <v>292692.24</v>
      </c>
      <c r="K500" s="22"/>
      <c r="L500" s="23"/>
      <c r="M500" s="20"/>
      <c r="N500" s="24"/>
      <c r="O500" s="20"/>
      <c r="P500" s="20"/>
      <c r="Q500" s="20"/>
      <c r="R500" s="20"/>
      <c r="S500" s="20"/>
    </row>
    <row r="501" spans="1:27" ht="14.15" customHeight="1">
      <c r="A50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01" s="9">
        <v>348</v>
      </c>
      <c r="C501" s="121" t="str">
        <f t="shared" si="27"/>
        <v>3级-2级</v>
      </c>
      <c r="D501" s="121" t="s">
        <v>69</v>
      </c>
      <c r="E501" s="121" t="s">
        <v>358</v>
      </c>
      <c r="F501" s="121" t="s">
        <v>66</v>
      </c>
      <c r="G501" s="121" t="s">
        <v>90</v>
      </c>
      <c r="H501" s="76" t="s">
        <v>658</v>
      </c>
      <c r="I501" s="124" t="s">
        <v>3</v>
      </c>
      <c r="J501" s="271">
        <v>292001.3</v>
      </c>
      <c r="K501" s="54"/>
      <c r="L501" s="55"/>
      <c r="M501" s="56"/>
      <c r="N501" s="57"/>
      <c r="O501" s="58"/>
      <c r="P501" s="58"/>
      <c r="Q501" s="58"/>
      <c r="R501" s="58"/>
      <c r="S501" s="58"/>
    </row>
    <row r="502" spans="1:27" ht="14.15" customHeight="1">
      <c r="A50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02" s="9">
        <v>22</v>
      </c>
      <c r="C502" s="10" t="str">
        <f t="shared" si="27"/>
        <v>4级-3级</v>
      </c>
      <c r="D502" s="10" t="s">
        <v>72</v>
      </c>
      <c r="E502" s="10" t="s">
        <v>97</v>
      </c>
      <c r="F502" s="10" t="s">
        <v>69</v>
      </c>
      <c r="G502" s="10" t="s">
        <v>245</v>
      </c>
      <c r="H502" s="118" t="s">
        <v>306</v>
      </c>
      <c r="I502" s="77" t="s">
        <v>3</v>
      </c>
      <c r="J502" s="26">
        <v>289958.5</v>
      </c>
      <c r="K502" s="22"/>
      <c r="L502" s="23"/>
      <c r="M502" s="20"/>
      <c r="N502" s="24"/>
      <c r="O502" s="20"/>
      <c r="P502" s="20"/>
      <c r="Q502" s="20"/>
      <c r="R502" s="20"/>
      <c r="S502" s="20"/>
    </row>
    <row r="503" spans="1:27" ht="14.15" customHeight="1">
      <c r="A50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03" s="9">
        <v>79</v>
      </c>
      <c r="C503" s="121" t="str">
        <f t="shared" si="27"/>
        <v>3级-4级</v>
      </c>
      <c r="D503" s="121" t="s">
        <v>69</v>
      </c>
      <c r="E503" s="121" t="s">
        <v>245</v>
      </c>
      <c r="F503" s="121" t="s">
        <v>72</v>
      </c>
      <c r="G503" s="121" t="s">
        <v>97</v>
      </c>
      <c r="H503" s="128" t="s">
        <v>573</v>
      </c>
      <c r="I503" s="124" t="s">
        <v>9</v>
      </c>
      <c r="J503" s="271">
        <v>289958.5</v>
      </c>
      <c r="K503" s="126"/>
      <c r="L503" s="127"/>
      <c r="M503" s="20"/>
      <c r="N503" s="24"/>
      <c r="O503" s="20"/>
      <c r="P503" s="20"/>
      <c r="Q503" s="20"/>
      <c r="R503" s="20"/>
      <c r="S503" s="20"/>
    </row>
    <row r="504" spans="1:27" ht="14.15" customHeight="1">
      <c r="A50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04" s="9">
        <v>114</v>
      </c>
      <c r="C504" s="10" t="str">
        <f t="shared" si="27"/>
        <v>2级-3级</v>
      </c>
      <c r="D504" s="10" t="s">
        <v>115</v>
      </c>
      <c r="E504" s="10" t="s">
        <v>81</v>
      </c>
      <c r="F504" s="10" t="s">
        <v>116</v>
      </c>
      <c r="G504" s="10" t="s">
        <v>123</v>
      </c>
      <c r="H504" s="81" t="s">
        <v>154</v>
      </c>
      <c r="I504" s="77" t="s">
        <v>11</v>
      </c>
      <c r="J504" s="26">
        <v>288887.53000000003</v>
      </c>
      <c r="K504" s="31" t="s">
        <v>155</v>
      </c>
      <c r="L504" s="23" t="s">
        <v>24</v>
      </c>
      <c r="M504" s="32">
        <f>J504</f>
        <v>288887.53000000003</v>
      </c>
      <c r="N504" s="24"/>
      <c r="O504" s="20"/>
      <c r="P504" s="20"/>
      <c r="Q504" s="33">
        <f>M504</f>
        <v>288887.53000000003</v>
      </c>
      <c r="R504" s="33">
        <f>Q504</f>
        <v>288887.53000000003</v>
      </c>
      <c r="S504" s="33">
        <f>R504</f>
        <v>288887.53000000003</v>
      </c>
    </row>
    <row r="505" spans="1:27" ht="14.15" customHeight="1">
      <c r="A50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05" s="72">
        <v>18</v>
      </c>
      <c r="C505" s="73" t="str">
        <f t="shared" si="27"/>
        <v>4级-3级</v>
      </c>
      <c r="D505" s="73" t="s">
        <v>72</v>
      </c>
      <c r="E505" s="73" t="s">
        <v>76</v>
      </c>
      <c r="F505" s="75" t="s">
        <v>69</v>
      </c>
      <c r="G505" s="75" t="s">
        <v>355</v>
      </c>
      <c r="H505" s="76" t="s">
        <v>306</v>
      </c>
      <c r="I505" s="77" t="s">
        <v>3</v>
      </c>
      <c r="J505" s="78">
        <v>286502.40000000002</v>
      </c>
      <c r="K505" s="22"/>
      <c r="L505" s="23"/>
      <c r="M505" s="20"/>
      <c r="N505" s="24"/>
      <c r="O505" s="20"/>
      <c r="P505" s="20"/>
      <c r="Q505" s="20"/>
      <c r="R505" s="20"/>
      <c r="S505" s="20"/>
    </row>
    <row r="506" spans="1:27" ht="14.15" customHeight="1">
      <c r="A50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06" s="9">
        <v>202</v>
      </c>
      <c r="C506" s="121" t="str">
        <f t="shared" si="27"/>
        <v>3级-4级</v>
      </c>
      <c r="D506" s="121" t="s">
        <v>69</v>
      </c>
      <c r="E506" s="121" t="s">
        <v>355</v>
      </c>
      <c r="F506" s="121" t="s">
        <v>72</v>
      </c>
      <c r="G506" s="121" t="s">
        <v>76</v>
      </c>
      <c r="H506" s="144" t="s">
        <v>532</v>
      </c>
      <c r="I506" s="124" t="s">
        <v>9</v>
      </c>
      <c r="J506" s="271">
        <v>286502.40000000002</v>
      </c>
      <c r="K506" s="54"/>
      <c r="L506" s="55"/>
      <c r="M506" s="59"/>
      <c r="N506" s="57"/>
      <c r="O506" s="58"/>
      <c r="P506" s="58" t="str">
        <f>IF(N506=0,"OK","待核对")</f>
        <v>OK</v>
      </c>
      <c r="Q506" s="58"/>
      <c r="R506" s="58"/>
      <c r="S506" s="58"/>
    </row>
    <row r="507" spans="1:27" ht="14.15" customHeight="1">
      <c r="A50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07" s="9">
        <v>227</v>
      </c>
      <c r="C507" s="121" t="str">
        <f t="shared" si="27"/>
        <v>3级-3级</v>
      </c>
      <c r="D507" s="121" t="s">
        <v>69</v>
      </c>
      <c r="E507" s="121" t="s">
        <v>371</v>
      </c>
      <c r="F507" s="121" t="s">
        <v>69</v>
      </c>
      <c r="G507" s="121" t="s">
        <v>360</v>
      </c>
      <c r="H507" s="144" t="s">
        <v>615</v>
      </c>
      <c r="I507" s="124" t="s">
        <v>6</v>
      </c>
      <c r="J507" s="271">
        <v>286016</v>
      </c>
      <c r="K507" s="22"/>
      <c r="L507" s="23"/>
      <c r="M507" s="20"/>
      <c r="N507" s="24"/>
      <c r="O507" s="20"/>
      <c r="P507" s="20"/>
      <c r="Q507" s="20"/>
      <c r="R507" s="20"/>
      <c r="S507" s="20"/>
    </row>
    <row r="508" spans="1:27" ht="14.15" customHeight="1">
      <c r="A50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08" s="9">
        <v>85</v>
      </c>
      <c r="C508" s="10" t="str">
        <f t="shared" si="27"/>
        <v>2级-2级</v>
      </c>
      <c r="D508" s="10" t="s">
        <v>252</v>
      </c>
      <c r="E508" s="10" t="s">
        <v>325</v>
      </c>
      <c r="F508" s="10" t="s">
        <v>252</v>
      </c>
      <c r="G508" s="10" t="s">
        <v>323</v>
      </c>
      <c r="H508" s="81" t="s">
        <v>185</v>
      </c>
      <c r="I508" s="77" t="s">
        <v>5</v>
      </c>
      <c r="J508" s="26">
        <v>280000</v>
      </c>
      <c r="K508" s="54"/>
      <c r="L508" s="55"/>
      <c r="M508" s="58"/>
      <c r="N508" s="57"/>
      <c r="O508" s="58"/>
      <c r="P508" s="58"/>
      <c r="Q508" s="58"/>
      <c r="R508" s="58"/>
      <c r="S508" s="58"/>
      <c r="T508" s="162"/>
      <c r="U508" s="162"/>
      <c r="V508" s="162"/>
      <c r="W508" s="162"/>
      <c r="X508" s="162"/>
      <c r="Y508" s="162"/>
      <c r="Z508" s="162"/>
      <c r="AA508" s="162"/>
    </row>
    <row r="509" spans="1:27" ht="14.15" customHeight="1">
      <c r="A50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09" s="9">
        <v>101</v>
      </c>
      <c r="C509" s="121" t="str">
        <f t="shared" si="27"/>
        <v>3级-2级</v>
      </c>
      <c r="D509" s="121" t="s">
        <v>69</v>
      </c>
      <c r="E509" s="121" t="s">
        <v>196</v>
      </c>
      <c r="F509" s="121" t="s">
        <v>66</v>
      </c>
      <c r="G509" s="121" t="s">
        <v>89</v>
      </c>
      <c r="H509" s="144" t="s">
        <v>296</v>
      </c>
      <c r="I509" s="124" t="s">
        <v>24</v>
      </c>
      <c r="J509" s="271">
        <v>279900.25</v>
      </c>
      <c r="K509" s="54"/>
      <c r="L509" s="55"/>
      <c r="M509" s="58"/>
      <c r="N509" s="57"/>
      <c r="O509" s="58"/>
      <c r="P509" s="58" t="str">
        <f>IF(N509=0,"OK","待核对")</f>
        <v>OK</v>
      </c>
      <c r="Q509" s="58"/>
      <c r="R509" s="58"/>
      <c r="S509" s="58"/>
    </row>
    <row r="510" spans="1:27" ht="14.15" customHeight="1">
      <c r="A5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10" s="9">
        <v>163</v>
      </c>
      <c r="C510" s="121" t="str">
        <f t="shared" si="27"/>
        <v>2级-3级</v>
      </c>
      <c r="D510" s="121" t="s">
        <v>66</v>
      </c>
      <c r="E510" s="121" t="s">
        <v>89</v>
      </c>
      <c r="F510" s="121" t="s">
        <v>69</v>
      </c>
      <c r="G510" s="121" t="s">
        <v>196</v>
      </c>
      <c r="H510" s="144" t="s">
        <v>256</v>
      </c>
      <c r="I510" s="124" t="s">
        <v>3</v>
      </c>
      <c r="J510" s="255">
        <f>117232.5+119837.67+32564.58+10265.5</f>
        <v>279900.25</v>
      </c>
      <c r="K510" s="22"/>
      <c r="L510" s="23"/>
      <c r="M510" s="20"/>
      <c r="N510" s="24"/>
      <c r="O510" s="20"/>
      <c r="P510" s="20"/>
      <c r="Q510" s="20"/>
      <c r="R510" s="20"/>
      <c r="S510" s="20"/>
    </row>
    <row r="511" spans="1:27" ht="14.15" customHeight="1">
      <c r="A51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11" s="72">
        <v>22</v>
      </c>
      <c r="C511" s="73" t="str">
        <f t="shared" si="27"/>
        <v>4级-3级</v>
      </c>
      <c r="D511" s="73" t="s">
        <v>72</v>
      </c>
      <c r="E511" s="73" t="s">
        <v>76</v>
      </c>
      <c r="F511" s="75" t="s">
        <v>69</v>
      </c>
      <c r="G511" s="75" t="s">
        <v>180</v>
      </c>
      <c r="H511" s="76" t="s">
        <v>306</v>
      </c>
      <c r="I511" s="77" t="s">
        <v>3</v>
      </c>
      <c r="J511" s="78">
        <v>277329.01999999996</v>
      </c>
      <c r="K511" s="22"/>
      <c r="L511" s="23"/>
      <c r="M511" s="20"/>
      <c r="N511" s="24"/>
      <c r="O511" s="20"/>
      <c r="P511" s="20"/>
      <c r="Q511" s="20"/>
      <c r="R511" s="20"/>
      <c r="S511" s="20"/>
    </row>
    <row r="512" spans="1:27" ht="14.15" customHeight="1">
      <c r="A51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12" s="72">
        <v>7</v>
      </c>
      <c r="C512" s="73" t="str">
        <f t="shared" si="27"/>
        <v>4级-3级</v>
      </c>
      <c r="D512" s="73" t="s">
        <v>72</v>
      </c>
      <c r="E512" s="73" t="s">
        <v>76</v>
      </c>
      <c r="F512" s="75" t="s">
        <v>69</v>
      </c>
      <c r="G512" s="75" t="s">
        <v>121</v>
      </c>
      <c r="H512" s="76" t="s">
        <v>306</v>
      </c>
      <c r="I512" s="77" t="s">
        <v>3</v>
      </c>
      <c r="J512" s="78">
        <v>277024.83000000007</v>
      </c>
      <c r="K512" s="22"/>
      <c r="L512" s="23"/>
      <c r="M512" s="38"/>
      <c r="N512" s="24"/>
      <c r="O512" s="20"/>
      <c r="P512" s="20" t="str">
        <f>IF(N512=0,"OK","待核对")</f>
        <v>OK</v>
      </c>
      <c r="Q512" s="20"/>
      <c r="R512" s="20"/>
      <c r="S512" s="20"/>
    </row>
    <row r="513" spans="1:27" ht="14.15" customHeight="1">
      <c r="A51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13" s="9">
        <v>154</v>
      </c>
      <c r="C513" s="121" t="str">
        <f t="shared" si="27"/>
        <v>2级-3级</v>
      </c>
      <c r="D513" s="121" t="s">
        <v>66</v>
      </c>
      <c r="E513" s="121" t="s">
        <v>89</v>
      </c>
      <c r="F513" s="121" t="s">
        <v>69</v>
      </c>
      <c r="G513" s="121" t="s">
        <v>161</v>
      </c>
      <c r="H513" s="144" t="s">
        <v>164</v>
      </c>
      <c r="I513" s="124" t="s">
        <v>3</v>
      </c>
      <c r="J513" s="255">
        <v>276942.90999999997</v>
      </c>
      <c r="K513" s="22"/>
      <c r="L513" s="23"/>
      <c r="M513" s="20"/>
      <c r="N513" s="24"/>
      <c r="O513" s="20"/>
      <c r="P513" s="20"/>
      <c r="Q513" s="20"/>
      <c r="R513" s="20"/>
      <c r="S513" s="20"/>
    </row>
    <row r="514" spans="1:27" ht="14.15" customHeight="1">
      <c r="A51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14" s="9">
        <v>424</v>
      </c>
      <c r="C514" s="121" t="str">
        <f t="shared" si="27"/>
        <v>3级-2级</v>
      </c>
      <c r="D514" s="121" t="s">
        <v>69</v>
      </c>
      <c r="E514" s="121" t="s">
        <v>161</v>
      </c>
      <c r="F514" s="121" t="s">
        <v>66</v>
      </c>
      <c r="G514" s="121" t="s">
        <v>89</v>
      </c>
      <c r="H514" s="144" t="s">
        <v>673</v>
      </c>
      <c r="I514" s="124" t="s">
        <v>9</v>
      </c>
      <c r="J514" s="271">
        <v>276942.90999999997</v>
      </c>
      <c r="K514" s="22"/>
      <c r="L514" s="23"/>
      <c r="M514" s="20"/>
      <c r="N514" s="24"/>
      <c r="O514" s="20"/>
      <c r="P514" s="20"/>
      <c r="Q514" s="20"/>
      <c r="R514" s="20"/>
      <c r="S514" s="20"/>
    </row>
    <row r="515" spans="1:27" ht="14.15" customHeight="1">
      <c r="A51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15" s="9">
        <v>45</v>
      </c>
      <c r="C515" s="121" t="str">
        <f t="shared" si="27"/>
        <v>3级-3级</v>
      </c>
      <c r="D515" s="121" t="s">
        <v>69</v>
      </c>
      <c r="E515" s="121" t="s">
        <v>195</v>
      </c>
      <c r="F515" s="121" t="s">
        <v>69</v>
      </c>
      <c r="G515" s="121" t="s">
        <v>354</v>
      </c>
      <c r="H515" s="144" t="s">
        <v>551</v>
      </c>
      <c r="I515" s="124" t="s">
        <v>9</v>
      </c>
      <c r="J515" s="255">
        <v>274115</v>
      </c>
      <c r="K515" s="22"/>
      <c r="L515" s="23"/>
      <c r="M515" s="32"/>
      <c r="N515" s="24"/>
      <c r="O515" s="20"/>
      <c r="P515" s="20"/>
      <c r="Q515" s="20"/>
      <c r="R515" s="20"/>
      <c r="S515" s="20"/>
    </row>
    <row r="516" spans="1:27" ht="14.15" customHeight="1">
      <c r="A51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16" s="9">
        <v>309</v>
      </c>
      <c r="C516" s="121" t="str">
        <f t="shared" si="27"/>
        <v>3级-3级</v>
      </c>
      <c r="D516" s="121" t="s">
        <v>69</v>
      </c>
      <c r="E516" s="121" t="s">
        <v>354</v>
      </c>
      <c r="F516" s="121" t="s">
        <v>69</v>
      </c>
      <c r="G516" s="117" t="s">
        <v>195</v>
      </c>
      <c r="H516" s="131" t="s">
        <v>631</v>
      </c>
      <c r="I516" s="124" t="s">
        <v>5</v>
      </c>
      <c r="J516" s="271">
        <v>274115</v>
      </c>
      <c r="K516" s="54"/>
      <c r="L516" s="55"/>
      <c r="M516" s="58"/>
      <c r="N516" s="57"/>
      <c r="O516" s="58"/>
      <c r="P516" s="58" t="str">
        <f>IF(N516=0,"OK","待核对")</f>
        <v>OK</v>
      </c>
      <c r="Q516" s="58"/>
      <c r="R516" s="58"/>
      <c r="S516" s="58"/>
    </row>
    <row r="517" spans="1:27" ht="14.15" customHeight="1">
      <c r="A51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517" s="9">
        <v>32</v>
      </c>
      <c r="C517" s="10" t="str">
        <f t="shared" si="27"/>
        <v>2级-3级</v>
      </c>
      <c r="D517" s="73" t="s">
        <v>66</v>
      </c>
      <c r="E517" s="73" t="s">
        <v>78</v>
      </c>
      <c r="F517" s="73" t="s">
        <v>69</v>
      </c>
      <c r="G517" s="73" t="s">
        <v>158</v>
      </c>
      <c r="H517" s="136" t="s">
        <v>403</v>
      </c>
      <c r="I517" s="77" t="s">
        <v>6</v>
      </c>
      <c r="J517" s="26">
        <v>273713</v>
      </c>
      <c r="K517" s="22"/>
      <c r="L517" s="23"/>
      <c r="M517" s="20"/>
      <c r="N517" s="24"/>
      <c r="O517" s="20"/>
      <c r="P517" s="20"/>
      <c r="Q517" s="20"/>
      <c r="R517" s="20"/>
      <c r="S517" s="20"/>
    </row>
    <row r="518" spans="1:27" ht="14.15" customHeight="1">
      <c r="A51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18" s="72">
        <v>109</v>
      </c>
      <c r="C518" s="73" t="str">
        <f t="shared" si="27"/>
        <v>4级-3级</v>
      </c>
      <c r="D518" s="73" t="s">
        <v>72</v>
      </c>
      <c r="E518" s="73" t="s">
        <v>76</v>
      </c>
      <c r="F518" s="73" t="s">
        <v>69</v>
      </c>
      <c r="G518" s="73" t="s">
        <v>357</v>
      </c>
      <c r="H518" s="79" t="s">
        <v>165</v>
      </c>
      <c r="I518" s="77" t="s">
        <v>6</v>
      </c>
      <c r="J518" s="26">
        <v>272893</v>
      </c>
      <c r="K518" s="22"/>
      <c r="L518" s="23"/>
      <c r="M518" s="20"/>
      <c r="N518" s="24"/>
      <c r="O518" s="20"/>
      <c r="P518" s="20"/>
      <c r="Q518" s="20"/>
      <c r="R518" s="20"/>
      <c r="S518" s="20"/>
    </row>
    <row r="519" spans="1:27" ht="14.15" customHeight="1">
      <c r="A519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519" s="9">
        <v>27</v>
      </c>
      <c r="C519" s="10" t="str">
        <f t="shared" si="27"/>
        <v>2级-2级</v>
      </c>
      <c r="D519" s="10" t="s">
        <v>66</v>
      </c>
      <c r="E519" s="10" t="s">
        <v>179</v>
      </c>
      <c r="F519" s="10" t="s">
        <v>66</v>
      </c>
      <c r="G519" s="10" t="s">
        <v>202</v>
      </c>
      <c r="H519" s="79" t="s">
        <v>203</v>
      </c>
      <c r="I519" s="77" t="s">
        <v>6</v>
      </c>
      <c r="J519" s="26">
        <v>272820</v>
      </c>
      <c r="K519" s="22"/>
      <c r="L519" s="23"/>
      <c r="M519" s="20"/>
      <c r="N519" s="24"/>
      <c r="O519" s="20"/>
      <c r="P519" s="20"/>
      <c r="Q519" s="20"/>
      <c r="R519" s="20"/>
      <c r="S519" s="20"/>
    </row>
    <row r="520" spans="1:27" ht="14.15" customHeight="1">
      <c r="A52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20" s="9">
        <v>89</v>
      </c>
      <c r="C520" s="10" t="str">
        <f t="shared" si="27"/>
        <v>2级-2级</v>
      </c>
      <c r="D520" s="10" t="s">
        <v>66</v>
      </c>
      <c r="E520" s="10" t="s">
        <v>202</v>
      </c>
      <c r="F520" s="10" t="s">
        <v>66</v>
      </c>
      <c r="G520" s="10" t="s">
        <v>179</v>
      </c>
      <c r="H520" s="81" t="s">
        <v>330</v>
      </c>
      <c r="I520" s="77" t="s">
        <v>5</v>
      </c>
      <c r="J520" s="26">
        <v>272820</v>
      </c>
      <c r="K520" s="54"/>
      <c r="L520" s="55"/>
      <c r="M520" s="56"/>
      <c r="N520" s="57"/>
      <c r="O520" s="58"/>
      <c r="P520" s="58"/>
      <c r="Q520" s="58"/>
      <c r="R520" s="58"/>
      <c r="S520" s="58"/>
      <c r="T520" s="162"/>
      <c r="U520" s="162"/>
      <c r="V520" s="162"/>
      <c r="W520" s="162"/>
      <c r="X520" s="162"/>
      <c r="Y520" s="162"/>
      <c r="Z520" s="162"/>
      <c r="AA520" s="162"/>
    </row>
    <row r="521" spans="1:27">
      <c r="A52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21" s="9">
        <v>68</v>
      </c>
      <c r="C521" s="121" t="str">
        <f t="shared" si="27"/>
        <v>3级-2级</v>
      </c>
      <c r="D521" s="121" t="s">
        <v>69</v>
      </c>
      <c r="E521" s="121" t="s">
        <v>245</v>
      </c>
      <c r="F521" s="121" t="s">
        <v>66</v>
      </c>
      <c r="G521" s="121" t="s">
        <v>354</v>
      </c>
      <c r="H521" s="76" t="s">
        <v>531</v>
      </c>
      <c r="I521" s="124" t="s">
        <v>7</v>
      </c>
      <c r="J521" s="271">
        <v>270200</v>
      </c>
      <c r="K521" s="126"/>
      <c r="L521" s="127"/>
      <c r="M521" s="20"/>
      <c r="N521" s="24"/>
      <c r="O521" s="20"/>
      <c r="P521" s="20"/>
      <c r="Q521" s="20"/>
      <c r="R521" s="20"/>
      <c r="S521" s="20"/>
    </row>
    <row r="522" spans="1:27">
      <c r="A52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22" s="9">
        <v>66</v>
      </c>
      <c r="C522" s="10" t="s">
        <v>507</v>
      </c>
      <c r="D522" s="10" t="s">
        <v>66</v>
      </c>
      <c r="E522" s="10" t="s">
        <v>175</v>
      </c>
      <c r="F522" s="10" t="s">
        <v>69</v>
      </c>
      <c r="G522" s="10" t="s">
        <v>514</v>
      </c>
      <c r="H522" s="79" t="s">
        <v>513</v>
      </c>
      <c r="I522" s="77" t="s">
        <v>3</v>
      </c>
      <c r="J522" s="26">
        <v>268873.84000000003</v>
      </c>
      <c r="K522" s="22"/>
      <c r="L522" s="23"/>
      <c r="M522" s="20"/>
      <c r="N522" s="24"/>
      <c r="O522" s="20"/>
      <c r="P522" s="20"/>
      <c r="Q522" s="20"/>
      <c r="R522" s="20"/>
      <c r="S522" s="20"/>
    </row>
    <row r="523" spans="1:27" ht="13" customHeight="1">
      <c r="A52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23" s="72">
        <v>16</v>
      </c>
      <c r="C523" s="73" t="str">
        <f>TEXT(D523,"000")&amp;"-"&amp;TEXT(F523,"000")</f>
        <v>4级-3级</v>
      </c>
      <c r="D523" s="73" t="s">
        <v>72</v>
      </c>
      <c r="E523" s="73" t="s">
        <v>76</v>
      </c>
      <c r="F523" s="75" t="s">
        <v>69</v>
      </c>
      <c r="G523" s="75" t="s">
        <v>350</v>
      </c>
      <c r="H523" s="76" t="s">
        <v>306</v>
      </c>
      <c r="I523" s="77" t="s">
        <v>3</v>
      </c>
      <c r="J523" s="78">
        <v>268072.75</v>
      </c>
      <c r="K523" s="22"/>
      <c r="L523" s="23"/>
      <c r="M523" s="20"/>
      <c r="N523" s="24"/>
      <c r="O523" s="20"/>
      <c r="P523" s="20"/>
      <c r="Q523" s="20"/>
      <c r="R523" s="20"/>
      <c r="S523" s="20"/>
    </row>
    <row r="524" spans="1:27">
      <c r="A52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24" s="9">
        <v>6</v>
      </c>
      <c r="C524" s="121" t="str">
        <f>TEXT(D524,"000")&amp;"-"&amp;TEXT(F524,"000")</f>
        <v>3级-4级</v>
      </c>
      <c r="D524" s="121" t="s">
        <v>69</v>
      </c>
      <c r="E524" s="121" t="s">
        <v>350</v>
      </c>
      <c r="F524" s="121" t="s">
        <v>72</v>
      </c>
      <c r="G524" s="121" t="s">
        <v>264</v>
      </c>
      <c r="H524" s="144" t="s">
        <v>277</v>
      </c>
      <c r="I524" s="122" t="s">
        <v>9</v>
      </c>
      <c r="J524" s="271">
        <v>268072.75</v>
      </c>
      <c r="K524" s="54"/>
      <c r="L524" s="55"/>
      <c r="M524" s="59"/>
      <c r="N524" s="57"/>
      <c r="O524" s="58"/>
      <c r="P524" s="58" t="str">
        <f>IF(N524=0,"OK","待核对")</f>
        <v>OK</v>
      </c>
      <c r="Q524" s="58"/>
      <c r="R524" s="58"/>
      <c r="S524" s="58"/>
    </row>
    <row r="525" spans="1:27" ht="13" customHeight="1">
      <c r="A52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25" s="9">
        <v>81</v>
      </c>
      <c r="C525" s="10" t="s">
        <v>507</v>
      </c>
      <c r="D525" s="10" t="s">
        <v>66</v>
      </c>
      <c r="E525" s="10" t="s">
        <v>175</v>
      </c>
      <c r="F525" s="10" t="s">
        <v>69</v>
      </c>
      <c r="G525" s="10" t="s">
        <v>442</v>
      </c>
      <c r="H525" s="79" t="s">
        <v>513</v>
      </c>
      <c r="I525" s="77" t="s">
        <v>3</v>
      </c>
      <c r="J525" s="26">
        <v>267500</v>
      </c>
      <c r="K525" s="22"/>
      <c r="L525" s="23"/>
      <c r="M525" s="20"/>
      <c r="N525" s="24"/>
      <c r="O525" s="20"/>
      <c r="P525" s="20"/>
      <c r="Q525" s="20"/>
      <c r="R525" s="20"/>
      <c r="S525" s="20"/>
    </row>
    <row r="526" spans="1:27">
      <c r="A52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26" s="9">
        <v>478</v>
      </c>
      <c r="C526" s="121" t="str">
        <f t="shared" ref="C526:C531" si="28">TEXT(D526,"000")&amp;"-"&amp;TEXT(F526,"000")</f>
        <v>3级-4级</v>
      </c>
      <c r="D526" s="121" t="s">
        <v>69</v>
      </c>
      <c r="E526" s="121" t="s">
        <v>352</v>
      </c>
      <c r="F526" s="121" t="s">
        <v>72</v>
      </c>
      <c r="G526" s="121" t="s">
        <v>76</v>
      </c>
      <c r="H526" s="144" t="s">
        <v>276</v>
      </c>
      <c r="I526" s="124" t="s">
        <v>3</v>
      </c>
      <c r="J526" s="271">
        <v>263892.98</v>
      </c>
      <c r="K526" s="54"/>
      <c r="L526" s="55"/>
      <c r="M526" s="56"/>
      <c r="N526" s="57"/>
      <c r="O526" s="58"/>
      <c r="P526" s="58"/>
      <c r="Q526" s="58"/>
      <c r="R526" s="58"/>
      <c r="S526" s="58"/>
    </row>
    <row r="527" spans="1:27">
      <c r="A527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27" s="9">
        <v>5</v>
      </c>
      <c r="C527" s="10" t="str">
        <f t="shared" si="28"/>
        <v>1级-2级</v>
      </c>
      <c r="D527" s="10" t="s">
        <v>64</v>
      </c>
      <c r="E527" s="10" t="s">
        <v>65</v>
      </c>
      <c r="F527" s="10" t="s">
        <v>66</v>
      </c>
      <c r="G527" s="10" t="s">
        <v>74</v>
      </c>
      <c r="H527" s="12" t="s">
        <v>75</v>
      </c>
      <c r="I527" s="77" t="s">
        <v>5</v>
      </c>
      <c r="J527" s="14">
        <f>248207.56*1.06</f>
        <v>263100.01360000001</v>
      </c>
      <c r="K527" s="15"/>
      <c r="L527" s="15"/>
      <c r="M527" s="16"/>
      <c r="N527" s="17"/>
      <c r="O527" s="17"/>
      <c r="P527" s="19"/>
      <c r="Q527" s="20"/>
      <c r="R527" s="20"/>
      <c r="S527" s="20"/>
    </row>
    <row r="528" spans="1:27">
      <c r="A52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28" s="9">
        <v>9</v>
      </c>
      <c r="C528" s="10" t="str">
        <f t="shared" si="28"/>
        <v>2级-1级</v>
      </c>
      <c r="D528" s="10" t="s">
        <v>66</v>
      </c>
      <c r="E528" s="10" t="s">
        <v>74</v>
      </c>
      <c r="F528" s="10" t="s">
        <v>64</v>
      </c>
      <c r="G528" s="10" t="s">
        <v>65</v>
      </c>
      <c r="H528" s="119" t="s">
        <v>267</v>
      </c>
      <c r="I528" s="77" t="s">
        <v>9</v>
      </c>
      <c r="J528" s="26">
        <v>263100</v>
      </c>
      <c r="K528" s="54"/>
      <c r="L528" s="55"/>
      <c r="M528" s="56"/>
      <c r="N528" s="57"/>
      <c r="O528" s="58"/>
      <c r="P528" s="58"/>
      <c r="Q528" s="58"/>
      <c r="R528" s="58"/>
      <c r="S528" s="58"/>
      <c r="T528" s="162"/>
      <c r="U528" s="162"/>
      <c r="V528" s="162"/>
      <c r="W528" s="162"/>
      <c r="X528" s="162"/>
      <c r="Y528" s="162"/>
      <c r="Z528" s="162"/>
      <c r="AA528" s="162"/>
    </row>
    <row r="529" spans="1:27">
      <c r="A52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29" s="9">
        <v>10</v>
      </c>
      <c r="C529" s="10" t="str">
        <f t="shared" si="28"/>
        <v>2级-2级</v>
      </c>
      <c r="D529" s="10" t="s">
        <v>66</v>
      </c>
      <c r="E529" s="10" t="s">
        <v>74</v>
      </c>
      <c r="F529" s="10" t="s">
        <v>66</v>
      </c>
      <c r="G529" s="10" t="s">
        <v>78</v>
      </c>
      <c r="H529" s="119" t="s">
        <v>267</v>
      </c>
      <c r="I529" s="77" t="s">
        <v>9</v>
      </c>
      <c r="J529" s="26">
        <v>263100</v>
      </c>
      <c r="K529" s="54"/>
      <c r="L529" s="55"/>
      <c r="M529" s="56"/>
      <c r="N529" s="57"/>
      <c r="O529" s="58"/>
      <c r="P529" s="58"/>
      <c r="Q529" s="58"/>
      <c r="R529" s="58"/>
      <c r="S529" s="58"/>
      <c r="T529" s="162"/>
      <c r="U529" s="162"/>
      <c r="V529" s="162"/>
      <c r="W529" s="162"/>
      <c r="X529" s="162"/>
      <c r="Y529" s="162"/>
      <c r="Z529" s="162"/>
      <c r="AA529" s="162"/>
    </row>
    <row r="530" spans="1:27">
      <c r="A53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530" s="9">
        <v>2</v>
      </c>
      <c r="C530" s="10" t="str">
        <f t="shared" si="28"/>
        <v>2级-2级</v>
      </c>
      <c r="D530" s="10" t="s">
        <v>66</v>
      </c>
      <c r="E530" s="10" t="s">
        <v>78</v>
      </c>
      <c r="F530" s="10" t="s">
        <v>66</v>
      </c>
      <c r="G530" s="10" t="s">
        <v>74</v>
      </c>
      <c r="H530" s="81" t="s">
        <v>297</v>
      </c>
      <c r="I530" s="77" t="s">
        <v>3</v>
      </c>
      <c r="J530" s="26">
        <v>263100</v>
      </c>
      <c r="K530" s="22"/>
      <c r="L530" s="23"/>
      <c r="M530" s="32"/>
      <c r="N530" s="24"/>
      <c r="O530" s="20"/>
      <c r="P530" s="20"/>
      <c r="Q530" s="20"/>
      <c r="R530" s="20"/>
      <c r="S530" s="20"/>
    </row>
    <row r="531" spans="1:27">
      <c r="A53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31" s="72">
        <v>78</v>
      </c>
      <c r="C531" s="73" t="str">
        <f t="shared" si="28"/>
        <v>4级-2级</v>
      </c>
      <c r="D531" s="73" t="s">
        <v>72</v>
      </c>
      <c r="E531" s="73" t="s">
        <v>76</v>
      </c>
      <c r="F531" s="73" t="s">
        <v>66</v>
      </c>
      <c r="G531" s="73" t="s">
        <v>365</v>
      </c>
      <c r="H531" s="79" t="s">
        <v>165</v>
      </c>
      <c r="I531" s="77" t="s">
        <v>6</v>
      </c>
      <c r="J531" s="26">
        <v>262500</v>
      </c>
      <c r="K531" s="22"/>
      <c r="L531" s="23"/>
      <c r="M531" s="20"/>
      <c r="N531" s="24"/>
      <c r="O531" s="20"/>
      <c r="P531" s="20"/>
      <c r="Q531" s="20"/>
      <c r="R531" s="20"/>
      <c r="S531" s="20"/>
    </row>
    <row r="532" spans="1:27">
      <c r="A53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32" s="9">
        <v>58</v>
      </c>
      <c r="C532" s="10" t="s">
        <v>511</v>
      </c>
      <c r="D532" s="10" t="s">
        <v>66</v>
      </c>
      <c r="E532" s="10" t="s">
        <v>365</v>
      </c>
      <c r="F532" s="10" t="s">
        <v>72</v>
      </c>
      <c r="G532" s="10" t="s">
        <v>76</v>
      </c>
      <c r="H532" s="79" t="s">
        <v>276</v>
      </c>
      <c r="I532" s="77" t="s">
        <v>3</v>
      </c>
      <c r="J532" s="26">
        <v>262500</v>
      </c>
      <c r="K532" s="22"/>
      <c r="L532" s="23"/>
      <c r="M532" s="20"/>
      <c r="N532" s="24"/>
      <c r="O532" s="20"/>
      <c r="P532" s="20"/>
      <c r="Q532" s="20"/>
      <c r="R532" s="20"/>
      <c r="S532" s="20"/>
    </row>
    <row r="533" spans="1:27">
      <c r="A53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33" s="72">
        <v>98</v>
      </c>
      <c r="C533" s="73" t="str">
        <f t="shared" ref="C533:C548" si="29">TEXT(D533,"000")&amp;"-"&amp;TEXT(F533,"000")</f>
        <v>4级-3级</v>
      </c>
      <c r="D533" s="73" t="s">
        <v>72</v>
      </c>
      <c r="E533" s="73" t="s">
        <v>76</v>
      </c>
      <c r="F533" s="73" t="s">
        <v>369</v>
      </c>
      <c r="G533" s="73" t="s">
        <v>121</v>
      </c>
      <c r="H533" s="79" t="s">
        <v>165</v>
      </c>
      <c r="I533" s="77" t="s">
        <v>6</v>
      </c>
      <c r="J533" s="26">
        <v>260760.47000000003</v>
      </c>
      <c r="K533" s="22"/>
      <c r="L533" s="23"/>
      <c r="M533" s="20"/>
      <c r="N533" s="24"/>
      <c r="O533" s="20"/>
      <c r="P533" s="20"/>
      <c r="Q533" s="20"/>
      <c r="R533" s="20"/>
      <c r="S533" s="20"/>
    </row>
    <row r="534" spans="1:27" ht="39">
      <c r="A53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34" s="9">
        <v>318</v>
      </c>
      <c r="C534" s="121" t="str">
        <f t="shared" si="29"/>
        <v>3级-3级</v>
      </c>
      <c r="D534" s="121" t="s">
        <v>69</v>
      </c>
      <c r="E534" s="121" t="s">
        <v>354</v>
      </c>
      <c r="F534" s="121" t="s">
        <v>69</v>
      </c>
      <c r="G534" s="121" t="s">
        <v>161</v>
      </c>
      <c r="H534" s="131" t="s">
        <v>631</v>
      </c>
      <c r="I534" s="124" t="s">
        <v>5</v>
      </c>
      <c r="J534" s="271">
        <v>258234.33</v>
      </c>
      <c r="K534" s="54"/>
      <c r="L534" s="55"/>
      <c r="M534" s="58"/>
      <c r="N534" s="57"/>
      <c r="O534" s="58"/>
      <c r="P534" s="58"/>
      <c r="Q534" s="58"/>
      <c r="R534" s="58"/>
      <c r="S534" s="58"/>
    </row>
    <row r="535" spans="1:27">
      <c r="A53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35" s="9">
        <v>422</v>
      </c>
      <c r="C535" s="121" t="str">
        <f t="shared" si="29"/>
        <v>3级-3级</v>
      </c>
      <c r="D535" s="121" t="s">
        <v>69</v>
      </c>
      <c r="E535" s="121" t="s">
        <v>161</v>
      </c>
      <c r="F535" s="121" t="s">
        <v>69</v>
      </c>
      <c r="G535" s="121" t="s">
        <v>354</v>
      </c>
      <c r="H535" s="144" t="s">
        <v>671</v>
      </c>
      <c r="I535" s="124" t="s">
        <v>9</v>
      </c>
      <c r="J535" s="271">
        <v>258234.33</v>
      </c>
      <c r="K535" s="22"/>
      <c r="L535" s="23"/>
      <c r="M535" s="20"/>
      <c r="N535" s="24"/>
      <c r="O535" s="20"/>
      <c r="P535" s="20"/>
      <c r="Q535" s="20"/>
      <c r="R535" s="20"/>
      <c r="S535" s="20"/>
    </row>
    <row r="536" spans="1:27" ht="14.5">
      <c r="A53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536" s="9">
        <v>27</v>
      </c>
      <c r="C536" s="10" t="str">
        <f t="shared" si="29"/>
        <v>2级-2级</v>
      </c>
      <c r="D536" s="73" t="s">
        <v>66</v>
      </c>
      <c r="E536" s="73" t="s">
        <v>78</v>
      </c>
      <c r="F536" s="73" t="s">
        <v>66</v>
      </c>
      <c r="G536" s="73" t="s">
        <v>67</v>
      </c>
      <c r="H536" s="136" t="s">
        <v>694</v>
      </c>
      <c r="I536" s="77" t="s">
        <v>5</v>
      </c>
      <c r="J536" s="26">
        <v>256828.26</v>
      </c>
      <c r="K536" s="22"/>
      <c r="L536" s="23"/>
      <c r="M536" s="20"/>
      <c r="N536" s="24"/>
      <c r="O536" s="20"/>
      <c r="P536" s="20"/>
      <c r="Q536" s="20"/>
      <c r="R536" s="20"/>
      <c r="S536" s="20"/>
    </row>
    <row r="537" spans="1:27">
      <c r="A53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37" s="72">
        <v>94</v>
      </c>
      <c r="C537" s="73" t="str">
        <f t="shared" si="29"/>
        <v>4级-2级</v>
      </c>
      <c r="D537" s="73" t="s">
        <v>72</v>
      </c>
      <c r="E537" s="73" t="s">
        <v>76</v>
      </c>
      <c r="F537" s="73" t="s">
        <v>66</v>
      </c>
      <c r="G537" s="73" t="s">
        <v>303</v>
      </c>
      <c r="H537" s="79" t="s">
        <v>165</v>
      </c>
      <c r="I537" s="77" t="s">
        <v>6</v>
      </c>
      <c r="J537" s="26">
        <v>256404.09999999998</v>
      </c>
      <c r="K537" s="22"/>
      <c r="L537" s="23"/>
      <c r="M537" s="20"/>
      <c r="N537" s="24"/>
      <c r="O537" s="20"/>
      <c r="P537" s="20"/>
      <c r="Q537" s="20"/>
      <c r="R537" s="20"/>
      <c r="S537" s="20"/>
    </row>
    <row r="538" spans="1:27">
      <c r="A53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38" s="9">
        <v>172</v>
      </c>
      <c r="C538" s="121" t="str">
        <f t="shared" si="29"/>
        <v>2级-3级</v>
      </c>
      <c r="D538" s="121" t="s">
        <v>66</v>
      </c>
      <c r="E538" s="121" t="s">
        <v>89</v>
      </c>
      <c r="F538" s="121" t="s">
        <v>69</v>
      </c>
      <c r="G538" s="121" t="s">
        <v>360</v>
      </c>
      <c r="H538" s="144" t="s">
        <v>256</v>
      </c>
      <c r="I538" s="124" t="s">
        <v>3</v>
      </c>
      <c r="J538" s="255">
        <f>82166.67+111166.67+62833.33</f>
        <v>256166.66999999998</v>
      </c>
      <c r="K538" s="22"/>
      <c r="L538" s="23"/>
      <c r="M538" s="20"/>
      <c r="N538" s="24"/>
      <c r="O538" s="20"/>
      <c r="P538" s="20"/>
      <c r="Q538" s="20"/>
      <c r="R538" s="20"/>
      <c r="S538" s="20"/>
    </row>
    <row r="539" spans="1:27">
      <c r="A53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39" s="9">
        <v>127</v>
      </c>
      <c r="C539" s="10" t="str">
        <f t="shared" si="29"/>
        <v>3级-4级</v>
      </c>
      <c r="D539" s="10" t="s">
        <v>116</v>
      </c>
      <c r="E539" s="10" t="s">
        <v>121</v>
      </c>
      <c r="F539" s="10" t="s">
        <v>163</v>
      </c>
      <c r="G539" s="10" t="s">
        <v>76</v>
      </c>
      <c r="H539" s="81" t="s">
        <v>165</v>
      </c>
      <c r="I539" s="77" t="s">
        <v>3</v>
      </c>
      <c r="J539" s="26">
        <v>254016.95</v>
      </c>
      <c r="K539" s="22"/>
      <c r="L539" s="23"/>
      <c r="M539" s="32"/>
      <c r="N539" s="24"/>
      <c r="O539" s="20"/>
      <c r="P539" s="20"/>
      <c r="Q539" s="33"/>
      <c r="R539" s="33"/>
      <c r="S539" s="33"/>
    </row>
    <row r="540" spans="1:27">
      <c r="A54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40" s="9">
        <v>59</v>
      </c>
      <c r="C540" s="121" t="str">
        <f t="shared" si="29"/>
        <v>3级-2级</v>
      </c>
      <c r="D540" s="121" t="s">
        <v>69</v>
      </c>
      <c r="E540" s="121" t="s">
        <v>245</v>
      </c>
      <c r="F540" s="121" t="s">
        <v>66</v>
      </c>
      <c r="G540" s="121" t="s">
        <v>89</v>
      </c>
      <c r="H540" s="144" t="s">
        <v>560</v>
      </c>
      <c r="I540" s="124" t="s">
        <v>7</v>
      </c>
      <c r="J540" s="271">
        <v>253864.33</v>
      </c>
      <c r="K540" s="126"/>
      <c r="L540" s="127"/>
      <c r="M540" s="38"/>
      <c r="N540" s="24"/>
      <c r="O540" s="20"/>
      <c r="P540" s="20"/>
      <c r="Q540" s="20"/>
      <c r="R540" s="20"/>
      <c r="S540" s="20"/>
    </row>
    <row r="541" spans="1:27">
      <c r="A54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41" s="9">
        <v>160</v>
      </c>
      <c r="C541" s="121" t="str">
        <f t="shared" si="29"/>
        <v>2级-3级</v>
      </c>
      <c r="D541" s="121" t="s">
        <v>66</v>
      </c>
      <c r="E541" s="121" t="s">
        <v>89</v>
      </c>
      <c r="F541" s="121" t="s">
        <v>69</v>
      </c>
      <c r="G541" s="121" t="s">
        <v>245</v>
      </c>
      <c r="H541" s="144" t="s">
        <v>164</v>
      </c>
      <c r="I541" s="124" t="s">
        <v>3</v>
      </c>
      <c r="J541" s="255">
        <v>253864.33</v>
      </c>
      <c r="K541" s="22"/>
      <c r="L541" s="23"/>
      <c r="M541" s="20"/>
      <c r="N541" s="24"/>
      <c r="O541" s="20"/>
      <c r="P541" s="20"/>
      <c r="Q541" s="20"/>
      <c r="R541" s="20"/>
      <c r="S541" s="20"/>
    </row>
    <row r="542" spans="1:27">
      <c r="A54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42" s="72">
        <v>107</v>
      </c>
      <c r="C542" s="73" t="str">
        <f t="shared" si="29"/>
        <v>4级-4级</v>
      </c>
      <c r="D542" s="73" t="s">
        <v>72</v>
      </c>
      <c r="E542" s="73" t="s">
        <v>76</v>
      </c>
      <c r="F542" s="73" t="s">
        <v>370</v>
      </c>
      <c r="G542" s="73" t="s">
        <v>167</v>
      </c>
      <c r="H542" s="79" t="s">
        <v>165</v>
      </c>
      <c r="I542" s="77" t="s">
        <v>6</v>
      </c>
      <c r="J542" s="26">
        <v>253002.88999999998</v>
      </c>
      <c r="K542" s="22"/>
      <c r="L542" s="23"/>
      <c r="M542" s="20"/>
      <c r="N542" s="24"/>
      <c r="O542" s="20"/>
      <c r="P542" s="20"/>
      <c r="Q542" s="20"/>
      <c r="R542" s="20"/>
      <c r="S542" s="20"/>
    </row>
    <row r="543" spans="1:27" ht="13" customHeight="1">
      <c r="A543" s="147" t="str">
        <f>HYPERLINK("C:\Users\chizh\Desktop\ffcell\提取结果.xlsx#'4内部关联现金流'!A1","[提取结果.xlsx]4内部关联现金流")</f>
        <v>[提取结果.xlsx]4内部关联现金流</v>
      </c>
      <c r="B543" s="9">
        <v>59</v>
      </c>
      <c r="C543" s="85" t="str">
        <f t="shared" si="29"/>
        <v>4级-4级</v>
      </c>
      <c r="D543" s="100" t="s">
        <v>72</v>
      </c>
      <c r="E543" s="85" t="s">
        <v>80</v>
      </c>
      <c r="F543" s="100" t="s">
        <v>72</v>
      </c>
      <c r="G543" s="100" t="s">
        <v>76</v>
      </c>
      <c r="H543" s="104" t="s">
        <v>391</v>
      </c>
      <c r="I543" s="97" t="s">
        <v>5</v>
      </c>
      <c r="J543" s="272">
        <v>252517.84</v>
      </c>
      <c r="K543" s="22"/>
      <c r="L543" s="23"/>
      <c r="M543" s="20"/>
      <c r="N543" s="24"/>
      <c r="O543" s="20"/>
      <c r="P543" s="20"/>
      <c r="Q543" s="20"/>
      <c r="R543" s="20"/>
      <c r="S543" s="20"/>
    </row>
    <row r="544" spans="1:27">
      <c r="A54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44" s="72">
        <v>108</v>
      </c>
      <c r="C544" s="73" t="str">
        <f t="shared" si="29"/>
        <v>4级-3级</v>
      </c>
      <c r="D544" s="73" t="s">
        <v>72</v>
      </c>
      <c r="E544" s="73" t="s">
        <v>76</v>
      </c>
      <c r="F544" s="73" t="s">
        <v>369</v>
      </c>
      <c r="G544" s="73" t="s">
        <v>199</v>
      </c>
      <c r="H544" s="79" t="s">
        <v>165</v>
      </c>
      <c r="I544" s="77" t="s">
        <v>6</v>
      </c>
      <c r="J544" s="26">
        <v>247825.65999999997</v>
      </c>
      <c r="K544" s="22"/>
      <c r="L544" s="23"/>
      <c r="M544" s="20"/>
      <c r="N544" s="24"/>
      <c r="O544" s="20"/>
      <c r="P544" s="20"/>
      <c r="Q544" s="20"/>
      <c r="R544" s="20"/>
      <c r="S544" s="20"/>
    </row>
    <row r="545" spans="1:27" ht="13" customHeight="1">
      <c r="A54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45" s="9">
        <v>132</v>
      </c>
      <c r="C545" s="10" t="str">
        <f t="shared" si="29"/>
        <v>3及-4级</v>
      </c>
      <c r="D545" s="10" t="s">
        <v>168</v>
      </c>
      <c r="E545" s="10" t="s">
        <v>126</v>
      </c>
      <c r="F545" s="10" t="s">
        <v>163</v>
      </c>
      <c r="G545" s="10" t="s">
        <v>76</v>
      </c>
      <c r="H545" s="81" t="s">
        <v>164</v>
      </c>
      <c r="I545" s="77" t="s">
        <v>9</v>
      </c>
      <c r="J545" s="26">
        <v>246664.8</v>
      </c>
      <c r="K545" s="22"/>
      <c r="L545" s="23"/>
      <c r="M545" s="32"/>
      <c r="N545" s="24"/>
      <c r="O545" s="20"/>
      <c r="P545" s="20"/>
      <c r="Q545" s="33"/>
      <c r="R545" s="33"/>
      <c r="S545" s="33"/>
    </row>
    <row r="546" spans="1:27" ht="13" customHeight="1">
      <c r="A54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46" s="72">
        <v>8</v>
      </c>
      <c r="C546" s="73" t="str">
        <f t="shared" si="29"/>
        <v>4级-3级</v>
      </c>
      <c r="D546" s="73" t="s">
        <v>72</v>
      </c>
      <c r="E546" s="73" t="s">
        <v>76</v>
      </c>
      <c r="F546" s="75" t="s">
        <v>69</v>
      </c>
      <c r="G546" s="75" t="s">
        <v>126</v>
      </c>
      <c r="H546" s="76" t="s">
        <v>306</v>
      </c>
      <c r="I546" s="77" t="s">
        <v>3</v>
      </c>
      <c r="J546" s="78">
        <v>246664.8</v>
      </c>
      <c r="K546" s="22"/>
      <c r="L546" s="23"/>
      <c r="M546" s="38"/>
      <c r="N546" s="24"/>
      <c r="O546" s="20"/>
      <c r="P546" s="20" t="str">
        <f>IF(N546=0,"OK","待核对")</f>
        <v>OK</v>
      </c>
      <c r="Q546" s="20"/>
      <c r="R546" s="20"/>
      <c r="S546" s="20"/>
    </row>
    <row r="547" spans="1:27">
      <c r="A54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47" s="9">
        <v>12</v>
      </c>
      <c r="C547" s="121" t="str">
        <f t="shared" si="29"/>
        <v>3级-3级</v>
      </c>
      <c r="D547" s="121" t="s">
        <v>69</v>
      </c>
      <c r="E547" s="121" t="s">
        <v>429</v>
      </c>
      <c r="F547" s="121" t="s">
        <v>69</v>
      </c>
      <c r="G547" s="121" t="s">
        <v>195</v>
      </c>
      <c r="H547" s="144" t="s">
        <v>530</v>
      </c>
      <c r="I547" s="124" t="s">
        <v>9</v>
      </c>
      <c r="J547" s="271">
        <v>246068.63</v>
      </c>
      <c r="K547" s="22"/>
      <c r="L547" s="23"/>
      <c r="M547" s="32"/>
      <c r="N547" s="24"/>
      <c r="O547" s="20"/>
      <c r="P547" s="20"/>
      <c r="Q547" s="20"/>
      <c r="R547" s="20"/>
      <c r="S547" s="20"/>
    </row>
    <row r="548" spans="1:27" ht="13" customHeight="1">
      <c r="A548" s="147" t="str">
        <f>HYPERLINK("C:\Users\chizh\Desktop\ffcell\提取结果.xlsx#'4内部关联现金流'!A1","[提取结果.xlsx]4内部关联现金流")</f>
        <v>[提取结果.xlsx]4内部关联现金流</v>
      </c>
      <c r="B548" s="9">
        <v>83</v>
      </c>
      <c r="C548" s="105" t="str">
        <f t="shared" si="29"/>
        <v>3级-2级</v>
      </c>
      <c r="D548" s="105" t="s">
        <v>393</v>
      </c>
      <c r="E548" s="85" t="s">
        <v>394</v>
      </c>
      <c r="F548" s="106" t="s">
        <v>395</v>
      </c>
      <c r="G548" s="86" t="s">
        <v>396</v>
      </c>
      <c r="H548" s="87" t="s">
        <v>397</v>
      </c>
      <c r="I548" s="88" t="s">
        <v>6</v>
      </c>
      <c r="J548" s="107">
        <v>245605.41</v>
      </c>
      <c r="K548" s="22"/>
      <c r="L548" s="23"/>
      <c r="M548" s="20"/>
      <c r="N548" s="24"/>
      <c r="O548" s="20"/>
      <c r="P548" s="20"/>
      <c r="Q548" s="20"/>
      <c r="R548" s="20"/>
      <c r="S548" s="20"/>
    </row>
    <row r="549" spans="1:27">
      <c r="A54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49" s="9">
        <v>70</v>
      </c>
      <c r="C549" s="10" t="s">
        <v>507</v>
      </c>
      <c r="D549" s="10" t="s">
        <v>66</v>
      </c>
      <c r="E549" s="10" t="s">
        <v>175</v>
      </c>
      <c r="F549" s="10" t="s">
        <v>69</v>
      </c>
      <c r="G549" s="10" t="s">
        <v>516</v>
      </c>
      <c r="H549" s="79" t="s">
        <v>513</v>
      </c>
      <c r="I549" s="77" t="s">
        <v>3</v>
      </c>
      <c r="J549" s="26">
        <v>245605.41</v>
      </c>
      <c r="K549" s="22"/>
      <c r="L549" s="23"/>
      <c r="M549" s="20"/>
      <c r="N549" s="24"/>
      <c r="O549" s="20"/>
      <c r="P549" s="20"/>
      <c r="Q549" s="20"/>
      <c r="R549" s="20"/>
      <c r="S549" s="20"/>
    </row>
    <row r="550" spans="1:27">
      <c r="A55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50" s="9">
        <v>29</v>
      </c>
      <c r="C550" s="10" t="s">
        <v>500</v>
      </c>
      <c r="D550" s="10" t="s">
        <v>69</v>
      </c>
      <c r="E550" s="10" t="s">
        <v>158</v>
      </c>
      <c r="F550" s="10" t="s">
        <v>66</v>
      </c>
      <c r="G550" s="10" t="s">
        <v>78</v>
      </c>
      <c r="H550" s="79"/>
      <c r="I550" s="77" t="s">
        <v>3</v>
      </c>
      <c r="J550" s="26">
        <v>243713</v>
      </c>
      <c r="K550" s="22"/>
      <c r="L550" s="23"/>
      <c r="M550" s="20"/>
      <c r="N550" s="24"/>
      <c r="O550" s="20"/>
      <c r="P550" s="20"/>
      <c r="Q550" s="20"/>
      <c r="R550" s="20"/>
      <c r="S550" s="20"/>
    </row>
    <row r="551" spans="1:27">
      <c r="A55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51" s="9">
        <v>21</v>
      </c>
      <c r="C551" s="10" t="str">
        <f t="shared" ref="C551:C563" si="30">TEXT(D551,"000")&amp;"-"&amp;TEXT(F551,"000")</f>
        <v>4级-3级</v>
      </c>
      <c r="D551" s="10" t="s">
        <v>72</v>
      </c>
      <c r="E551" s="10" t="s">
        <v>97</v>
      </c>
      <c r="F551" s="10" t="s">
        <v>69</v>
      </c>
      <c r="G551" s="10" t="s">
        <v>350</v>
      </c>
      <c r="H551" s="118" t="s">
        <v>165</v>
      </c>
      <c r="I551" s="77" t="s">
        <v>6</v>
      </c>
      <c r="J551" s="26">
        <v>243525.48</v>
      </c>
      <c r="K551" s="22"/>
      <c r="L551" s="23"/>
      <c r="M551" s="20"/>
      <c r="N551" s="24"/>
      <c r="O551" s="20"/>
      <c r="P551" s="20"/>
      <c r="Q551" s="20"/>
      <c r="R551" s="20"/>
      <c r="S551" s="20"/>
    </row>
    <row r="552" spans="1:27">
      <c r="A55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52" s="9">
        <v>4</v>
      </c>
      <c r="C552" s="121" t="str">
        <f t="shared" si="30"/>
        <v>3级-4级</v>
      </c>
      <c r="D552" s="121" t="s">
        <v>69</v>
      </c>
      <c r="E552" s="121" t="s">
        <v>350</v>
      </c>
      <c r="F552" s="121" t="s">
        <v>72</v>
      </c>
      <c r="G552" s="121" t="s">
        <v>528</v>
      </c>
      <c r="H552" s="144" t="s">
        <v>276</v>
      </c>
      <c r="I552" s="122" t="s">
        <v>5</v>
      </c>
      <c r="J552" s="271">
        <v>243525.48</v>
      </c>
      <c r="K552" s="54"/>
      <c r="L552" s="55"/>
      <c r="M552" s="56"/>
      <c r="N552" s="57"/>
      <c r="O552" s="58"/>
      <c r="P552" s="58"/>
      <c r="Q552" s="58"/>
      <c r="R552" s="58"/>
      <c r="S552" s="58"/>
    </row>
    <row r="553" spans="1:27">
      <c r="A55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53" s="9">
        <v>102</v>
      </c>
      <c r="C553" s="10" t="str">
        <f t="shared" si="30"/>
        <v>2级-4级</v>
      </c>
      <c r="D553" s="10" t="s">
        <v>252</v>
      </c>
      <c r="E553" s="10" t="s">
        <v>337</v>
      </c>
      <c r="F553" s="10" t="s">
        <v>262</v>
      </c>
      <c r="G553" s="10" t="s">
        <v>76</v>
      </c>
      <c r="H553" s="81" t="s">
        <v>306</v>
      </c>
      <c r="I553" s="77" t="s">
        <v>9</v>
      </c>
      <c r="J553" s="26">
        <v>241253.78</v>
      </c>
      <c r="K553" s="22"/>
      <c r="L553" s="23"/>
      <c r="M553" s="32"/>
      <c r="N553" s="24"/>
      <c r="O553" s="20"/>
      <c r="P553" s="20"/>
      <c r="Q553" s="20"/>
      <c r="R553" s="20"/>
      <c r="S553" s="20"/>
      <c r="T553" s="162"/>
      <c r="U553" s="162"/>
      <c r="V553" s="162"/>
      <c r="W553" s="162"/>
      <c r="X553" s="162"/>
      <c r="Y553" s="162"/>
      <c r="Z553" s="162"/>
      <c r="AA553" s="162"/>
    </row>
    <row r="554" spans="1:27" ht="13" customHeight="1">
      <c r="A55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54" s="72">
        <v>43</v>
      </c>
      <c r="C554" s="73" t="str">
        <f t="shared" si="30"/>
        <v>4级-2级</v>
      </c>
      <c r="D554" s="73" t="s">
        <v>72</v>
      </c>
      <c r="E554" s="73" t="s">
        <v>76</v>
      </c>
      <c r="F554" s="75" t="s">
        <v>66</v>
      </c>
      <c r="G554" s="75" t="s">
        <v>337</v>
      </c>
      <c r="H554" s="76" t="s">
        <v>306</v>
      </c>
      <c r="I554" s="77" t="s">
        <v>3</v>
      </c>
      <c r="J554" s="78">
        <v>241253.78</v>
      </c>
      <c r="K554" s="22"/>
      <c r="L554" s="23"/>
      <c r="M554" s="20"/>
      <c r="N554" s="24"/>
      <c r="O554" s="20"/>
      <c r="P554" s="20"/>
      <c r="Q554" s="20"/>
      <c r="R554" s="20"/>
      <c r="S554" s="20"/>
    </row>
    <row r="555" spans="1:27">
      <c r="A55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55" s="72">
        <v>68</v>
      </c>
      <c r="C555" s="73" t="str">
        <f t="shared" si="30"/>
        <v>4级-2级</v>
      </c>
      <c r="D555" s="73" t="s">
        <v>72</v>
      </c>
      <c r="E555" s="73" t="s">
        <v>76</v>
      </c>
      <c r="F555" s="73" t="s">
        <v>66</v>
      </c>
      <c r="G555" s="73" t="s">
        <v>179</v>
      </c>
      <c r="H555" s="79" t="s">
        <v>165</v>
      </c>
      <c r="I555" s="77" t="s">
        <v>6</v>
      </c>
      <c r="J555" s="26">
        <v>240980.65</v>
      </c>
      <c r="K555" s="22"/>
      <c r="L555" s="23"/>
      <c r="M555" s="20"/>
      <c r="N555" s="24"/>
      <c r="O555" s="20"/>
      <c r="P555" s="20"/>
      <c r="Q555" s="20"/>
      <c r="R555" s="20"/>
      <c r="S555" s="20"/>
    </row>
    <row r="556" spans="1:27" ht="13" customHeight="1">
      <c r="A556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556" s="9">
        <v>16</v>
      </c>
      <c r="C556" s="10" t="str">
        <f t="shared" si="30"/>
        <v>2级-3级</v>
      </c>
      <c r="D556" s="10" t="s">
        <v>66</v>
      </c>
      <c r="E556" s="10" t="s">
        <v>90</v>
      </c>
      <c r="F556" s="10" t="s">
        <v>69</v>
      </c>
      <c r="G556" s="10" t="s">
        <v>358</v>
      </c>
      <c r="H556" s="79" t="s">
        <v>343</v>
      </c>
      <c r="I556" s="77" t="s">
        <v>9</v>
      </c>
      <c r="J556" s="26">
        <v>237122.95</v>
      </c>
      <c r="K556" s="54"/>
      <c r="L556" s="55"/>
      <c r="M556" s="58"/>
      <c r="N556" s="57"/>
      <c r="O556" s="58"/>
      <c r="P556" s="58"/>
      <c r="Q556" s="58"/>
      <c r="R556" s="58"/>
      <c r="S556" s="58"/>
    </row>
    <row r="557" spans="1:27">
      <c r="A55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57" s="9">
        <v>11</v>
      </c>
      <c r="C557" s="10" t="str">
        <f t="shared" si="30"/>
        <v>2级-4级</v>
      </c>
      <c r="D557" s="10" t="s">
        <v>66</v>
      </c>
      <c r="E557" s="10" t="s">
        <v>74</v>
      </c>
      <c r="F557" s="10" t="s">
        <v>72</v>
      </c>
      <c r="G557" s="10" t="s">
        <v>76</v>
      </c>
      <c r="H557" s="119" t="s">
        <v>268</v>
      </c>
      <c r="I557" s="77" t="s">
        <v>9</v>
      </c>
      <c r="J557" s="26">
        <v>233551</v>
      </c>
      <c r="K557" s="54"/>
      <c r="L557" s="55"/>
      <c r="M557" s="56"/>
      <c r="N557" s="57"/>
      <c r="O557" s="58"/>
      <c r="P557" s="58"/>
      <c r="Q557" s="58"/>
      <c r="R557" s="58"/>
      <c r="S557" s="58"/>
      <c r="T557" s="162"/>
      <c r="U557" s="162"/>
      <c r="V557" s="162"/>
      <c r="W557" s="162"/>
      <c r="X557" s="162"/>
      <c r="Y557" s="162"/>
      <c r="Z557" s="162"/>
      <c r="AA557" s="162"/>
    </row>
    <row r="558" spans="1:27">
      <c r="A55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58" s="9">
        <v>46</v>
      </c>
      <c r="C558" s="121" t="str">
        <f t="shared" si="30"/>
        <v>3级-3级</v>
      </c>
      <c r="D558" s="121" t="s">
        <v>69</v>
      </c>
      <c r="E558" s="121" t="s">
        <v>195</v>
      </c>
      <c r="F558" s="121" t="s">
        <v>69</v>
      </c>
      <c r="G558" s="121" t="s">
        <v>552</v>
      </c>
      <c r="H558" s="144" t="s">
        <v>553</v>
      </c>
      <c r="I558" s="124" t="s">
        <v>5</v>
      </c>
      <c r="J558" s="255">
        <v>231553.87</v>
      </c>
      <c r="K558" s="22"/>
      <c r="L558" s="23"/>
      <c r="M558" s="32"/>
      <c r="N558" s="24"/>
      <c r="O558" s="20"/>
      <c r="P558" s="20"/>
      <c r="Q558" s="20"/>
      <c r="R558" s="20"/>
      <c r="S558" s="20"/>
    </row>
    <row r="559" spans="1:27">
      <c r="A55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59" s="9">
        <v>122</v>
      </c>
      <c r="C559" s="121" t="str">
        <f t="shared" si="30"/>
        <v>2级-3级</v>
      </c>
      <c r="D559" s="121" t="s">
        <v>66</v>
      </c>
      <c r="E559" s="121" t="s">
        <v>89</v>
      </c>
      <c r="F559" s="121" t="s">
        <v>69</v>
      </c>
      <c r="G559" s="121" t="s">
        <v>180</v>
      </c>
      <c r="H559" s="144" t="s">
        <v>256</v>
      </c>
      <c r="I559" s="124" t="s">
        <v>3</v>
      </c>
      <c r="J559" s="255">
        <f>59812.5+24831.25+35887.5+55583.33+54979.17</f>
        <v>231093.75</v>
      </c>
      <c r="K559" s="22"/>
      <c r="L559" s="23"/>
      <c r="M559" s="20"/>
      <c r="N559" s="24"/>
      <c r="O559" s="20"/>
      <c r="P559" s="20"/>
      <c r="Q559" s="20"/>
      <c r="R559" s="20"/>
      <c r="S559" s="20"/>
    </row>
    <row r="560" spans="1:27">
      <c r="A56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60" s="9">
        <v>140</v>
      </c>
      <c r="C560" s="121" t="str">
        <f t="shared" si="30"/>
        <v>2级-3级</v>
      </c>
      <c r="D560" s="121" t="s">
        <v>66</v>
      </c>
      <c r="E560" s="121" t="s">
        <v>89</v>
      </c>
      <c r="F560" s="121" t="s">
        <v>69</v>
      </c>
      <c r="G560" s="121" t="s">
        <v>195</v>
      </c>
      <c r="H560" s="144" t="s">
        <v>164</v>
      </c>
      <c r="I560" s="124" t="s">
        <v>3</v>
      </c>
      <c r="J560" s="255">
        <v>230785.76</v>
      </c>
      <c r="K560" s="22"/>
      <c r="L560" s="23"/>
      <c r="M560" s="20"/>
      <c r="N560" s="24"/>
      <c r="O560" s="20"/>
      <c r="P560" s="20"/>
      <c r="Q560" s="20"/>
      <c r="R560" s="20"/>
      <c r="S560" s="20"/>
    </row>
    <row r="561" spans="1:27">
      <c r="A56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61" s="9">
        <v>4</v>
      </c>
      <c r="C561" s="10" t="str">
        <f t="shared" si="30"/>
        <v>1级-4级</v>
      </c>
      <c r="D561" s="10" t="s">
        <v>64</v>
      </c>
      <c r="E561" s="10" t="s">
        <v>65</v>
      </c>
      <c r="F561" s="10" t="s">
        <v>72</v>
      </c>
      <c r="G561" s="10" t="s">
        <v>73</v>
      </c>
      <c r="H561" s="12" t="s">
        <v>71</v>
      </c>
      <c r="I561" s="77" t="s">
        <v>5</v>
      </c>
      <c r="J561" s="14">
        <f>215130.27*1.06</f>
        <v>228038.08619999999</v>
      </c>
      <c r="K561" s="15"/>
      <c r="L561" s="15"/>
      <c r="M561" s="16"/>
      <c r="N561" s="17"/>
      <c r="O561" s="18"/>
      <c r="P561" s="19"/>
      <c r="Q561" s="20"/>
      <c r="R561" s="20"/>
      <c r="S561" s="20"/>
    </row>
    <row r="562" spans="1:27">
      <c r="A56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62" s="9">
        <v>57</v>
      </c>
      <c r="C562" s="10" t="str">
        <f t="shared" si="30"/>
        <v>2级-4级</v>
      </c>
      <c r="D562" s="10" t="s">
        <v>66</v>
      </c>
      <c r="E562" s="10" t="s">
        <v>82</v>
      </c>
      <c r="F562" s="10" t="s">
        <v>72</v>
      </c>
      <c r="G562" s="10" t="s">
        <v>76</v>
      </c>
      <c r="H562" s="144" t="s">
        <v>305</v>
      </c>
      <c r="I562" s="77" t="s">
        <v>5</v>
      </c>
      <c r="J562" s="26">
        <v>227128.91</v>
      </c>
      <c r="K562" s="54"/>
      <c r="L562" s="55"/>
      <c r="M562" s="59"/>
      <c r="N562" s="57"/>
      <c r="O562" s="58"/>
      <c r="P562" s="58" t="str">
        <f>IF(N562=0,"OK","待核对")</f>
        <v>OK</v>
      </c>
      <c r="Q562" s="58"/>
      <c r="R562" s="58"/>
      <c r="S562" s="58"/>
      <c r="T562" s="162"/>
      <c r="U562" s="162"/>
      <c r="V562" s="162"/>
      <c r="W562" s="162"/>
      <c r="X562" s="162"/>
      <c r="Y562" s="162"/>
      <c r="Z562" s="162"/>
      <c r="AA562" s="162"/>
    </row>
    <row r="563" spans="1:27">
      <c r="A56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63" s="9">
        <v>492</v>
      </c>
      <c r="C563" s="121" t="str">
        <f t="shared" si="30"/>
        <v>4级-3级</v>
      </c>
      <c r="D563" s="121" t="s">
        <v>72</v>
      </c>
      <c r="E563" s="121" t="s">
        <v>386</v>
      </c>
      <c r="F563" s="121" t="s">
        <v>69</v>
      </c>
      <c r="G563" s="121" t="s">
        <v>360</v>
      </c>
      <c r="H563" s="144" t="s">
        <v>160</v>
      </c>
      <c r="I563" s="124" t="s">
        <v>7</v>
      </c>
      <c r="J563" s="271">
        <v>225385.08</v>
      </c>
      <c r="K563" s="54"/>
      <c r="L563" s="55"/>
      <c r="M563" s="59"/>
      <c r="N563" s="57"/>
      <c r="O563" s="58"/>
      <c r="P563" s="58" t="str">
        <f>IF(N563=0,"OK","待核对")</f>
        <v>OK</v>
      </c>
      <c r="Q563" s="58"/>
      <c r="R563" s="58"/>
      <c r="S563" s="58"/>
    </row>
    <row r="564" spans="1:27">
      <c r="A56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64" s="9">
        <v>59</v>
      </c>
      <c r="C564" s="10" t="s">
        <v>506</v>
      </c>
      <c r="D564" s="10" t="s">
        <v>66</v>
      </c>
      <c r="E564" s="10" t="s">
        <v>365</v>
      </c>
      <c r="F564" s="10" t="s">
        <v>66</v>
      </c>
      <c r="G564" s="10" t="s">
        <v>88</v>
      </c>
      <c r="H564" s="79" t="s">
        <v>276</v>
      </c>
      <c r="I564" s="77" t="s">
        <v>3</v>
      </c>
      <c r="J564" s="26">
        <v>222642.76</v>
      </c>
      <c r="K564" s="22"/>
      <c r="L564" s="23"/>
      <c r="M564" s="20"/>
      <c r="N564" s="24"/>
      <c r="O564" s="20"/>
      <c r="P564" s="20"/>
      <c r="Q564" s="20"/>
      <c r="R564" s="20"/>
      <c r="S564" s="20"/>
    </row>
    <row r="565" spans="1:27" ht="13" customHeight="1">
      <c r="A565" s="147" t="str">
        <f>HYPERLINK("C:\Users\chizh\Desktop\ffcell\提取结果.xlsx#'4内部关联现金流'!A1","[提取结果.xlsx]4内部关联现金流")</f>
        <v>[提取结果.xlsx]4内部关联现金流</v>
      </c>
      <c r="B565" s="9">
        <v>63</v>
      </c>
      <c r="C565" s="85" t="str">
        <f>TEXT(D565,"000")&amp;"-"&amp;TEXT(F565,"000")</f>
        <v>2级-2级</v>
      </c>
      <c r="D565" s="100" t="s">
        <v>66</v>
      </c>
      <c r="E565" s="85" t="s">
        <v>80</v>
      </c>
      <c r="F565" s="100" t="s">
        <v>66</v>
      </c>
      <c r="G565" s="100" t="s">
        <v>78</v>
      </c>
      <c r="H565" s="104" t="s">
        <v>380</v>
      </c>
      <c r="I565" s="97" t="s">
        <v>3</v>
      </c>
      <c r="J565" s="272">
        <v>221907.1</v>
      </c>
      <c r="K565" s="22"/>
      <c r="L565" s="23"/>
      <c r="M565" s="20"/>
      <c r="N565" s="24"/>
      <c r="O565" s="20"/>
      <c r="P565" s="20"/>
      <c r="Q565" s="20"/>
      <c r="R565" s="20"/>
      <c r="S565" s="20"/>
    </row>
    <row r="566" spans="1:27">
      <c r="A56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66" s="9">
        <v>91</v>
      </c>
      <c r="C566" s="10" t="s">
        <v>511</v>
      </c>
      <c r="D566" s="10" t="s">
        <v>66</v>
      </c>
      <c r="E566" s="10" t="s">
        <v>175</v>
      </c>
      <c r="F566" s="10" t="s">
        <v>72</v>
      </c>
      <c r="G566" s="10" t="s">
        <v>265</v>
      </c>
      <c r="H566" s="79" t="s">
        <v>525</v>
      </c>
      <c r="I566" s="77" t="s">
        <v>9</v>
      </c>
      <c r="J566" s="26">
        <v>221160</v>
      </c>
      <c r="K566" s="22"/>
      <c r="L566" s="23"/>
      <c r="M566" s="20"/>
      <c r="N566" s="24"/>
      <c r="O566" s="20"/>
      <c r="P566" s="20"/>
      <c r="Q566" s="20"/>
      <c r="R566" s="20"/>
      <c r="S566" s="20"/>
    </row>
    <row r="567" spans="1:27" ht="13" customHeight="1">
      <c r="A56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67" s="9">
        <v>102</v>
      </c>
      <c r="C567" s="121" t="str">
        <f t="shared" ref="C567:C573" si="31">TEXT(D567,"000")&amp;"-"&amp;TEXT(F567,"000")</f>
        <v>3级-2级</v>
      </c>
      <c r="D567" s="121" t="s">
        <v>69</v>
      </c>
      <c r="E567" s="121" t="s">
        <v>196</v>
      </c>
      <c r="F567" s="121" t="s">
        <v>66</v>
      </c>
      <c r="G567" s="121" t="s">
        <v>89</v>
      </c>
      <c r="H567" s="144" t="s">
        <v>579</v>
      </c>
      <c r="I567" s="124" t="s">
        <v>6</v>
      </c>
      <c r="J567" s="271">
        <v>219739.87</v>
      </c>
      <c r="K567" s="54"/>
      <c r="L567" s="55"/>
      <c r="M567" s="58"/>
      <c r="N567" s="57"/>
      <c r="O567" s="58"/>
      <c r="P567" s="58" t="str">
        <f>IF(N567=0,"OK","待核对")</f>
        <v>OK</v>
      </c>
      <c r="Q567" s="58"/>
      <c r="R567" s="58"/>
      <c r="S567" s="58"/>
    </row>
    <row r="568" spans="1:27">
      <c r="A5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68" s="9">
        <v>162</v>
      </c>
      <c r="C568" s="121" t="str">
        <f t="shared" si="31"/>
        <v>2级-3级</v>
      </c>
      <c r="D568" s="121" t="s">
        <v>66</v>
      </c>
      <c r="E568" s="121" t="s">
        <v>89</v>
      </c>
      <c r="F568" s="121" t="s">
        <v>69</v>
      </c>
      <c r="G568" s="121" t="s">
        <v>196</v>
      </c>
      <c r="H568" s="144" t="s">
        <v>164</v>
      </c>
      <c r="I568" s="124" t="s">
        <v>3</v>
      </c>
      <c r="J568" s="255">
        <v>219739.87</v>
      </c>
      <c r="K568" s="22"/>
      <c r="L568" s="23"/>
      <c r="M568" s="20"/>
      <c r="N568" s="24"/>
      <c r="O568" s="20"/>
      <c r="P568" s="20"/>
      <c r="Q568" s="20"/>
      <c r="R568" s="20"/>
      <c r="S568" s="20"/>
    </row>
    <row r="569" spans="1:27">
      <c r="A56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569" s="9">
        <v>8</v>
      </c>
      <c r="C569" s="10" t="str">
        <f t="shared" si="31"/>
        <v>2级-2级</v>
      </c>
      <c r="D569" s="10" t="s">
        <v>66</v>
      </c>
      <c r="E569" s="10" t="s">
        <v>78</v>
      </c>
      <c r="F569" s="10" t="s">
        <v>66</v>
      </c>
      <c r="G569" s="10" t="s">
        <v>80</v>
      </c>
      <c r="H569" s="81" t="s">
        <v>403</v>
      </c>
      <c r="I569" s="77" t="s">
        <v>6</v>
      </c>
      <c r="J569" s="26">
        <v>217815.1</v>
      </c>
      <c r="K569" s="22"/>
      <c r="L569" s="23"/>
      <c r="M569" s="38"/>
      <c r="N569" s="24"/>
      <c r="O569" s="20"/>
      <c r="P569" s="20" t="str">
        <f>IF(N569=0,"OK","待核对")</f>
        <v>OK</v>
      </c>
      <c r="Q569" s="20"/>
      <c r="R569" s="20"/>
      <c r="S569" s="20"/>
    </row>
    <row r="570" spans="1:27">
      <c r="A57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70" s="9">
        <v>126</v>
      </c>
      <c r="C570" s="10" t="str">
        <f t="shared" si="31"/>
        <v>3级-4级</v>
      </c>
      <c r="D570" s="10" t="s">
        <v>116</v>
      </c>
      <c r="E570" s="10" t="s">
        <v>121</v>
      </c>
      <c r="F570" s="10" t="s">
        <v>163</v>
      </c>
      <c r="G570" s="10" t="s">
        <v>76</v>
      </c>
      <c r="H570" s="81" t="s">
        <v>164</v>
      </c>
      <c r="I570" s="77" t="s">
        <v>9</v>
      </c>
      <c r="J570" s="26">
        <v>216934.8</v>
      </c>
      <c r="K570" s="22"/>
      <c r="L570" s="23"/>
      <c r="M570" s="32"/>
      <c r="N570" s="24"/>
      <c r="O570" s="20"/>
      <c r="P570" s="20"/>
      <c r="Q570" s="33"/>
      <c r="R570" s="33"/>
      <c r="S570" s="33"/>
    </row>
    <row r="571" spans="1:27" ht="13" customHeight="1">
      <c r="A57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71" s="72">
        <v>46</v>
      </c>
      <c r="C571" s="73" t="str">
        <f t="shared" si="31"/>
        <v>4级-2级</v>
      </c>
      <c r="D571" s="73" t="s">
        <v>72</v>
      </c>
      <c r="E571" s="73" t="s">
        <v>76</v>
      </c>
      <c r="F571" s="75" t="s">
        <v>66</v>
      </c>
      <c r="G571" s="75" t="s">
        <v>365</v>
      </c>
      <c r="H571" s="76" t="s">
        <v>306</v>
      </c>
      <c r="I571" s="77" t="s">
        <v>3</v>
      </c>
      <c r="J571" s="78">
        <v>214776.86999999997</v>
      </c>
      <c r="K571" s="22"/>
      <c r="L571" s="23"/>
      <c r="M571" s="20"/>
      <c r="N571" s="24"/>
      <c r="O571" s="20"/>
      <c r="P571" s="20"/>
      <c r="Q571" s="20"/>
      <c r="R571" s="20"/>
      <c r="S571" s="20"/>
    </row>
    <row r="572" spans="1:27">
      <c r="A57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72" s="9">
        <v>192</v>
      </c>
      <c r="C572" s="121" t="str">
        <f t="shared" si="31"/>
        <v>3级-3级</v>
      </c>
      <c r="D572" s="121" t="s">
        <v>69</v>
      </c>
      <c r="E572" s="129" t="s">
        <v>233</v>
      </c>
      <c r="F572" s="121" t="s">
        <v>69</v>
      </c>
      <c r="G572" s="130" t="s">
        <v>351</v>
      </c>
      <c r="H572" s="144" t="s">
        <v>604</v>
      </c>
      <c r="I572" s="124" t="s">
        <v>9</v>
      </c>
      <c r="J572" s="255">
        <v>210292.18</v>
      </c>
      <c r="K572" s="54"/>
      <c r="L572" s="55"/>
      <c r="M572" s="56"/>
      <c r="N572" s="57"/>
      <c r="O572" s="58"/>
      <c r="P572" s="58"/>
      <c r="Q572" s="58"/>
      <c r="R572" s="58"/>
      <c r="S572" s="58"/>
    </row>
    <row r="573" spans="1:27" ht="13" customHeight="1">
      <c r="A57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73" s="9">
        <v>367</v>
      </c>
      <c r="C573" s="121" t="str">
        <f t="shared" si="31"/>
        <v>3级-3级</v>
      </c>
      <c r="D573" s="121" t="s">
        <v>69</v>
      </c>
      <c r="E573" s="121" t="s">
        <v>351</v>
      </c>
      <c r="F573" s="121" t="s">
        <v>69</v>
      </c>
      <c r="G573" s="121" t="s">
        <v>233</v>
      </c>
      <c r="H573" s="131" t="s">
        <v>667</v>
      </c>
      <c r="I573" s="124" t="s">
        <v>5</v>
      </c>
      <c r="J573" s="255">
        <v>210292.18</v>
      </c>
      <c r="K573" s="22"/>
      <c r="L573" s="23"/>
      <c r="M573" s="32"/>
      <c r="N573" s="24"/>
      <c r="O573" s="20"/>
      <c r="P573" s="20"/>
      <c r="Q573" s="20"/>
      <c r="R573" s="20"/>
      <c r="S573" s="20"/>
    </row>
    <row r="574" spans="1:27">
      <c r="A57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74" s="9">
        <v>7</v>
      </c>
      <c r="C574" s="10" t="s">
        <v>500</v>
      </c>
      <c r="D574" s="10" t="s">
        <v>69</v>
      </c>
      <c r="E574" s="10" t="s">
        <v>476</v>
      </c>
      <c r="F574" s="10" t="s">
        <v>66</v>
      </c>
      <c r="G574" s="10" t="s">
        <v>418</v>
      </c>
      <c r="H574" s="37"/>
      <c r="I574" s="77" t="s">
        <v>3</v>
      </c>
      <c r="J574" s="26">
        <v>209928.33</v>
      </c>
      <c r="K574" s="22"/>
      <c r="L574" s="23"/>
      <c r="M574" s="38"/>
      <c r="N574" s="24"/>
      <c r="O574" s="20"/>
      <c r="P574" s="20" t="s">
        <v>501</v>
      </c>
      <c r="Q574" s="20"/>
      <c r="R574" s="20"/>
      <c r="S574" s="20"/>
    </row>
    <row r="575" spans="1:27">
      <c r="A57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75" s="9">
        <v>35</v>
      </c>
      <c r="C575" s="10" t="str">
        <f t="shared" ref="C575:C591" si="32">TEXT(D575,"000")&amp;"-"&amp;TEXT(F575,"000")</f>
        <v>2级-3级</v>
      </c>
      <c r="D575" s="10" t="s">
        <v>66</v>
      </c>
      <c r="E575" s="10" t="s">
        <v>109</v>
      </c>
      <c r="F575" s="10" t="s">
        <v>69</v>
      </c>
      <c r="G575" s="10" t="s">
        <v>96</v>
      </c>
      <c r="H575" s="81" t="s">
        <v>295</v>
      </c>
      <c r="I575" s="77" t="s">
        <v>5</v>
      </c>
      <c r="J575" s="26">
        <v>209380</v>
      </c>
      <c r="K575" s="54"/>
      <c r="L575" s="55"/>
      <c r="M575" s="56"/>
      <c r="N575" s="57"/>
      <c r="O575" s="58"/>
      <c r="P575" s="58"/>
      <c r="Q575" s="58"/>
      <c r="R575" s="58"/>
      <c r="S575" s="58"/>
      <c r="T575" s="162"/>
      <c r="U575" s="162"/>
      <c r="V575" s="162"/>
      <c r="W575" s="162"/>
      <c r="X575" s="162"/>
      <c r="Y575" s="162"/>
      <c r="Z575" s="162"/>
      <c r="AA575" s="162"/>
    </row>
    <row r="576" spans="1:27">
      <c r="A57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76" s="9">
        <v>42</v>
      </c>
      <c r="C576" s="10" t="str">
        <f t="shared" si="32"/>
        <v>1级-2级</v>
      </c>
      <c r="D576" s="10" t="s">
        <v>64</v>
      </c>
      <c r="E576" s="10" t="s">
        <v>65</v>
      </c>
      <c r="F576" s="10" t="s">
        <v>66</v>
      </c>
      <c r="G576" s="10" t="s">
        <v>89</v>
      </c>
      <c r="H576" s="76" t="s">
        <v>101</v>
      </c>
      <c r="I576" s="77" t="s">
        <v>5</v>
      </c>
      <c r="J576" s="26">
        <v>201128.1</v>
      </c>
      <c r="K576" s="22"/>
      <c r="L576" s="23"/>
      <c r="M576" s="20"/>
      <c r="N576" s="24"/>
      <c r="O576" s="20"/>
      <c r="P576" s="20"/>
      <c r="Q576" s="20"/>
      <c r="R576" s="20"/>
      <c r="S576" s="20"/>
    </row>
    <row r="577" spans="1:27">
      <c r="A57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77" s="9">
        <v>112</v>
      </c>
      <c r="C577" s="10" t="str">
        <f t="shared" si="32"/>
        <v>2级-1级</v>
      </c>
      <c r="D577" s="10" t="s">
        <v>252</v>
      </c>
      <c r="E577" s="10" t="s">
        <v>93</v>
      </c>
      <c r="F577" s="10" t="s">
        <v>254</v>
      </c>
      <c r="G577" s="10" t="s">
        <v>65</v>
      </c>
      <c r="H577" s="81" t="s">
        <v>256</v>
      </c>
      <c r="I577" s="77" t="s">
        <v>5</v>
      </c>
      <c r="J577" s="26">
        <v>195000</v>
      </c>
      <c r="K577" s="22"/>
      <c r="L577" s="23"/>
      <c r="M577" s="32"/>
      <c r="N577" s="24"/>
      <c r="O577" s="20"/>
      <c r="P577" s="20"/>
      <c r="Q577" s="20"/>
      <c r="R577" s="20"/>
      <c r="S577" s="20"/>
      <c r="T577" s="162"/>
      <c r="U577" s="162"/>
      <c r="V577" s="162"/>
      <c r="W577" s="162"/>
      <c r="X577" s="162"/>
      <c r="Y577" s="162"/>
      <c r="Z577" s="162"/>
      <c r="AA577" s="162"/>
    </row>
    <row r="578" spans="1:27">
      <c r="A57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78" s="9">
        <v>109</v>
      </c>
      <c r="C578" s="10" t="str">
        <f t="shared" si="32"/>
        <v>2级-1级</v>
      </c>
      <c r="D578" s="10" t="s">
        <v>252</v>
      </c>
      <c r="E578" s="10" t="s">
        <v>93</v>
      </c>
      <c r="F578" s="10" t="s">
        <v>254</v>
      </c>
      <c r="G578" s="10" t="s">
        <v>65</v>
      </c>
      <c r="H578" s="15" t="s">
        <v>330</v>
      </c>
      <c r="I578" s="15"/>
      <c r="J578" s="14">
        <v>193069.32</v>
      </c>
      <c r="K578" s="15"/>
      <c r="L578" s="15"/>
      <c r="M578" s="16"/>
      <c r="N578" s="17"/>
      <c r="O578" s="18"/>
      <c r="P578" s="19"/>
      <c r="Q578" s="62"/>
      <c r="R578" s="62"/>
      <c r="S578" s="63"/>
      <c r="T578" s="164"/>
      <c r="U578" s="164"/>
      <c r="V578" s="165"/>
      <c r="W578" s="166"/>
      <c r="X578" s="166"/>
      <c r="Y578" s="167"/>
      <c r="Z578" s="168">
        <f>ROUND(J578-V578-Y578,2)</f>
        <v>193069.32</v>
      </c>
      <c r="AA578" s="168">
        <f>ROUND(M578+P578-S578,2)</f>
        <v>0</v>
      </c>
    </row>
    <row r="579" spans="1:27">
      <c r="A57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79" s="9">
        <v>129</v>
      </c>
      <c r="C579" s="10" t="str">
        <f t="shared" si="32"/>
        <v>4级-4级</v>
      </c>
      <c r="D579" s="10" t="s">
        <v>163</v>
      </c>
      <c r="E579" s="10" t="s">
        <v>167</v>
      </c>
      <c r="F579" s="10" t="s">
        <v>163</v>
      </c>
      <c r="G579" s="10" t="s">
        <v>76</v>
      </c>
      <c r="H579" s="81" t="s">
        <v>165</v>
      </c>
      <c r="I579" s="77" t="s">
        <v>3</v>
      </c>
      <c r="J579" s="26">
        <v>192372.86</v>
      </c>
      <c r="K579" s="22"/>
      <c r="L579" s="23"/>
      <c r="M579" s="32"/>
      <c r="N579" s="24"/>
      <c r="O579" s="20"/>
      <c r="P579" s="20"/>
      <c r="Q579" s="33"/>
      <c r="R579" s="33"/>
      <c r="S579" s="33"/>
    </row>
    <row r="580" spans="1:27">
      <c r="A58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80" s="9">
        <v>116</v>
      </c>
      <c r="C580" s="121" t="str">
        <f t="shared" si="32"/>
        <v>2级-3级</v>
      </c>
      <c r="D580" s="121" t="s">
        <v>66</v>
      </c>
      <c r="E580" s="121" t="s">
        <v>89</v>
      </c>
      <c r="F580" s="121" t="s">
        <v>69</v>
      </c>
      <c r="G580" s="121" t="s">
        <v>351</v>
      </c>
      <c r="H580" s="144" t="s">
        <v>256</v>
      </c>
      <c r="I580" s="124" t="s">
        <v>3</v>
      </c>
      <c r="J580" s="255">
        <f>103158.44+44466.67+43983.33</f>
        <v>191608.44</v>
      </c>
      <c r="K580" s="22"/>
      <c r="L580" s="23"/>
      <c r="M580" s="40"/>
      <c r="N580" s="24"/>
      <c r="O580" s="20"/>
      <c r="P580" s="20" t="str">
        <f>IF(N580=0,"OK","待核对")</f>
        <v>OK</v>
      </c>
      <c r="Q580" s="20"/>
      <c r="R580" s="20"/>
      <c r="S580" s="20"/>
    </row>
    <row r="581" spans="1:27">
      <c r="A58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81" s="9">
        <v>363</v>
      </c>
      <c r="C581" s="121" t="str">
        <f t="shared" si="32"/>
        <v>3级-2级</v>
      </c>
      <c r="D581" s="121" t="s">
        <v>69</v>
      </c>
      <c r="E581" s="121" t="s">
        <v>351</v>
      </c>
      <c r="F581" s="121" t="s">
        <v>66</v>
      </c>
      <c r="G581" s="121" t="s">
        <v>89</v>
      </c>
      <c r="H581" s="144" t="s">
        <v>91</v>
      </c>
      <c r="I581" s="124" t="s">
        <v>9</v>
      </c>
      <c r="J581" s="255">
        <v>191608.44</v>
      </c>
      <c r="K581" s="22"/>
      <c r="L581" s="23"/>
      <c r="M581" s="32"/>
      <c r="N581" s="24"/>
      <c r="O581" s="20"/>
      <c r="P581" s="20"/>
      <c r="Q581" s="20"/>
      <c r="R581" s="20"/>
      <c r="S581" s="20"/>
    </row>
    <row r="582" spans="1:27">
      <c r="A58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82" s="9">
        <v>32</v>
      </c>
      <c r="C582" s="121" t="str">
        <f t="shared" si="32"/>
        <v>3级-3级</v>
      </c>
      <c r="D582" s="121" t="s">
        <v>69</v>
      </c>
      <c r="E582" s="121" t="s">
        <v>195</v>
      </c>
      <c r="F582" s="121" t="s">
        <v>69</v>
      </c>
      <c r="G582" s="121" t="s">
        <v>231</v>
      </c>
      <c r="H582" s="144" t="s">
        <v>541</v>
      </c>
      <c r="I582" s="124" t="s">
        <v>9</v>
      </c>
      <c r="J582" s="255">
        <v>190931.88</v>
      </c>
      <c r="K582" s="22"/>
      <c r="L582" s="23"/>
      <c r="M582" s="32"/>
      <c r="N582" s="24"/>
      <c r="O582" s="20"/>
      <c r="P582" s="20" t="str">
        <f>IF(N582=0,"OK","待核对")</f>
        <v>OK</v>
      </c>
      <c r="Q582" s="20"/>
      <c r="R582" s="20"/>
      <c r="S582" s="20"/>
    </row>
    <row r="583" spans="1:27">
      <c r="A58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83" s="9">
        <v>6</v>
      </c>
      <c r="C583" s="10" t="str">
        <f t="shared" si="32"/>
        <v>2级-4级</v>
      </c>
      <c r="D583" s="10" t="s">
        <v>252</v>
      </c>
      <c r="E583" s="10" t="s">
        <v>253</v>
      </c>
      <c r="F583" s="10" t="s">
        <v>262</v>
      </c>
      <c r="G583" s="148" t="s">
        <v>264</v>
      </c>
      <c r="H583" s="76" t="s">
        <v>165</v>
      </c>
      <c r="I583" s="77" t="s">
        <v>3</v>
      </c>
      <c r="J583" s="26">
        <v>189961.44</v>
      </c>
      <c r="K583" s="22"/>
      <c r="L583" s="23"/>
      <c r="M583" s="38"/>
      <c r="N583" s="24"/>
      <c r="O583" s="20"/>
      <c r="P583" s="20" t="str">
        <f>IF(N583=0,"OK","待核对")</f>
        <v>OK</v>
      </c>
      <c r="Q583" s="20"/>
      <c r="R583" s="20"/>
      <c r="S583" s="20"/>
      <c r="T583" s="162"/>
      <c r="U583" s="162"/>
      <c r="V583" s="162"/>
      <c r="W583" s="162"/>
      <c r="X583" s="162"/>
      <c r="Y583" s="162"/>
      <c r="Z583" s="162"/>
      <c r="AA583" s="162"/>
    </row>
    <row r="584" spans="1:27">
      <c r="A58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84" s="9">
        <v>44</v>
      </c>
      <c r="C584" s="10" t="str">
        <f t="shared" si="32"/>
        <v>4级-3级</v>
      </c>
      <c r="D584" s="10" t="s">
        <v>72</v>
      </c>
      <c r="E584" s="10" t="s">
        <v>97</v>
      </c>
      <c r="F584" s="10" t="s">
        <v>69</v>
      </c>
      <c r="G584" s="10" t="s">
        <v>96</v>
      </c>
      <c r="H584" s="118" t="s">
        <v>185</v>
      </c>
      <c r="I584" s="77" t="s">
        <v>9</v>
      </c>
      <c r="J584" s="26">
        <v>186046.49</v>
      </c>
      <c r="K584" s="22"/>
      <c r="L584" s="23"/>
      <c r="M584" s="20"/>
      <c r="N584" s="24"/>
      <c r="O584" s="20"/>
      <c r="P584" s="20"/>
      <c r="Q584" s="20"/>
      <c r="R584" s="20"/>
      <c r="S584" s="20"/>
    </row>
    <row r="585" spans="1:27">
      <c r="A58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85" s="9">
        <v>20</v>
      </c>
      <c r="C585" s="10" t="str">
        <f t="shared" si="32"/>
        <v>4级-3级</v>
      </c>
      <c r="D585" s="10" t="s">
        <v>72</v>
      </c>
      <c r="E585" s="10" t="s">
        <v>97</v>
      </c>
      <c r="F585" s="10" t="s">
        <v>69</v>
      </c>
      <c r="G585" s="10" t="s">
        <v>350</v>
      </c>
      <c r="H585" s="118" t="s">
        <v>306</v>
      </c>
      <c r="I585" s="77" t="s">
        <v>3</v>
      </c>
      <c r="J585" s="26">
        <v>184215.61</v>
      </c>
      <c r="K585" s="22"/>
      <c r="L585" s="23"/>
      <c r="M585" s="20"/>
      <c r="N585" s="24"/>
      <c r="O585" s="20"/>
      <c r="P585" s="20"/>
      <c r="Q585" s="20"/>
      <c r="R585" s="20"/>
      <c r="S585" s="20"/>
    </row>
    <row r="586" spans="1:27" ht="26.15" customHeight="1">
      <c r="A58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86" s="9">
        <v>7</v>
      </c>
      <c r="C586" s="121" t="str">
        <f t="shared" si="32"/>
        <v>3级-4级</v>
      </c>
      <c r="D586" s="121" t="s">
        <v>69</v>
      </c>
      <c r="E586" s="121" t="s">
        <v>350</v>
      </c>
      <c r="F586" s="121" t="s">
        <v>72</v>
      </c>
      <c r="G586" s="121" t="s">
        <v>528</v>
      </c>
      <c r="H586" s="144" t="s">
        <v>277</v>
      </c>
      <c r="I586" s="122" t="s">
        <v>9</v>
      </c>
      <c r="J586" s="271">
        <v>184215.61</v>
      </c>
      <c r="K586" s="54"/>
      <c r="L586" s="55"/>
      <c r="M586" s="59"/>
      <c r="N586" s="57"/>
      <c r="O586" s="58"/>
      <c r="P586" s="58" t="str">
        <f>IF(N586=0,"OK","待核对")</f>
        <v>OK</v>
      </c>
      <c r="Q586" s="58"/>
      <c r="R586" s="58"/>
      <c r="S586" s="58"/>
    </row>
    <row r="587" spans="1:27" ht="26.15" customHeight="1">
      <c r="A587" s="147" t="str">
        <f>HYPERLINK("C:\Users\chizh\Desktop\ffcell\提取结果.xlsx#'4内部关联现金流'!A1","[提取结果.xlsx]4内部关联现金流")</f>
        <v>[提取结果.xlsx]4内部关联现金流</v>
      </c>
      <c r="B587" s="9">
        <v>91</v>
      </c>
      <c r="C587" s="105" t="str">
        <f t="shared" si="32"/>
        <v>3级-4级</v>
      </c>
      <c r="D587" s="105" t="s">
        <v>393</v>
      </c>
      <c r="E587" s="85" t="s">
        <v>398</v>
      </c>
      <c r="F587" s="106" t="s">
        <v>405</v>
      </c>
      <c r="G587" s="86" t="s">
        <v>406</v>
      </c>
      <c r="H587" s="108" t="s">
        <v>276</v>
      </c>
      <c r="I587" s="88" t="s">
        <v>5</v>
      </c>
      <c r="J587" s="107">
        <v>181738.82</v>
      </c>
      <c r="K587" s="22"/>
      <c r="L587" s="23"/>
      <c r="M587" s="20"/>
      <c r="N587" s="24"/>
      <c r="O587" s="20"/>
      <c r="P587" s="20"/>
      <c r="Q587" s="20"/>
      <c r="R587" s="20"/>
      <c r="S587" s="20"/>
    </row>
    <row r="588" spans="1:27" ht="26.15" customHeight="1">
      <c r="A58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88" s="72">
        <v>64</v>
      </c>
      <c r="C588" s="73" t="str">
        <f t="shared" si="32"/>
        <v>4级-2级</v>
      </c>
      <c r="D588" s="73" t="s">
        <v>72</v>
      </c>
      <c r="E588" s="73" t="s">
        <v>76</v>
      </c>
      <c r="F588" s="73" t="s">
        <v>66</v>
      </c>
      <c r="G588" s="73" t="s">
        <v>82</v>
      </c>
      <c r="H588" s="79" t="s">
        <v>165</v>
      </c>
      <c r="I588" s="77" t="s">
        <v>6</v>
      </c>
      <c r="J588" s="26">
        <v>181267.51</v>
      </c>
      <c r="K588" s="22"/>
      <c r="L588" s="23"/>
      <c r="M588" s="20"/>
      <c r="N588" s="24"/>
      <c r="O588" s="20"/>
      <c r="P588" s="20"/>
      <c r="Q588" s="20"/>
      <c r="R588" s="20"/>
      <c r="S588" s="20"/>
    </row>
    <row r="589" spans="1:27" ht="26.15" customHeight="1">
      <c r="A58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89" s="9">
        <v>90</v>
      </c>
      <c r="C589" s="121" t="str">
        <f t="shared" si="32"/>
        <v>3级-2级</v>
      </c>
      <c r="D589" s="121" t="s">
        <v>69</v>
      </c>
      <c r="E589" s="121" t="s">
        <v>341</v>
      </c>
      <c r="F589" s="121" t="s">
        <v>66</v>
      </c>
      <c r="G589" s="121" t="s">
        <v>89</v>
      </c>
      <c r="H589" s="144" t="s">
        <v>576</v>
      </c>
      <c r="I589" s="124" t="s">
        <v>7</v>
      </c>
      <c r="J589" s="271">
        <v>181232.16</v>
      </c>
      <c r="K589" s="54"/>
      <c r="L589" s="55"/>
      <c r="M589" s="59"/>
      <c r="N589" s="57"/>
      <c r="O589" s="58"/>
      <c r="P589" s="58" t="str">
        <f>IF(N589=0,"OK","待核对")</f>
        <v>OK</v>
      </c>
      <c r="Q589" s="58"/>
      <c r="R589" s="58"/>
      <c r="S589" s="58"/>
    </row>
    <row r="590" spans="1:27" ht="26.15" customHeight="1">
      <c r="A59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90" s="9">
        <v>130</v>
      </c>
      <c r="C590" s="121" t="str">
        <f t="shared" si="32"/>
        <v>2级-3级</v>
      </c>
      <c r="D590" s="121" t="s">
        <v>66</v>
      </c>
      <c r="E590" s="121" t="s">
        <v>89</v>
      </c>
      <c r="F590" s="121" t="s">
        <v>69</v>
      </c>
      <c r="G590" s="121" t="s">
        <v>341</v>
      </c>
      <c r="H590" s="144" t="s">
        <v>586</v>
      </c>
      <c r="I590" s="124" t="s">
        <v>5</v>
      </c>
      <c r="J590" s="255">
        <v>181232.16</v>
      </c>
      <c r="K590" s="22"/>
      <c r="L590" s="23"/>
      <c r="M590" s="20"/>
      <c r="N590" s="24"/>
      <c r="O590" s="20"/>
      <c r="P590" s="20"/>
      <c r="Q590" s="20"/>
      <c r="R590" s="20"/>
      <c r="S590" s="20"/>
    </row>
    <row r="591" spans="1:27" ht="26.15" customHeight="1">
      <c r="A591" s="147" t="str">
        <f>HYPERLINK("C:\Users\chizh\Desktop\ffcell\提取结果.xlsx#'4内部关联现金流'!A1","[提取结果.xlsx]4内部关联现金流")</f>
        <v>[提取结果.xlsx]4内部关联现金流</v>
      </c>
      <c r="B591" s="9">
        <v>37</v>
      </c>
      <c r="C591" s="85" t="str">
        <f t="shared" si="32"/>
        <v>3级-3级</v>
      </c>
      <c r="D591" s="100" t="s">
        <v>69</v>
      </c>
      <c r="E591" s="85" t="s">
        <v>80</v>
      </c>
      <c r="F591" s="100" t="s">
        <v>69</v>
      </c>
      <c r="G591" s="101" t="s">
        <v>158</v>
      </c>
      <c r="H591" s="104" t="s">
        <v>380</v>
      </c>
      <c r="I591" s="97" t="s">
        <v>3</v>
      </c>
      <c r="J591" s="272">
        <v>177413</v>
      </c>
      <c r="K591" s="22"/>
      <c r="L591" s="23"/>
      <c r="M591" s="20"/>
      <c r="N591" s="24"/>
      <c r="O591" s="20"/>
      <c r="P591" s="20"/>
      <c r="Q591" s="20"/>
      <c r="R591" s="20"/>
      <c r="S591" s="20"/>
    </row>
    <row r="592" spans="1:27" ht="26.15" customHeight="1">
      <c r="A59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92" s="9">
        <v>40</v>
      </c>
      <c r="C592" s="10" t="s">
        <v>500</v>
      </c>
      <c r="D592" s="10" t="s">
        <v>69</v>
      </c>
      <c r="E592" s="10" t="s">
        <v>158</v>
      </c>
      <c r="F592" s="10" t="s">
        <v>66</v>
      </c>
      <c r="G592" s="10" t="s">
        <v>80</v>
      </c>
      <c r="H592" s="79"/>
      <c r="I592" s="77" t="s">
        <v>6</v>
      </c>
      <c r="J592" s="26">
        <v>177413</v>
      </c>
      <c r="K592" s="22"/>
      <c r="L592" s="23"/>
      <c r="M592" s="20"/>
      <c r="N592" s="24"/>
      <c r="O592" s="20"/>
      <c r="P592" s="20"/>
      <c r="Q592" s="20"/>
      <c r="R592" s="20"/>
      <c r="S592" s="20"/>
    </row>
    <row r="593" spans="1:27" ht="26.15" customHeight="1">
      <c r="A59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93" s="9">
        <v>347</v>
      </c>
      <c r="C593" s="121" t="str">
        <f>TEXT(D593,"000")&amp;"-"&amp;TEXT(F593,"000")</f>
        <v>3级-4级</v>
      </c>
      <c r="D593" s="121" t="s">
        <v>69</v>
      </c>
      <c r="E593" s="129" t="s">
        <v>349</v>
      </c>
      <c r="F593" s="121" t="s">
        <v>72</v>
      </c>
      <c r="G593" s="121" t="s">
        <v>76</v>
      </c>
      <c r="H593" s="76" t="s">
        <v>657</v>
      </c>
      <c r="I593" s="124" t="s">
        <v>5</v>
      </c>
      <c r="J593" s="271">
        <v>176676.18</v>
      </c>
      <c r="K593" s="54"/>
      <c r="L593" s="55"/>
      <c r="M593" s="58"/>
      <c r="N593" s="57"/>
      <c r="O593" s="58"/>
      <c r="P593" s="58"/>
      <c r="Q593" s="58"/>
      <c r="R593" s="58"/>
      <c r="S593" s="58"/>
    </row>
    <row r="594" spans="1:27" ht="26.15" customHeight="1">
      <c r="A59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94" s="72">
        <v>12</v>
      </c>
      <c r="C594" s="73" t="str">
        <f>TEXT(D594,"000")&amp;"-"&amp;TEXT(F594,"000")</f>
        <v>4级-2级</v>
      </c>
      <c r="D594" s="73" t="s">
        <v>72</v>
      </c>
      <c r="E594" s="73" t="s">
        <v>76</v>
      </c>
      <c r="F594" s="75" t="s">
        <v>66</v>
      </c>
      <c r="G594" s="75" t="s">
        <v>78</v>
      </c>
      <c r="H594" s="76" t="s">
        <v>306</v>
      </c>
      <c r="I594" s="77" t="s">
        <v>3</v>
      </c>
      <c r="J594" s="78">
        <v>175541.62</v>
      </c>
      <c r="K594" s="22"/>
      <c r="L594" s="23"/>
      <c r="M594" s="20"/>
      <c r="N594" s="24"/>
      <c r="O594" s="20"/>
      <c r="P594" s="20"/>
      <c r="Q594" s="20"/>
      <c r="R594" s="20"/>
      <c r="S594" s="20"/>
    </row>
    <row r="595" spans="1:27" ht="26.15" customHeight="1">
      <c r="A595" s="147" t="str">
        <f>HYPERLINK("C:\Users\chizh\Desktop\ffcell\提取结果.xlsx#'4内部关联现金流'!A1","[提取结果.xlsx]4内部关联现金流")</f>
        <v>[提取结果.xlsx]4内部关联现金流</v>
      </c>
      <c r="B595" s="9">
        <v>6</v>
      </c>
      <c r="C595" s="90" t="str">
        <f>TEXT(D595,"000")&amp;"-"&amp;TEXT(F595,"000")</f>
        <v>2级-3级</v>
      </c>
      <c r="D595" s="85" t="s">
        <v>66</v>
      </c>
      <c r="E595" s="85" t="s">
        <v>80</v>
      </c>
      <c r="F595" s="86" t="s">
        <v>69</v>
      </c>
      <c r="G595" s="86" t="s">
        <v>377</v>
      </c>
      <c r="H595" s="91" t="s">
        <v>5</v>
      </c>
      <c r="I595" s="94" t="s">
        <v>5</v>
      </c>
      <c r="J595" s="273">
        <v>171500</v>
      </c>
      <c r="K595" s="22"/>
      <c r="L595" s="23"/>
      <c r="M595" s="38"/>
      <c r="N595" s="24"/>
      <c r="O595" s="20"/>
      <c r="P595" s="20" t="str">
        <f>IF(N595=0,"OK","待核对")</f>
        <v>OK</v>
      </c>
      <c r="Q595" s="20"/>
      <c r="R595" s="20"/>
      <c r="S595" s="20"/>
    </row>
    <row r="596" spans="1:27" ht="26.15" customHeight="1">
      <c r="A59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96" s="9">
        <v>89</v>
      </c>
      <c r="C596" s="10" t="s">
        <v>506</v>
      </c>
      <c r="D596" s="10" t="s">
        <v>66</v>
      </c>
      <c r="E596" s="10" t="s">
        <v>175</v>
      </c>
      <c r="F596" s="10" t="s">
        <v>66</v>
      </c>
      <c r="G596" s="10" t="s">
        <v>524</v>
      </c>
      <c r="H596" s="79" t="s">
        <v>165</v>
      </c>
      <c r="I596" s="77" t="s">
        <v>9</v>
      </c>
      <c r="J596" s="26">
        <v>166899.26999999999</v>
      </c>
      <c r="K596" s="22"/>
      <c r="L596" s="23"/>
      <c r="M596" s="20"/>
      <c r="N596" s="24"/>
      <c r="O596" s="20"/>
      <c r="P596" s="20"/>
      <c r="Q596" s="20"/>
      <c r="R596" s="20"/>
      <c r="S596" s="20"/>
    </row>
    <row r="597" spans="1:27" ht="26.15" customHeight="1">
      <c r="A59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97" s="9">
        <v>15</v>
      </c>
      <c r="C597" s="10" t="str">
        <f>TEXT(D597,"000")&amp;"-"&amp;TEXT(F597,"000")</f>
        <v>2级-3级</v>
      </c>
      <c r="D597" s="10" t="s">
        <v>115</v>
      </c>
      <c r="E597" s="10" t="s">
        <v>81</v>
      </c>
      <c r="F597" s="10" t="s">
        <v>116</v>
      </c>
      <c r="G597" s="10" t="s">
        <v>125</v>
      </c>
      <c r="H597" s="81" t="s">
        <v>129</v>
      </c>
      <c r="I597" s="77" t="s">
        <v>5</v>
      </c>
      <c r="J597" s="26">
        <v>165600</v>
      </c>
      <c r="K597" s="31" t="s">
        <v>130</v>
      </c>
      <c r="L597" s="23" t="s">
        <v>9</v>
      </c>
      <c r="M597" s="32">
        <f>J597</f>
        <v>165600</v>
      </c>
      <c r="N597" s="24"/>
      <c r="O597" s="20"/>
      <c r="P597" s="20"/>
      <c r="Q597" s="33">
        <f>M597</f>
        <v>165600</v>
      </c>
      <c r="R597" s="33">
        <f>Q597</f>
        <v>165600</v>
      </c>
      <c r="S597" s="33">
        <f>R597</f>
        <v>165600</v>
      </c>
    </row>
    <row r="598" spans="1:27" ht="26.15" customHeight="1">
      <c r="A59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98" s="9">
        <v>31</v>
      </c>
      <c r="C598" s="10" t="s">
        <v>500</v>
      </c>
      <c r="D598" s="10" t="s">
        <v>69</v>
      </c>
      <c r="E598" s="10" t="s">
        <v>158</v>
      </c>
      <c r="F598" s="10" t="s">
        <v>66</v>
      </c>
      <c r="G598" s="10" t="s">
        <v>175</v>
      </c>
      <c r="H598" s="79"/>
      <c r="I598" s="77" t="s">
        <v>3</v>
      </c>
      <c r="J598" s="26">
        <v>164100</v>
      </c>
      <c r="K598" s="22"/>
      <c r="L598" s="23"/>
      <c r="M598" s="20"/>
      <c r="N598" s="24"/>
      <c r="O598" s="20"/>
      <c r="P598" s="20"/>
      <c r="Q598" s="20"/>
      <c r="R598" s="20"/>
      <c r="S598" s="20"/>
    </row>
    <row r="599" spans="1:27" ht="13.5" customHeight="1">
      <c r="A59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99" s="9">
        <v>368</v>
      </c>
      <c r="C599" s="121" t="str">
        <f>TEXT(D599,"000")&amp;"-"&amp;TEXT(F599,"000")</f>
        <v>3级-3级</v>
      </c>
      <c r="D599" s="121" t="s">
        <v>69</v>
      </c>
      <c r="E599" s="121" t="s">
        <v>231</v>
      </c>
      <c r="F599" s="121" t="s">
        <v>69</v>
      </c>
      <c r="G599" s="121" t="s">
        <v>195</v>
      </c>
      <c r="H599" s="76" t="s">
        <v>338</v>
      </c>
      <c r="I599" s="124" t="s">
        <v>3</v>
      </c>
      <c r="J599" s="271">
        <v>159109.9</v>
      </c>
      <c r="K599" s="22"/>
      <c r="L599" s="23"/>
      <c r="M599" s="20"/>
      <c r="N599" s="24"/>
      <c r="O599" s="20"/>
      <c r="P599" s="20"/>
      <c r="Q599" s="20"/>
      <c r="R599" s="20"/>
      <c r="S599" s="20"/>
    </row>
    <row r="600" spans="1:27" ht="26.15" customHeight="1">
      <c r="A60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00" s="72">
        <v>40</v>
      </c>
      <c r="C600" s="73" t="str">
        <f>TEXT(D600,"000")&amp;"-"&amp;TEXT(F600,"000")</f>
        <v>4级-3级</v>
      </c>
      <c r="D600" s="73" t="s">
        <v>72</v>
      </c>
      <c r="E600" s="73" t="s">
        <v>76</v>
      </c>
      <c r="F600" s="75" t="s">
        <v>69</v>
      </c>
      <c r="G600" s="75" t="s">
        <v>316</v>
      </c>
      <c r="H600" s="76" t="s">
        <v>306</v>
      </c>
      <c r="I600" s="77" t="s">
        <v>3</v>
      </c>
      <c r="J600" s="78">
        <v>154525.68</v>
      </c>
      <c r="K600" s="22"/>
      <c r="L600" s="23"/>
      <c r="M600" s="20"/>
      <c r="N600" s="24"/>
      <c r="O600" s="20"/>
      <c r="P600" s="20"/>
      <c r="Q600" s="20"/>
      <c r="R600" s="20"/>
      <c r="S600" s="20"/>
    </row>
    <row r="601" spans="1:27" ht="13" customHeight="1">
      <c r="A60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01" s="9">
        <v>41</v>
      </c>
      <c r="C601" s="10" t="str">
        <f>TEXT(D601,"000")&amp;"-"&amp;TEXT(F601,"000")</f>
        <v>4级-4级</v>
      </c>
      <c r="D601" s="10" t="s">
        <v>72</v>
      </c>
      <c r="E601" s="10" t="s">
        <v>97</v>
      </c>
      <c r="F601" s="10" t="s">
        <v>72</v>
      </c>
      <c r="G601" s="10" t="s">
        <v>76</v>
      </c>
      <c r="H601" s="118" t="s">
        <v>185</v>
      </c>
      <c r="I601" s="77" t="s">
        <v>5</v>
      </c>
      <c r="J601" s="26">
        <v>152480.99</v>
      </c>
      <c r="K601" s="22"/>
      <c r="L601" s="23"/>
      <c r="M601" s="20"/>
      <c r="N601" s="24"/>
      <c r="O601" s="20"/>
      <c r="P601" s="20"/>
      <c r="Q601" s="20"/>
      <c r="R601" s="20"/>
      <c r="S601" s="20"/>
    </row>
    <row r="602" spans="1:27" ht="13" customHeight="1">
      <c r="A60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02" s="9">
        <v>87</v>
      </c>
      <c r="C602" s="10" t="s">
        <v>511</v>
      </c>
      <c r="D602" s="10" t="s">
        <v>66</v>
      </c>
      <c r="E602" s="10" t="s">
        <v>175</v>
      </c>
      <c r="F602" s="10" t="s">
        <v>72</v>
      </c>
      <c r="G602" s="10" t="s">
        <v>265</v>
      </c>
      <c r="H602" s="79" t="s">
        <v>521</v>
      </c>
      <c r="I602" s="77" t="s">
        <v>6</v>
      </c>
      <c r="J602" s="26">
        <v>151000</v>
      </c>
      <c r="K602" s="22"/>
      <c r="L602" s="23"/>
      <c r="M602" s="20"/>
      <c r="N602" s="24"/>
      <c r="O602" s="20"/>
      <c r="P602" s="20"/>
      <c r="Q602" s="20"/>
      <c r="R602" s="20"/>
      <c r="S602" s="20"/>
    </row>
    <row r="603" spans="1:27" ht="13" customHeight="1">
      <c r="A60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03" s="9">
        <v>175</v>
      </c>
      <c r="C603" s="121" t="str">
        <f t="shared" ref="C603:C612" si="33">TEXT(D603,"000")&amp;"-"&amp;TEXT(F603,"000")</f>
        <v>2级-3级</v>
      </c>
      <c r="D603" s="121" t="s">
        <v>66</v>
      </c>
      <c r="E603" s="121" t="s">
        <v>89</v>
      </c>
      <c r="F603" s="121" t="s">
        <v>69</v>
      </c>
      <c r="G603" s="121" t="s">
        <v>347</v>
      </c>
      <c r="H603" s="144" t="s">
        <v>599</v>
      </c>
      <c r="I603" s="124" t="s">
        <v>9</v>
      </c>
      <c r="J603" s="255">
        <f>20994.09+24914.18+28714.5+34144.69+42166.71</f>
        <v>150934.17000000001</v>
      </c>
      <c r="K603" s="22"/>
      <c r="L603" s="23"/>
      <c r="M603" s="20"/>
      <c r="N603" s="24"/>
      <c r="O603" s="20"/>
      <c r="P603" s="20"/>
      <c r="Q603" s="20"/>
      <c r="R603" s="20"/>
      <c r="S603" s="20"/>
    </row>
    <row r="604" spans="1:27" ht="13.5" customHeight="1">
      <c r="A60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04" s="9">
        <v>95</v>
      </c>
      <c r="C604" s="10" t="str">
        <f t="shared" si="33"/>
        <v>2级-1级</v>
      </c>
      <c r="D604" s="10" t="s">
        <v>252</v>
      </c>
      <c r="E604" s="10" t="s">
        <v>95</v>
      </c>
      <c r="F604" s="10" t="s">
        <v>254</v>
      </c>
      <c r="G604" s="10" t="s">
        <v>65</v>
      </c>
      <c r="H604" s="81" t="s">
        <v>256</v>
      </c>
      <c r="I604" s="77" t="s">
        <v>5</v>
      </c>
      <c r="J604" s="26">
        <v>150000</v>
      </c>
      <c r="K604" s="22"/>
      <c r="L604" s="23"/>
      <c r="M604" s="32"/>
      <c r="N604" s="24"/>
      <c r="O604" s="20"/>
      <c r="P604" s="20"/>
      <c r="Q604" s="20"/>
      <c r="R604" s="20"/>
      <c r="S604" s="20"/>
      <c r="T604" s="162"/>
      <c r="U604" s="162"/>
      <c r="V604" s="162"/>
      <c r="W604" s="162"/>
      <c r="X604" s="162"/>
      <c r="Y604" s="162"/>
      <c r="Z604" s="162"/>
      <c r="AA604" s="162"/>
    </row>
    <row r="605" spans="1:27" ht="13" customHeight="1">
      <c r="A60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05" s="9">
        <v>108</v>
      </c>
      <c r="C605" s="10" t="str">
        <f t="shared" si="33"/>
        <v>2级-1级</v>
      </c>
      <c r="D605" s="10" t="s">
        <v>252</v>
      </c>
      <c r="E605" s="10" t="s">
        <v>92</v>
      </c>
      <c r="F605" s="10" t="s">
        <v>254</v>
      </c>
      <c r="G605" s="10" t="s">
        <v>65</v>
      </c>
      <c r="H605" s="81" t="s">
        <v>256</v>
      </c>
      <c r="I605" s="77" t="s">
        <v>5</v>
      </c>
      <c r="J605" s="26">
        <v>150000</v>
      </c>
      <c r="K605" s="22"/>
      <c r="L605" s="23"/>
      <c r="M605" s="32"/>
      <c r="N605" s="24"/>
      <c r="O605" s="20"/>
      <c r="P605" s="20"/>
      <c r="Q605" s="20"/>
      <c r="R605" s="20"/>
      <c r="S605" s="20"/>
      <c r="T605" s="162"/>
      <c r="U605" s="162"/>
      <c r="V605" s="162"/>
      <c r="W605" s="162"/>
      <c r="X605" s="162"/>
      <c r="Y605" s="162"/>
      <c r="Z605" s="162"/>
      <c r="AA605" s="162"/>
    </row>
    <row r="606" spans="1:27" ht="13" customHeight="1">
      <c r="A60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06" s="9">
        <v>105</v>
      </c>
      <c r="C606" s="10" t="str">
        <f t="shared" si="33"/>
        <v>2级-1级</v>
      </c>
      <c r="D606" s="10" t="s">
        <v>252</v>
      </c>
      <c r="E606" s="10" t="s">
        <v>92</v>
      </c>
      <c r="F606" s="10" t="s">
        <v>254</v>
      </c>
      <c r="G606" s="10" t="s">
        <v>65</v>
      </c>
      <c r="H606" s="15" t="s">
        <v>330</v>
      </c>
      <c r="I606" s="15" t="s">
        <v>256</v>
      </c>
      <c r="J606" s="14">
        <v>148514.88</v>
      </c>
      <c r="K606" s="15"/>
      <c r="L606" s="15"/>
      <c r="M606" s="16"/>
      <c r="N606" s="17"/>
      <c r="O606" s="18"/>
      <c r="P606" s="19"/>
      <c r="Q606" s="62"/>
      <c r="R606" s="62"/>
      <c r="S606" s="63"/>
      <c r="T606" s="164"/>
      <c r="U606" s="164"/>
      <c r="V606" s="165"/>
      <c r="W606" s="166"/>
      <c r="X606" s="166"/>
      <c r="Y606" s="167"/>
      <c r="Z606" s="168">
        <f>ROUND(J606-V606-Y606,2)</f>
        <v>148514.88</v>
      </c>
      <c r="AA606" s="168">
        <f>ROUND(M606+P606-S606,2)</f>
        <v>0</v>
      </c>
    </row>
    <row r="607" spans="1:27" ht="13" customHeight="1">
      <c r="A60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07" s="72">
        <v>97</v>
      </c>
      <c r="C607" s="73" t="str">
        <f t="shared" si="33"/>
        <v>4级-2级</v>
      </c>
      <c r="D607" s="73" t="s">
        <v>72</v>
      </c>
      <c r="E607" s="73" t="s">
        <v>76</v>
      </c>
      <c r="F607" s="73" t="s">
        <v>66</v>
      </c>
      <c r="G607" s="73" t="s">
        <v>83</v>
      </c>
      <c r="H607" s="79" t="s">
        <v>165</v>
      </c>
      <c r="I607" s="77" t="s">
        <v>6</v>
      </c>
      <c r="J607" s="26">
        <v>147132.9</v>
      </c>
      <c r="K607" s="22"/>
      <c r="L607" s="23"/>
      <c r="M607" s="20"/>
      <c r="N607" s="24"/>
      <c r="O607" s="20"/>
      <c r="P607" s="20"/>
      <c r="Q607" s="20"/>
      <c r="R607" s="20"/>
      <c r="S607" s="20"/>
    </row>
    <row r="608" spans="1:27" ht="13" customHeight="1">
      <c r="A608" s="147" t="str">
        <f>HYPERLINK("C:\Users\chizh\Desktop\ffcell\提取结果.xlsx#'4内部关联现金流'!A1","[提取结果.xlsx]4内部关联现金流")</f>
        <v>[提取结果.xlsx]4内部关联现金流</v>
      </c>
      <c r="B608" s="9">
        <v>53</v>
      </c>
      <c r="C608" s="85" t="str">
        <f t="shared" si="33"/>
        <v>1级-1级</v>
      </c>
      <c r="D608" s="100" t="s">
        <v>64</v>
      </c>
      <c r="E608" s="85" t="s">
        <v>80</v>
      </c>
      <c r="F608" s="100" t="s">
        <v>64</v>
      </c>
      <c r="G608" s="100" t="s">
        <v>65</v>
      </c>
      <c r="H608" s="104" t="s">
        <v>380</v>
      </c>
      <c r="I608" s="97" t="s">
        <v>3</v>
      </c>
      <c r="J608" s="272">
        <v>143533.5</v>
      </c>
      <c r="K608" s="22"/>
      <c r="L608" s="23"/>
      <c r="M608" s="20"/>
      <c r="N608" s="24"/>
      <c r="O608" s="20"/>
      <c r="P608" s="20"/>
      <c r="Q608" s="20"/>
      <c r="R608" s="20"/>
      <c r="S608" s="20"/>
    </row>
    <row r="609" spans="1:27" ht="13" customHeight="1">
      <c r="A60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09" s="9">
        <v>349</v>
      </c>
      <c r="C609" s="121" t="str">
        <f t="shared" si="33"/>
        <v>3级-2级</v>
      </c>
      <c r="D609" s="121" t="s">
        <v>69</v>
      </c>
      <c r="E609" s="121" t="s">
        <v>358</v>
      </c>
      <c r="F609" s="121" t="s">
        <v>66</v>
      </c>
      <c r="G609" s="121" t="s">
        <v>106</v>
      </c>
      <c r="H609" s="76" t="s">
        <v>658</v>
      </c>
      <c r="I609" s="124" t="s">
        <v>3</v>
      </c>
      <c r="J609" s="271">
        <v>143166.51</v>
      </c>
      <c r="K609" s="54"/>
      <c r="L609" s="55"/>
      <c r="M609" s="56"/>
      <c r="N609" s="57"/>
      <c r="O609" s="58"/>
      <c r="P609" s="58"/>
      <c r="Q609" s="58"/>
      <c r="R609" s="58"/>
      <c r="S609" s="58"/>
    </row>
    <row r="610" spans="1:27" ht="13" customHeight="1">
      <c r="A6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10" s="9">
        <v>114</v>
      </c>
      <c r="C610" s="121" t="str">
        <f t="shared" si="33"/>
        <v>2级-3级</v>
      </c>
      <c r="D610" s="121" t="s">
        <v>66</v>
      </c>
      <c r="E610" s="121" t="s">
        <v>89</v>
      </c>
      <c r="F610" s="121" t="s">
        <v>69</v>
      </c>
      <c r="G610" s="121" t="s">
        <v>354</v>
      </c>
      <c r="H610" s="144" t="s">
        <v>583</v>
      </c>
      <c r="I610" s="124" t="s">
        <v>9</v>
      </c>
      <c r="J610" s="255">
        <f>40086.51+45749.6+34584.68+22444.46</f>
        <v>142865.25</v>
      </c>
      <c r="K610" s="22"/>
      <c r="L610" s="23"/>
      <c r="M610" s="38"/>
      <c r="N610" s="24"/>
      <c r="O610" s="20"/>
      <c r="P610" s="20" t="str">
        <f>IF(N610=0,"OK","待核对")</f>
        <v>OK</v>
      </c>
      <c r="Q610" s="20"/>
      <c r="R610" s="20"/>
      <c r="S610" s="20"/>
    </row>
    <row r="611" spans="1:27" ht="13" customHeight="1">
      <c r="A61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11" s="9">
        <v>311</v>
      </c>
      <c r="C611" s="121" t="str">
        <f t="shared" si="33"/>
        <v>3级-2级</v>
      </c>
      <c r="D611" s="121" t="s">
        <v>69</v>
      </c>
      <c r="E611" s="121" t="s">
        <v>354</v>
      </c>
      <c r="F611" s="121" t="s">
        <v>66</v>
      </c>
      <c r="G611" s="117" t="s">
        <v>89</v>
      </c>
      <c r="H611" s="144" t="s">
        <v>634</v>
      </c>
      <c r="I611" s="124" t="s">
        <v>5</v>
      </c>
      <c r="J611" s="271">
        <v>142865.25</v>
      </c>
      <c r="K611" s="54"/>
      <c r="L611" s="55"/>
      <c r="M611" s="58"/>
      <c r="N611" s="57"/>
      <c r="O611" s="58"/>
      <c r="P611" s="58"/>
      <c r="Q611" s="58"/>
      <c r="R611" s="58"/>
      <c r="S611" s="58"/>
    </row>
    <row r="612" spans="1:27" ht="13" customHeight="1">
      <c r="A61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12" s="72">
        <v>52</v>
      </c>
      <c r="C612" s="73" t="str">
        <f t="shared" si="33"/>
        <v>4级-2级</v>
      </c>
      <c r="D612" s="73" t="s">
        <v>72</v>
      </c>
      <c r="E612" s="73" t="s">
        <v>76</v>
      </c>
      <c r="F612" s="75" t="s">
        <v>66</v>
      </c>
      <c r="G612" s="75" t="s">
        <v>169</v>
      </c>
      <c r="H612" s="76" t="s">
        <v>366</v>
      </c>
      <c r="I612" s="77" t="s">
        <v>3</v>
      </c>
      <c r="J612" s="78">
        <v>142812.69</v>
      </c>
      <c r="K612" s="22"/>
      <c r="L612" s="23"/>
      <c r="M612" s="20"/>
      <c r="N612" s="24"/>
      <c r="O612" s="20"/>
      <c r="P612" s="20"/>
      <c r="Q612" s="20"/>
      <c r="R612" s="20"/>
      <c r="S612" s="20"/>
    </row>
    <row r="613" spans="1:27" ht="13" customHeight="1">
      <c r="A61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13" s="9">
        <v>100</v>
      </c>
      <c r="C613" s="121" t="e">
        <f>TEXT(#REF!,"000")&amp;"-"&amp;TEXT(#REF!,"000")</f>
        <v>#REF!</v>
      </c>
      <c r="D613" s="121" t="s">
        <v>69</v>
      </c>
      <c r="E613" s="121" t="s">
        <v>196</v>
      </c>
      <c r="F613" s="121" t="s">
        <v>66</v>
      </c>
      <c r="G613" s="121" t="s">
        <v>84</v>
      </c>
      <c r="H613" s="144" t="s">
        <v>578</v>
      </c>
      <c r="I613" s="124" t="s">
        <v>9</v>
      </c>
      <c r="J613" s="271">
        <v>142363</v>
      </c>
      <c r="K613" s="54"/>
      <c r="L613" s="55"/>
      <c r="M613" s="58"/>
      <c r="N613" s="57"/>
      <c r="O613" s="58"/>
      <c r="P613" s="58"/>
      <c r="Q613" s="58"/>
      <c r="R613" s="58"/>
      <c r="S613" s="58"/>
    </row>
    <row r="614" spans="1:27" ht="13" customHeight="1">
      <c r="A614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614" s="9">
        <v>23</v>
      </c>
      <c r="C614" s="10" t="str">
        <f>TEXT(D614,"000")&amp;"-"&amp;TEXT(F614,"000")</f>
        <v>2级-3级</v>
      </c>
      <c r="D614" s="10" t="s">
        <v>66</v>
      </c>
      <c r="E614" s="10" t="s">
        <v>84</v>
      </c>
      <c r="F614" s="10" t="s">
        <v>69</v>
      </c>
      <c r="G614" s="10" t="s">
        <v>195</v>
      </c>
      <c r="H614" s="118" t="s">
        <v>241</v>
      </c>
      <c r="I614" s="77" t="s">
        <v>3</v>
      </c>
      <c r="J614" s="26">
        <v>142157.63</v>
      </c>
      <c r="K614" s="22"/>
      <c r="L614" s="23"/>
      <c r="M614" s="20"/>
      <c r="N614" s="24"/>
      <c r="O614" s="20"/>
      <c r="P614" s="20"/>
      <c r="Q614" s="20"/>
      <c r="R614" s="20"/>
      <c r="S614" s="20"/>
    </row>
    <row r="615" spans="1:27" ht="13" customHeight="1">
      <c r="A61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15" s="9">
        <v>25</v>
      </c>
      <c r="C615" s="10" t="str">
        <f>TEXT(D615,"000")&amp;"-"&amp;TEXT(F615,"000")</f>
        <v>4级-3级</v>
      </c>
      <c r="D615" s="10" t="s">
        <v>72</v>
      </c>
      <c r="E615" s="10" t="s">
        <v>97</v>
      </c>
      <c r="F615" s="10" t="s">
        <v>69</v>
      </c>
      <c r="G615" s="10" t="s">
        <v>351</v>
      </c>
      <c r="H615" s="118" t="s">
        <v>306</v>
      </c>
      <c r="I615" s="77" t="s">
        <v>3</v>
      </c>
      <c r="J615" s="26">
        <v>140567</v>
      </c>
      <c r="K615" s="22"/>
      <c r="L615" s="23"/>
      <c r="M615" s="20"/>
      <c r="N615" s="24"/>
      <c r="O615" s="20"/>
      <c r="P615" s="20"/>
      <c r="Q615" s="20"/>
      <c r="R615" s="20"/>
      <c r="S615" s="20"/>
    </row>
    <row r="616" spans="1:27" ht="13" customHeight="1">
      <c r="A61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16" s="9">
        <v>26</v>
      </c>
      <c r="C616" s="10" t="s">
        <v>504</v>
      </c>
      <c r="D616" s="10" t="s">
        <v>69</v>
      </c>
      <c r="E616" s="10" t="s">
        <v>158</v>
      </c>
      <c r="F616" s="10" t="s">
        <v>72</v>
      </c>
      <c r="G616" s="10" t="s">
        <v>76</v>
      </c>
      <c r="H616" s="79"/>
      <c r="I616" s="77" t="s">
        <v>3</v>
      </c>
      <c r="J616" s="26">
        <v>140339</v>
      </c>
      <c r="K616" s="22"/>
      <c r="L616" s="23"/>
      <c r="M616" s="20"/>
      <c r="N616" s="24"/>
      <c r="O616" s="20"/>
      <c r="P616" s="20"/>
      <c r="Q616" s="20"/>
      <c r="R616" s="20"/>
      <c r="S616" s="20"/>
    </row>
    <row r="617" spans="1:27" ht="26.15" customHeight="1">
      <c r="A61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17" s="72">
        <v>36</v>
      </c>
      <c r="C617" s="73" t="str">
        <f t="shared" ref="C617:C631" si="34">TEXT(D617,"000")&amp;"-"&amp;TEXT(F617,"000")</f>
        <v>4级-2级</v>
      </c>
      <c r="D617" s="73" t="s">
        <v>72</v>
      </c>
      <c r="E617" s="73" t="s">
        <v>76</v>
      </c>
      <c r="F617" s="75" t="s">
        <v>66</v>
      </c>
      <c r="G617" s="75" t="s">
        <v>109</v>
      </c>
      <c r="H617" s="76" t="s">
        <v>306</v>
      </c>
      <c r="I617" s="77" t="s">
        <v>3</v>
      </c>
      <c r="J617" s="78">
        <v>139919.12</v>
      </c>
      <c r="K617" s="22"/>
      <c r="L617" s="23"/>
      <c r="M617" s="20"/>
      <c r="N617" s="24"/>
      <c r="O617" s="20"/>
      <c r="P617" s="20"/>
      <c r="Q617" s="20"/>
      <c r="R617" s="20"/>
      <c r="S617" s="20"/>
    </row>
    <row r="618" spans="1:27" ht="13" customHeight="1">
      <c r="A61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18" s="9">
        <v>35</v>
      </c>
      <c r="C618" s="121" t="str">
        <f t="shared" si="34"/>
        <v>3级-2级</v>
      </c>
      <c r="D618" s="121" t="s">
        <v>69</v>
      </c>
      <c r="E618" s="121" t="s">
        <v>195</v>
      </c>
      <c r="F618" s="121" t="s">
        <v>66</v>
      </c>
      <c r="G618" s="121" t="s">
        <v>89</v>
      </c>
      <c r="H618" s="144" t="s">
        <v>544</v>
      </c>
      <c r="I618" s="124" t="s">
        <v>3</v>
      </c>
      <c r="J618" s="255">
        <v>138798</v>
      </c>
      <c r="K618" s="22"/>
      <c r="L618" s="23"/>
      <c r="M618" s="32"/>
      <c r="N618" s="24"/>
      <c r="O618" s="20"/>
      <c r="P618" s="20"/>
      <c r="Q618" s="20"/>
      <c r="R618" s="20"/>
      <c r="S618" s="20"/>
    </row>
    <row r="619" spans="1:27" ht="13" customHeight="1">
      <c r="A619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619" s="9">
        <v>26</v>
      </c>
      <c r="C619" s="10" t="str">
        <f t="shared" si="34"/>
        <v>2级-2级</v>
      </c>
      <c r="D619" s="10" t="s">
        <v>66</v>
      </c>
      <c r="E619" s="10" t="s">
        <v>179</v>
      </c>
      <c r="F619" s="10" t="s">
        <v>66</v>
      </c>
      <c r="G619" s="10" t="s">
        <v>175</v>
      </c>
      <c r="H619" s="79" t="s">
        <v>201</v>
      </c>
      <c r="I619" s="77" t="s">
        <v>6</v>
      </c>
      <c r="J619" s="26">
        <v>138578.68</v>
      </c>
      <c r="K619" s="22"/>
      <c r="L619" s="23"/>
      <c r="M619" s="20"/>
      <c r="N619" s="24"/>
      <c r="O619" s="20"/>
      <c r="P619" s="20"/>
      <c r="Q619" s="20"/>
      <c r="R619" s="20"/>
      <c r="S619" s="20"/>
    </row>
    <row r="620" spans="1:27" ht="13" customHeight="1">
      <c r="A620" s="147" t="str">
        <f>HYPERLINK("C:\Users\chizh\Desktop\ffcell\提取结果.xlsx#'4内部关联现金流'!A1","[提取结果.xlsx]4内部关联现金流")</f>
        <v>[提取结果.xlsx]4内部关联现金流</v>
      </c>
      <c r="B620" s="9">
        <v>89</v>
      </c>
      <c r="C620" s="105" t="str">
        <f t="shared" si="34"/>
        <v>3级-2级</v>
      </c>
      <c r="D620" s="105" t="s">
        <v>393</v>
      </c>
      <c r="E620" s="85" t="s">
        <v>398</v>
      </c>
      <c r="F620" s="106" t="s">
        <v>395</v>
      </c>
      <c r="G620" s="86" t="s">
        <v>402</v>
      </c>
      <c r="H620" s="108" t="s">
        <v>403</v>
      </c>
      <c r="I620" s="88" t="s">
        <v>6</v>
      </c>
      <c r="J620" s="107">
        <v>138248.70000000001</v>
      </c>
      <c r="K620" s="22"/>
      <c r="L620" s="23"/>
      <c r="M620" s="20"/>
      <c r="N620" s="24"/>
      <c r="O620" s="20"/>
      <c r="P620" s="20"/>
      <c r="Q620" s="20"/>
      <c r="R620" s="20"/>
      <c r="S620" s="20"/>
    </row>
    <row r="621" spans="1:27" ht="13" customHeight="1">
      <c r="A621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621" s="9">
        <v>1</v>
      </c>
      <c r="C621" s="10" t="str">
        <f t="shared" si="34"/>
        <v>2级-3级</v>
      </c>
      <c r="D621" s="10" t="s">
        <v>66</v>
      </c>
      <c r="E621" s="10" t="s">
        <v>90</v>
      </c>
      <c r="F621" s="10" t="s">
        <v>69</v>
      </c>
      <c r="G621" s="10" t="s">
        <v>199</v>
      </c>
      <c r="H621" s="81" t="s">
        <v>297</v>
      </c>
      <c r="I621" s="77" t="s">
        <v>3</v>
      </c>
      <c r="J621" s="26">
        <v>138248.70000000001</v>
      </c>
      <c r="K621" s="54"/>
      <c r="L621" s="55"/>
      <c r="M621" s="56"/>
      <c r="N621" s="57"/>
      <c r="O621" s="58"/>
      <c r="P621" s="58"/>
      <c r="Q621" s="58"/>
      <c r="R621" s="58"/>
      <c r="S621" s="58"/>
    </row>
    <row r="622" spans="1:27" ht="13" customHeight="1">
      <c r="A62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22" s="9">
        <v>133</v>
      </c>
      <c r="C622" s="10" t="str">
        <f t="shared" si="34"/>
        <v>2级-2级</v>
      </c>
      <c r="D622" s="10" t="s">
        <v>66</v>
      </c>
      <c r="E622" s="10" t="s">
        <v>81</v>
      </c>
      <c r="F622" s="10" t="s">
        <v>66</v>
      </c>
      <c r="G622" s="10" t="s">
        <v>169</v>
      </c>
      <c r="H622" s="81" t="s">
        <v>129</v>
      </c>
      <c r="I622" s="77" t="s">
        <v>3</v>
      </c>
      <c r="J622" s="26">
        <v>138000</v>
      </c>
      <c r="K622" s="22"/>
      <c r="L622" s="23"/>
      <c r="M622" s="32"/>
      <c r="N622" s="24"/>
      <c r="O622" s="20"/>
      <c r="P622" s="20"/>
      <c r="Q622" s="33"/>
      <c r="R622" s="33"/>
      <c r="S622" s="33"/>
    </row>
    <row r="623" spans="1:27" ht="13" customHeight="1">
      <c r="A623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623" s="9">
        <v>13</v>
      </c>
      <c r="C623" s="10" t="str">
        <f t="shared" si="34"/>
        <v>2级-2级</v>
      </c>
      <c r="D623" s="10" t="s">
        <v>66</v>
      </c>
      <c r="E623" s="10" t="s">
        <v>90</v>
      </c>
      <c r="F623" s="10" t="s">
        <v>66</v>
      </c>
      <c r="G623" s="10" t="s">
        <v>106</v>
      </c>
      <c r="H623" s="79" t="s">
        <v>491</v>
      </c>
      <c r="I623" s="77" t="s">
        <v>7</v>
      </c>
      <c r="J623" s="26">
        <v>137885</v>
      </c>
      <c r="K623" s="54"/>
      <c r="L623" s="55"/>
      <c r="M623" s="58"/>
      <c r="N623" s="57"/>
      <c r="O623" s="58"/>
      <c r="P623" s="58"/>
      <c r="Q623" s="58"/>
      <c r="R623" s="58"/>
      <c r="S623" s="58"/>
    </row>
    <row r="624" spans="1:27" ht="13" customHeight="1">
      <c r="A62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24" s="9">
        <v>12</v>
      </c>
      <c r="C624" s="10" t="str">
        <f t="shared" si="34"/>
        <v>2级-4级</v>
      </c>
      <c r="D624" s="10" t="s">
        <v>66</v>
      </c>
      <c r="E624" s="10" t="s">
        <v>74</v>
      </c>
      <c r="F624" s="10" t="s">
        <v>72</v>
      </c>
      <c r="G624" s="10" t="s">
        <v>76</v>
      </c>
      <c r="H624" s="119" t="s">
        <v>269</v>
      </c>
      <c r="I624" s="77" t="s">
        <v>9</v>
      </c>
      <c r="J624" s="26">
        <v>136605</v>
      </c>
      <c r="K624" s="54"/>
      <c r="L624" s="55"/>
      <c r="M624" s="56"/>
      <c r="N624" s="57"/>
      <c r="O624" s="58"/>
      <c r="P624" s="58"/>
      <c r="Q624" s="58"/>
      <c r="R624" s="58"/>
      <c r="S624" s="58"/>
      <c r="T624" s="162"/>
      <c r="U624" s="162"/>
      <c r="V624" s="162"/>
      <c r="W624" s="162"/>
      <c r="X624" s="162"/>
      <c r="Y624" s="162"/>
      <c r="Z624" s="162"/>
      <c r="AA624" s="162"/>
    </row>
    <row r="625" spans="1:19" ht="13" customHeight="1">
      <c r="A62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25" s="9">
        <v>8</v>
      </c>
      <c r="C625" s="10" t="str">
        <f t="shared" si="34"/>
        <v>4级-3级</v>
      </c>
      <c r="D625" s="10" t="s">
        <v>72</v>
      </c>
      <c r="E625" s="10" t="s">
        <v>97</v>
      </c>
      <c r="F625" s="10" t="s">
        <v>69</v>
      </c>
      <c r="G625" s="10" t="s">
        <v>231</v>
      </c>
      <c r="H625" s="117" t="s">
        <v>306</v>
      </c>
      <c r="I625" s="77" t="s">
        <v>3</v>
      </c>
      <c r="J625" s="26">
        <v>134531.51</v>
      </c>
      <c r="K625" s="22"/>
      <c r="L625" s="23"/>
      <c r="M625" s="38"/>
      <c r="N625" s="24"/>
      <c r="O625" s="20"/>
      <c r="P625" s="20"/>
      <c r="Q625" s="20"/>
      <c r="R625" s="20"/>
      <c r="S625" s="20"/>
    </row>
    <row r="626" spans="1:19" ht="13" customHeight="1">
      <c r="A62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26" s="9">
        <v>10</v>
      </c>
      <c r="C626" s="10" t="str">
        <f t="shared" si="34"/>
        <v>4级-3级</v>
      </c>
      <c r="D626" s="10" t="s">
        <v>72</v>
      </c>
      <c r="E626" s="10" t="s">
        <v>97</v>
      </c>
      <c r="F626" s="10" t="s">
        <v>69</v>
      </c>
      <c r="G626" s="10" t="s">
        <v>180</v>
      </c>
      <c r="H626" s="118" t="s">
        <v>306</v>
      </c>
      <c r="I626" s="77" t="s">
        <v>3</v>
      </c>
      <c r="J626" s="26">
        <v>134531.51</v>
      </c>
      <c r="K626" s="22"/>
      <c r="L626" s="23"/>
      <c r="M626" s="40"/>
      <c r="N626" s="24"/>
      <c r="O626" s="20"/>
      <c r="P626" s="20"/>
      <c r="Q626" s="20"/>
      <c r="R626" s="20"/>
      <c r="S626" s="20"/>
    </row>
    <row r="627" spans="1:19" ht="13" customHeight="1">
      <c r="A62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27" s="72">
        <v>11</v>
      </c>
      <c r="C627" s="73" t="str">
        <f t="shared" si="34"/>
        <v>4级-3级</v>
      </c>
      <c r="D627" s="73" t="s">
        <v>72</v>
      </c>
      <c r="E627" s="73" t="s">
        <v>76</v>
      </c>
      <c r="F627" s="75" t="s">
        <v>69</v>
      </c>
      <c r="G627" s="75" t="s">
        <v>199</v>
      </c>
      <c r="H627" s="76" t="s">
        <v>306</v>
      </c>
      <c r="I627" s="77" t="s">
        <v>3</v>
      </c>
      <c r="J627" s="78">
        <v>133141.74</v>
      </c>
      <c r="K627" s="22"/>
      <c r="L627" s="23"/>
      <c r="M627" s="20"/>
      <c r="N627" s="24"/>
      <c r="O627" s="20"/>
      <c r="P627" s="20" t="str">
        <f>IF(N627=0,"OK","待核对")</f>
        <v>OK</v>
      </c>
      <c r="Q627" s="20"/>
      <c r="R627" s="20"/>
      <c r="S627" s="20"/>
    </row>
    <row r="628" spans="1:19" ht="13" customHeight="1">
      <c r="A628" s="147" t="str">
        <f>HYPERLINK("C:\Users\chizh\Desktop\ffcell\提取结果.xlsx#'4内部关联现金流'!A1","[提取结果.xlsx]4内部关联现金流")</f>
        <v>[提取结果.xlsx]4内部关联现金流</v>
      </c>
      <c r="B628" s="9">
        <v>92</v>
      </c>
      <c r="C628" s="105" t="str">
        <f t="shared" si="34"/>
        <v>3级-4级</v>
      </c>
      <c r="D628" s="105" t="s">
        <v>393</v>
      </c>
      <c r="E628" s="85" t="s">
        <v>398</v>
      </c>
      <c r="F628" s="106" t="s">
        <v>405</v>
      </c>
      <c r="G628" s="86" t="s">
        <v>406</v>
      </c>
      <c r="H628" s="109" t="s">
        <v>407</v>
      </c>
      <c r="I628" s="88" t="s">
        <v>9</v>
      </c>
      <c r="J628" s="107">
        <v>133141.74</v>
      </c>
      <c r="K628" s="22"/>
      <c r="L628" s="23"/>
      <c r="M628" s="20"/>
      <c r="N628" s="24"/>
      <c r="O628" s="20"/>
      <c r="P628" s="20"/>
      <c r="Q628" s="20"/>
      <c r="R628" s="20"/>
      <c r="S628" s="20"/>
    </row>
    <row r="629" spans="1:19" ht="13" customHeight="1">
      <c r="A62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29" s="9">
        <v>52</v>
      </c>
      <c r="C629" s="121" t="str">
        <f t="shared" si="34"/>
        <v>3级-2级</v>
      </c>
      <c r="D629" s="121" t="s">
        <v>69</v>
      </c>
      <c r="E629" s="121" t="s">
        <v>195</v>
      </c>
      <c r="F629" s="121" t="s">
        <v>66</v>
      </c>
      <c r="G629" s="121" t="s">
        <v>84</v>
      </c>
      <c r="H629" s="144" t="s">
        <v>555</v>
      </c>
      <c r="I629" s="124" t="s">
        <v>9</v>
      </c>
      <c r="J629" s="255">
        <v>131982.79</v>
      </c>
      <c r="K629" s="22"/>
      <c r="L629" s="23"/>
      <c r="M629" s="32"/>
      <c r="N629" s="24"/>
      <c r="O629" s="20"/>
      <c r="P629" s="20"/>
      <c r="Q629" s="20"/>
      <c r="R629" s="20"/>
      <c r="S629" s="20"/>
    </row>
    <row r="630" spans="1:19" ht="13" customHeight="1">
      <c r="A63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30" s="9">
        <v>141</v>
      </c>
      <c r="C630" s="121" t="str">
        <f t="shared" si="34"/>
        <v>2级-3级</v>
      </c>
      <c r="D630" s="121" t="s">
        <v>66</v>
      </c>
      <c r="E630" s="121" t="s">
        <v>89</v>
      </c>
      <c r="F630" s="121" t="s">
        <v>69</v>
      </c>
      <c r="G630" s="121" t="s">
        <v>195</v>
      </c>
      <c r="H630" s="144" t="s">
        <v>588</v>
      </c>
      <c r="I630" s="124" t="s">
        <v>9</v>
      </c>
      <c r="J630" s="271">
        <f>131698</f>
        <v>131698</v>
      </c>
      <c r="K630" s="22"/>
      <c r="L630" s="23"/>
      <c r="M630" s="20"/>
      <c r="N630" s="24"/>
      <c r="O630" s="20"/>
      <c r="P630" s="20"/>
      <c r="Q630" s="20"/>
      <c r="R630" s="20"/>
      <c r="S630" s="20"/>
    </row>
    <row r="631" spans="1:19" ht="13" customHeight="1">
      <c r="A63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31" s="9">
        <v>108</v>
      </c>
      <c r="C631" s="121" t="str">
        <f t="shared" si="34"/>
        <v>2级-3级</v>
      </c>
      <c r="D631" s="121" t="s">
        <v>66</v>
      </c>
      <c r="E631" s="121" t="s">
        <v>89</v>
      </c>
      <c r="F631" s="121" t="s">
        <v>69</v>
      </c>
      <c r="G631" s="121" t="s">
        <v>194</v>
      </c>
      <c r="H631" s="144" t="s">
        <v>583</v>
      </c>
      <c r="I631" s="124" t="s">
        <v>9</v>
      </c>
      <c r="J631" s="255">
        <f>41136.16+36641.62+38092.87+13012.95</f>
        <v>128883.59999999999</v>
      </c>
      <c r="K631" s="22"/>
      <c r="L631" s="23"/>
      <c r="M631" s="32"/>
      <c r="N631" s="24"/>
      <c r="O631" s="20"/>
      <c r="P631" s="20"/>
      <c r="Q631" s="20"/>
      <c r="R631" s="20"/>
      <c r="S631" s="20"/>
    </row>
    <row r="632" spans="1:19" ht="13" customHeight="1">
      <c r="A63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32" s="9">
        <v>4</v>
      </c>
      <c r="C632" s="10" t="s">
        <v>500</v>
      </c>
      <c r="D632" s="10" t="s">
        <v>69</v>
      </c>
      <c r="E632" s="10" t="s">
        <v>476</v>
      </c>
      <c r="F632" s="10" t="s">
        <v>66</v>
      </c>
      <c r="G632" s="10" t="s">
        <v>78</v>
      </c>
      <c r="H632" s="119"/>
      <c r="I632" s="77" t="s">
        <v>3</v>
      </c>
      <c r="J632" s="26">
        <v>124597.75999999999</v>
      </c>
      <c r="K632" s="22"/>
      <c r="L632" s="23"/>
      <c r="M632" s="32"/>
      <c r="N632" s="24"/>
      <c r="O632" s="20"/>
      <c r="P632" s="20"/>
      <c r="Q632" s="20"/>
      <c r="R632" s="20"/>
      <c r="S632" s="20"/>
    </row>
    <row r="633" spans="1:19" ht="13" customHeight="1">
      <c r="A633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33" s="9">
        <v>31</v>
      </c>
      <c r="C633" s="10" t="str">
        <f t="shared" ref="C633:C639" si="35">TEXT(D633,"000")&amp;"-"&amp;TEXT(F633,"000")</f>
        <v>2级-3级</v>
      </c>
      <c r="D633" s="73" t="s">
        <v>66</v>
      </c>
      <c r="E633" s="73" t="s">
        <v>78</v>
      </c>
      <c r="F633" s="73" t="s">
        <v>69</v>
      </c>
      <c r="G633" s="73" t="s">
        <v>476</v>
      </c>
      <c r="H633" s="136" t="s">
        <v>403</v>
      </c>
      <c r="I633" s="77" t="s">
        <v>6</v>
      </c>
      <c r="J633" s="26">
        <v>124597.75999999999</v>
      </c>
      <c r="K633" s="22"/>
      <c r="L633" s="23"/>
      <c r="M633" s="20"/>
      <c r="N633" s="24"/>
      <c r="O633" s="20"/>
      <c r="P633" s="20"/>
      <c r="Q633" s="20"/>
      <c r="R633" s="20"/>
      <c r="S633" s="20"/>
    </row>
    <row r="634" spans="1:19" ht="13" customHeight="1">
      <c r="A63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34" s="9">
        <v>221</v>
      </c>
      <c r="C634" s="121" t="str">
        <f t="shared" si="35"/>
        <v>3级-3级</v>
      </c>
      <c r="D634" s="121" t="s">
        <v>69</v>
      </c>
      <c r="E634" s="121" t="s">
        <v>371</v>
      </c>
      <c r="F634" s="121" t="s">
        <v>69</v>
      </c>
      <c r="G634" s="121" t="s">
        <v>180</v>
      </c>
      <c r="H634" s="144" t="s">
        <v>615</v>
      </c>
      <c r="I634" s="124" t="s">
        <v>6</v>
      </c>
      <c r="J634" s="271">
        <v>123850.58</v>
      </c>
      <c r="K634" s="22"/>
      <c r="L634" s="23"/>
      <c r="M634" s="20"/>
      <c r="N634" s="24"/>
      <c r="O634" s="20"/>
      <c r="P634" s="20"/>
      <c r="Q634" s="20"/>
      <c r="R634" s="20"/>
      <c r="S634" s="20"/>
    </row>
    <row r="635" spans="1:19" ht="13" customHeight="1">
      <c r="A635" s="147" t="str">
        <f>HYPERLINK("C:\Users\chizh\Desktop\ffcell\提取结果.xlsx#'4内部关联现金流'!A1","[提取结果.xlsx]4内部关联现金流")</f>
        <v>[提取结果.xlsx]4内部关联现金流</v>
      </c>
      <c r="B635" s="9">
        <v>18</v>
      </c>
      <c r="C635" s="85" t="str">
        <f t="shared" si="35"/>
        <v>4级-4级</v>
      </c>
      <c r="D635" s="86" t="s">
        <v>72</v>
      </c>
      <c r="E635" s="85" t="s">
        <v>80</v>
      </c>
      <c r="F635" s="86" t="s">
        <v>72</v>
      </c>
      <c r="G635" s="98" t="s">
        <v>73</v>
      </c>
      <c r="H635" s="97" t="s">
        <v>3</v>
      </c>
      <c r="I635" s="97" t="s">
        <v>3</v>
      </c>
      <c r="J635" s="272">
        <v>122673</v>
      </c>
      <c r="K635" s="22"/>
      <c r="L635" s="23"/>
      <c r="M635" s="20"/>
      <c r="N635" s="24"/>
      <c r="O635" s="20"/>
      <c r="P635" s="20"/>
      <c r="Q635" s="20"/>
      <c r="R635" s="20"/>
      <c r="S635" s="20"/>
    </row>
    <row r="636" spans="1:19" ht="13" customHeight="1">
      <c r="A636" s="147" t="str">
        <f>HYPERLINK("C:\Users\chizh\Desktop\ffcell\提取结果.xlsx#'4内部关联现金流-1'!A1","[提取结果.xlsx]4内部关联现金流-1")</f>
        <v>[提取结果.xlsx]4内部关联现金流-1</v>
      </c>
      <c r="B636" s="9">
        <v>97</v>
      </c>
      <c r="C636" s="10" t="str">
        <f t="shared" si="35"/>
        <v>3级-3级</v>
      </c>
      <c r="D636" s="73" t="s">
        <v>69</v>
      </c>
      <c r="E636" s="73" t="s">
        <v>415</v>
      </c>
      <c r="F636" s="73" t="s">
        <v>69</v>
      </c>
      <c r="G636" s="73" t="s">
        <v>180</v>
      </c>
      <c r="H636" s="118" t="s">
        <v>478</v>
      </c>
      <c r="I636" s="77" t="s">
        <v>9</v>
      </c>
      <c r="J636" s="26">
        <v>121344</v>
      </c>
      <c r="K636" s="22"/>
      <c r="L636" s="23"/>
      <c r="M636" s="20"/>
      <c r="N636" s="24"/>
      <c r="O636" s="20"/>
      <c r="P636" s="20"/>
      <c r="Q636" s="20"/>
      <c r="R636" s="20"/>
      <c r="S636" s="20"/>
    </row>
    <row r="637" spans="1:19" ht="13" customHeight="1">
      <c r="A63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37" s="9">
        <v>66</v>
      </c>
      <c r="C637" s="10" t="str">
        <f t="shared" si="35"/>
        <v>2级-3级</v>
      </c>
      <c r="D637" s="10" t="s">
        <v>66</v>
      </c>
      <c r="E637" s="73" t="s">
        <v>78</v>
      </c>
      <c r="F637" s="10" t="s">
        <v>69</v>
      </c>
      <c r="G637" s="10" t="s">
        <v>702</v>
      </c>
      <c r="H637" s="119" t="s">
        <v>297</v>
      </c>
      <c r="I637" s="77" t="s">
        <v>3</v>
      </c>
      <c r="J637" s="26">
        <v>120076.57</v>
      </c>
      <c r="K637" s="22"/>
      <c r="L637" s="23"/>
      <c r="M637" s="20"/>
      <c r="N637" s="24"/>
      <c r="O637" s="20"/>
      <c r="P637" s="20"/>
      <c r="Q637" s="20"/>
      <c r="R637" s="20"/>
      <c r="S637" s="20"/>
    </row>
    <row r="638" spans="1:19" ht="13" customHeight="1">
      <c r="A63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38" s="9">
        <v>67</v>
      </c>
      <c r="C638" s="10" t="str">
        <f t="shared" si="35"/>
        <v>3级-2级</v>
      </c>
      <c r="D638" s="10" t="s">
        <v>69</v>
      </c>
      <c r="E638" s="10" t="s">
        <v>702</v>
      </c>
      <c r="F638" s="10" t="s">
        <v>66</v>
      </c>
      <c r="G638" s="73" t="s">
        <v>78</v>
      </c>
      <c r="H638" s="136" t="s">
        <v>403</v>
      </c>
      <c r="I638" s="77" t="s">
        <v>6</v>
      </c>
      <c r="J638" s="26">
        <v>120076.57</v>
      </c>
      <c r="K638" s="22"/>
      <c r="L638" s="23"/>
      <c r="M638" s="20"/>
      <c r="N638" s="24"/>
      <c r="O638" s="20"/>
      <c r="P638" s="20"/>
      <c r="Q638" s="20"/>
      <c r="R638" s="20"/>
      <c r="S638" s="20"/>
    </row>
    <row r="639" spans="1:19" ht="13" customHeight="1">
      <c r="A63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39" s="9">
        <v>2</v>
      </c>
      <c r="C639" s="121" t="str">
        <f t="shared" si="35"/>
        <v>3级-3级</v>
      </c>
      <c r="D639" s="121" t="s">
        <v>69</v>
      </c>
      <c r="E639" s="121" t="s">
        <v>350</v>
      </c>
      <c r="F639" s="121" t="s">
        <v>69</v>
      </c>
      <c r="G639" s="121" t="s">
        <v>180</v>
      </c>
      <c r="H639" s="144" t="s">
        <v>276</v>
      </c>
      <c r="I639" s="122" t="s">
        <v>5</v>
      </c>
      <c r="J639" s="271">
        <v>117745</v>
      </c>
      <c r="K639" s="54"/>
      <c r="L639" s="55"/>
      <c r="M639" s="56"/>
      <c r="N639" s="57"/>
      <c r="O639" s="58"/>
      <c r="P639" s="58"/>
      <c r="Q639" s="58"/>
      <c r="R639" s="58"/>
      <c r="S639" s="58"/>
    </row>
    <row r="640" spans="1:19" ht="13" customHeight="1">
      <c r="A64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40" s="9">
        <v>3</v>
      </c>
      <c r="C640" s="10" t="s">
        <v>500</v>
      </c>
      <c r="D640" s="10" t="s">
        <v>69</v>
      </c>
      <c r="E640" s="10" t="s">
        <v>476</v>
      </c>
      <c r="F640" s="10" t="s">
        <v>66</v>
      </c>
      <c r="G640" s="10" t="s">
        <v>175</v>
      </c>
      <c r="H640" s="119"/>
      <c r="I640" s="77" t="s">
        <v>3</v>
      </c>
      <c r="J640" s="26">
        <v>115672</v>
      </c>
      <c r="K640" s="22"/>
      <c r="L640" s="23"/>
      <c r="M640" s="32"/>
      <c r="N640" s="24"/>
      <c r="O640" s="20"/>
      <c r="P640" s="20"/>
      <c r="Q640" s="20"/>
      <c r="R640" s="20"/>
      <c r="S640" s="20"/>
    </row>
    <row r="641" spans="1:27" ht="13" customHeight="1">
      <c r="A64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41" s="9">
        <v>448</v>
      </c>
      <c r="C641" s="121" t="str">
        <f t="shared" ref="C641:C651" si="36">TEXT(D641,"000")&amp;"-"&amp;TEXT(F641,"000")</f>
        <v>3级-4级</v>
      </c>
      <c r="D641" s="121" t="s">
        <v>69</v>
      </c>
      <c r="E641" s="121" t="s">
        <v>347</v>
      </c>
      <c r="F641" s="121" t="s">
        <v>72</v>
      </c>
      <c r="G641" s="121" t="s">
        <v>97</v>
      </c>
      <c r="H641" s="144" t="s">
        <v>165</v>
      </c>
      <c r="I641" s="124" t="s">
        <v>5</v>
      </c>
      <c r="J641" s="271">
        <v>112431.56</v>
      </c>
      <c r="K641" s="54"/>
      <c r="L641" s="55"/>
      <c r="M641" s="56"/>
      <c r="N641" s="57"/>
      <c r="O641" s="58"/>
      <c r="P641" s="58"/>
      <c r="Q641" s="58"/>
      <c r="R641" s="58"/>
      <c r="S641" s="58"/>
    </row>
    <row r="642" spans="1:27" ht="13" customHeight="1">
      <c r="A64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42" s="9">
        <v>82</v>
      </c>
      <c r="C642" s="10" t="str">
        <f t="shared" si="36"/>
        <v>3级-3级</v>
      </c>
      <c r="D642" s="10" t="s">
        <v>116</v>
      </c>
      <c r="E642" s="10" t="s">
        <v>122</v>
      </c>
      <c r="F642" s="10" t="s">
        <v>116</v>
      </c>
      <c r="G642" s="10" t="s">
        <v>123</v>
      </c>
      <c r="H642" s="81" t="s">
        <v>145</v>
      </c>
      <c r="I642" s="77" t="s">
        <v>14</v>
      </c>
      <c r="J642" s="26">
        <v>111650</v>
      </c>
      <c r="K642" s="31" t="s">
        <v>146</v>
      </c>
      <c r="L642" s="23" t="s">
        <v>24</v>
      </c>
      <c r="M642" s="32">
        <f>J642</f>
        <v>111650</v>
      </c>
      <c r="N642" s="24"/>
      <c r="O642" s="20"/>
      <c r="P642" s="20"/>
      <c r="Q642" s="33">
        <f>M642</f>
        <v>111650</v>
      </c>
      <c r="R642" s="33">
        <f>Q642</f>
        <v>111650</v>
      </c>
      <c r="S642" s="33">
        <f>R642</f>
        <v>111650</v>
      </c>
    </row>
    <row r="643" spans="1:27" ht="13" customHeight="1">
      <c r="A64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43" s="9">
        <v>317</v>
      </c>
      <c r="C643" s="121" t="str">
        <f t="shared" si="36"/>
        <v>3级-3级</v>
      </c>
      <c r="D643" s="121" t="s">
        <v>69</v>
      </c>
      <c r="E643" s="121" t="s">
        <v>354</v>
      </c>
      <c r="F643" s="121" t="s">
        <v>69</v>
      </c>
      <c r="G643" s="117" t="s">
        <v>429</v>
      </c>
      <c r="H643" s="131" t="s">
        <v>631</v>
      </c>
      <c r="I643" s="124" t="s">
        <v>5</v>
      </c>
      <c r="J643" s="271">
        <v>110864.1</v>
      </c>
      <c r="K643" s="54"/>
      <c r="L643" s="55"/>
      <c r="M643" s="58"/>
      <c r="N643" s="57"/>
      <c r="O643" s="58"/>
      <c r="P643" s="58"/>
      <c r="Q643" s="58"/>
      <c r="R643" s="58"/>
      <c r="S643" s="58"/>
    </row>
    <row r="644" spans="1:27" ht="13" customHeight="1">
      <c r="A64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44" s="9">
        <v>58</v>
      </c>
      <c r="C644" s="10" t="str">
        <f t="shared" si="36"/>
        <v>2级-4级</v>
      </c>
      <c r="D644" s="10" t="s">
        <v>66</v>
      </c>
      <c r="E644" s="10" t="s">
        <v>82</v>
      </c>
      <c r="F644" s="10" t="s">
        <v>72</v>
      </c>
      <c r="G644" s="10" t="s">
        <v>76</v>
      </c>
      <c r="H644" s="144" t="s">
        <v>306</v>
      </c>
      <c r="I644" s="77" t="s">
        <v>9</v>
      </c>
      <c r="J644" s="26">
        <v>110608.66</v>
      </c>
      <c r="K644" s="54"/>
      <c r="L644" s="55"/>
      <c r="M644" s="59"/>
      <c r="N644" s="57"/>
      <c r="O644" s="58"/>
      <c r="P644" s="58" t="str">
        <f>IF(N644=0,"OK","待核对")</f>
        <v>OK</v>
      </c>
      <c r="Q644" s="58"/>
      <c r="R644" s="58"/>
      <c r="S644" s="58"/>
      <c r="T644" s="162"/>
      <c r="U644" s="162"/>
      <c r="V644" s="162"/>
      <c r="W644" s="162"/>
      <c r="X644" s="162"/>
      <c r="Y644" s="162"/>
      <c r="Z644" s="162"/>
      <c r="AA644" s="162"/>
    </row>
    <row r="645" spans="1:27" ht="13" customHeight="1">
      <c r="A64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45" s="72">
        <v>35</v>
      </c>
      <c r="C645" s="73" t="str">
        <f t="shared" si="36"/>
        <v>4级-2级</v>
      </c>
      <c r="D645" s="73" t="s">
        <v>72</v>
      </c>
      <c r="E645" s="73" t="s">
        <v>76</v>
      </c>
      <c r="F645" s="75" t="s">
        <v>66</v>
      </c>
      <c r="G645" s="75" t="s">
        <v>82</v>
      </c>
      <c r="H645" s="76" t="s">
        <v>306</v>
      </c>
      <c r="I645" s="77" t="s">
        <v>3</v>
      </c>
      <c r="J645" s="78">
        <v>110608.66</v>
      </c>
      <c r="K645" s="22"/>
      <c r="L645" s="23"/>
      <c r="M645" s="20"/>
      <c r="N645" s="24"/>
      <c r="O645" s="20"/>
      <c r="P645" s="20"/>
      <c r="Q645" s="20"/>
      <c r="R645" s="20"/>
      <c r="S645" s="20"/>
    </row>
    <row r="646" spans="1:27" ht="13" customHeight="1">
      <c r="A64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46" s="72">
        <v>88</v>
      </c>
      <c r="C646" s="73" t="str">
        <f t="shared" si="36"/>
        <v>4级-3级</v>
      </c>
      <c r="D646" s="73" t="s">
        <v>72</v>
      </c>
      <c r="E646" s="73" t="s">
        <v>76</v>
      </c>
      <c r="F646" s="73" t="s">
        <v>69</v>
      </c>
      <c r="G646" s="73" t="s">
        <v>364</v>
      </c>
      <c r="H646" s="79" t="s">
        <v>165</v>
      </c>
      <c r="I646" s="77" t="s">
        <v>6</v>
      </c>
      <c r="J646" s="26">
        <v>108035.29</v>
      </c>
      <c r="K646" s="22"/>
      <c r="L646" s="23"/>
      <c r="M646" s="20"/>
      <c r="N646" s="24"/>
      <c r="O646" s="20"/>
      <c r="P646" s="20"/>
      <c r="Q646" s="20"/>
      <c r="R646" s="20"/>
      <c r="S646" s="20"/>
    </row>
    <row r="647" spans="1:27" ht="13" customHeight="1">
      <c r="A647" s="147" t="str">
        <f>HYPERLINK("C:\Users\chizh\Desktop\ffcell\提取结果.xlsx#'4内部关联现金流-1'!A1","[提取结果.xlsx]4内部关联现金流-1")</f>
        <v>[提取结果.xlsx]4内部关联现金流-1</v>
      </c>
      <c r="B647" s="9">
        <v>32</v>
      </c>
      <c r="C647" s="10" t="str">
        <f t="shared" si="36"/>
        <v>2级-3级</v>
      </c>
      <c r="D647" s="10" t="s">
        <v>66</v>
      </c>
      <c r="E647" s="10" t="s">
        <v>106</v>
      </c>
      <c r="F647" s="10" t="s">
        <v>69</v>
      </c>
      <c r="G647" s="10" t="s">
        <v>358</v>
      </c>
      <c r="H647" s="76" t="s">
        <v>432</v>
      </c>
      <c r="I647" s="77" t="s">
        <v>9</v>
      </c>
      <c r="J647" s="26">
        <v>107640.37</v>
      </c>
      <c r="K647" s="22"/>
      <c r="L647" s="23"/>
      <c r="M647" s="20"/>
      <c r="N647" s="24"/>
      <c r="O647" s="20"/>
      <c r="P647" s="20"/>
      <c r="Q647" s="20"/>
      <c r="R647" s="20"/>
      <c r="S647" s="20"/>
    </row>
    <row r="648" spans="1:27">
      <c r="A64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48" s="9">
        <v>19</v>
      </c>
      <c r="C648" s="10" t="str">
        <f t="shared" si="36"/>
        <v>4级-3级</v>
      </c>
      <c r="D648" s="10" t="s">
        <v>72</v>
      </c>
      <c r="E648" s="10" t="s">
        <v>97</v>
      </c>
      <c r="F648" s="10" t="s">
        <v>69</v>
      </c>
      <c r="G648" s="10" t="s">
        <v>349</v>
      </c>
      <c r="H648" s="118" t="s">
        <v>165</v>
      </c>
      <c r="I648" s="77" t="s">
        <v>6</v>
      </c>
      <c r="J648" s="26">
        <v>107514.43</v>
      </c>
      <c r="K648" s="22"/>
      <c r="L648" s="23"/>
      <c r="M648" s="20"/>
      <c r="N648" s="24"/>
      <c r="O648" s="20"/>
      <c r="P648" s="20"/>
      <c r="Q648" s="20"/>
      <c r="R648" s="20"/>
      <c r="S648" s="20"/>
    </row>
    <row r="649" spans="1:27">
      <c r="A64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49" s="9">
        <v>30</v>
      </c>
      <c r="C649" s="10" t="str">
        <f t="shared" si="36"/>
        <v>4级-3级</v>
      </c>
      <c r="D649" s="10" t="s">
        <v>72</v>
      </c>
      <c r="E649" s="10" t="s">
        <v>97</v>
      </c>
      <c r="F649" s="10" t="s">
        <v>69</v>
      </c>
      <c r="G649" s="10" t="s">
        <v>355</v>
      </c>
      <c r="H649" s="118" t="s">
        <v>306</v>
      </c>
      <c r="I649" s="77" t="s">
        <v>3</v>
      </c>
      <c r="J649" s="26">
        <v>107438.39999999999</v>
      </c>
      <c r="K649" s="22"/>
      <c r="L649" s="23"/>
      <c r="M649" s="20"/>
      <c r="N649" s="24"/>
      <c r="O649" s="20"/>
      <c r="P649" s="20"/>
      <c r="Q649" s="20"/>
      <c r="R649" s="20"/>
      <c r="S649" s="20"/>
    </row>
    <row r="650" spans="1:27">
      <c r="A65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50" s="9">
        <v>303</v>
      </c>
      <c r="C650" s="121" t="str">
        <f t="shared" si="36"/>
        <v>3级-3级</v>
      </c>
      <c r="D650" s="121" t="s">
        <v>69</v>
      </c>
      <c r="E650" s="121" t="s">
        <v>354</v>
      </c>
      <c r="F650" s="121" t="s">
        <v>69</v>
      </c>
      <c r="G650" s="121" t="s">
        <v>350</v>
      </c>
      <c r="H650" s="144" t="s">
        <v>630</v>
      </c>
      <c r="I650" s="124" t="s">
        <v>5</v>
      </c>
      <c r="J650" s="271">
        <v>106948.46</v>
      </c>
      <c r="K650" s="54"/>
      <c r="L650" s="55"/>
      <c r="M650" s="56"/>
      <c r="N650" s="57"/>
      <c r="O650" s="58"/>
      <c r="P650" s="58"/>
      <c r="Q650" s="58"/>
      <c r="R650" s="58"/>
      <c r="S650" s="58"/>
    </row>
    <row r="651" spans="1:27">
      <c r="A65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51" s="9">
        <v>16</v>
      </c>
      <c r="C651" s="121" t="str">
        <f t="shared" si="36"/>
        <v>3级-3级</v>
      </c>
      <c r="D651" s="121" t="s">
        <v>69</v>
      </c>
      <c r="E651" s="121" t="s">
        <v>429</v>
      </c>
      <c r="F651" s="121" t="s">
        <v>69</v>
      </c>
      <c r="G651" s="121" t="s">
        <v>354</v>
      </c>
      <c r="H651" s="144" t="s">
        <v>531</v>
      </c>
      <c r="I651" s="124" t="s">
        <v>9</v>
      </c>
      <c r="J651" s="271">
        <v>106540</v>
      </c>
      <c r="K651" s="22"/>
      <c r="L651" s="23"/>
      <c r="M651" s="40"/>
      <c r="N651" s="24"/>
      <c r="O651" s="20"/>
      <c r="P651" s="20" t="str">
        <f>IF(N651=0,"OK","待核对")</f>
        <v>OK</v>
      </c>
      <c r="Q651" s="20"/>
      <c r="R651" s="20"/>
      <c r="S651" s="20"/>
    </row>
    <row r="652" spans="1:27">
      <c r="A65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52" s="9">
        <v>5</v>
      </c>
      <c r="C652" s="10" t="s">
        <v>499</v>
      </c>
      <c r="D652" s="10" t="s">
        <v>69</v>
      </c>
      <c r="E652" s="10" t="s">
        <v>476</v>
      </c>
      <c r="F652" s="10" t="s">
        <v>69</v>
      </c>
      <c r="G652" s="10" t="s">
        <v>293</v>
      </c>
      <c r="H652" s="119"/>
      <c r="I652" s="77" t="s">
        <v>3</v>
      </c>
      <c r="J652" s="26">
        <v>106516.07</v>
      </c>
      <c r="K652" s="22"/>
      <c r="L652" s="23"/>
      <c r="M652" s="32"/>
      <c r="N652" s="24"/>
      <c r="O652" s="20"/>
      <c r="P652" s="20"/>
      <c r="Q652" s="20"/>
      <c r="R652" s="20"/>
      <c r="S652" s="20"/>
    </row>
    <row r="653" spans="1:27" ht="14.5">
      <c r="A653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53" s="9">
        <v>60</v>
      </c>
      <c r="C653" s="10" t="str">
        <f>TEXT(D653,"000")&amp;"-"&amp;TEXT(F653,"000")</f>
        <v>3级-3级</v>
      </c>
      <c r="D653" s="73" t="s">
        <v>69</v>
      </c>
      <c r="E653" s="73" t="s">
        <v>293</v>
      </c>
      <c r="F653" s="73" t="s">
        <v>69</v>
      </c>
      <c r="G653" s="73" t="s">
        <v>476</v>
      </c>
      <c r="H653" s="136" t="s">
        <v>403</v>
      </c>
      <c r="I653" s="77" t="s">
        <v>6</v>
      </c>
      <c r="J653" s="26">
        <v>106516.07</v>
      </c>
      <c r="K653" s="22"/>
      <c r="L653" s="23"/>
      <c r="M653" s="20"/>
      <c r="N653" s="24"/>
      <c r="O653" s="20"/>
      <c r="P653" s="20"/>
      <c r="Q653" s="20"/>
      <c r="R653" s="20"/>
      <c r="S653" s="20"/>
    </row>
    <row r="654" spans="1:27">
      <c r="A654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654" s="9">
        <v>9</v>
      </c>
      <c r="C654" s="10" t="str">
        <f>TEXT(D654,"000")&amp;"-"&amp;TEXT(F654,"000")</f>
        <v>2级-2级</v>
      </c>
      <c r="D654" s="10" t="s">
        <v>66</v>
      </c>
      <c r="E654" s="10" t="s">
        <v>90</v>
      </c>
      <c r="F654" s="10" t="s">
        <v>66</v>
      </c>
      <c r="G654" s="10" t="s">
        <v>175</v>
      </c>
      <c r="H654" s="81" t="s">
        <v>488</v>
      </c>
      <c r="I654" s="77" t="s">
        <v>6</v>
      </c>
      <c r="J654" s="26">
        <v>106060</v>
      </c>
      <c r="K654" s="54"/>
      <c r="L654" s="55"/>
      <c r="M654" s="60"/>
      <c r="N654" s="57"/>
      <c r="O654" s="58"/>
      <c r="P654" s="58" t="str">
        <f>IF(N654=0,"OK","待核对")</f>
        <v>OK</v>
      </c>
      <c r="Q654" s="58"/>
      <c r="R654" s="58"/>
      <c r="S654" s="58"/>
    </row>
    <row r="655" spans="1:27">
      <c r="A65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55" s="9">
        <v>71</v>
      </c>
      <c r="C655" s="10" t="s">
        <v>506</v>
      </c>
      <c r="D655" s="10" t="s">
        <v>66</v>
      </c>
      <c r="E655" s="10" t="s">
        <v>175</v>
      </c>
      <c r="F655" s="10" t="s">
        <v>66</v>
      </c>
      <c r="G655" s="10" t="s">
        <v>436</v>
      </c>
      <c r="H655" s="79" t="s">
        <v>513</v>
      </c>
      <c r="I655" s="77" t="s">
        <v>3</v>
      </c>
      <c r="J655" s="26">
        <v>106060</v>
      </c>
      <c r="K655" s="22"/>
      <c r="L655" s="23"/>
      <c r="M655" s="20"/>
      <c r="N655" s="24"/>
      <c r="O655" s="20"/>
      <c r="P655" s="20"/>
      <c r="Q655" s="20"/>
      <c r="R655" s="20"/>
      <c r="S655" s="20"/>
    </row>
    <row r="656" spans="1:27">
      <c r="A65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56" s="9">
        <v>86</v>
      </c>
      <c r="C656" s="10" t="s">
        <v>511</v>
      </c>
      <c r="D656" s="10" t="s">
        <v>66</v>
      </c>
      <c r="E656" s="10" t="s">
        <v>175</v>
      </c>
      <c r="F656" s="10" t="s">
        <v>72</v>
      </c>
      <c r="G656" s="10" t="s">
        <v>522</v>
      </c>
      <c r="H656" s="79" t="s">
        <v>521</v>
      </c>
      <c r="I656" s="77" t="s">
        <v>6</v>
      </c>
      <c r="J656" s="26">
        <v>104832</v>
      </c>
      <c r="K656" s="22"/>
      <c r="L656" s="23"/>
      <c r="M656" s="20"/>
      <c r="N656" s="24"/>
      <c r="O656" s="20"/>
      <c r="P656" s="20"/>
      <c r="Q656" s="20"/>
      <c r="R656" s="20"/>
      <c r="S656" s="20"/>
    </row>
    <row r="657" spans="1:27">
      <c r="A657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657" s="9">
        <v>46</v>
      </c>
      <c r="C657" s="10" t="str">
        <f>TEXT(D657,"000")&amp;"-"&amp;TEXT(F657,"000")</f>
        <v>1级-2级</v>
      </c>
      <c r="D657" s="10" t="s">
        <v>64</v>
      </c>
      <c r="E657" s="10" t="s">
        <v>65</v>
      </c>
      <c r="F657" s="10" t="s">
        <v>66</v>
      </c>
      <c r="G657" s="10" t="s">
        <v>106</v>
      </c>
      <c r="H657" s="76" t="s">
        <v>107</v>
      </c>
      <c r="I657" s="77" t="s">
        <v>5</v>
      </c>
      <c r="J657" s="26">
        <v>100000</v>
      </c>
      <c r="K657" s="22"/>
      <c r="L657" s="23"/>
      <c r="M657" s="20"/>
      <c r="N657" s="24"/>
      <c r="O657" s="20"/>
      <c r="P657" s="20"/>
      <c r="Q657" s="20"/>
      <c r="R657" s="20"/>
      <c r="S657" s="20"/>
    </row>
    <row r="658" spans="1:27">
      <c r="A65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58" s="9">
        <v>56</v>
      </c>
      <c r="C658" s="10" t="str">
        <f>TEXT(D658,"000")&amp;"-"&amp;TEXT(F658,"000")</f>
        <v>2级-2级</v>
      </c>
      <c r="D658" s="10" t="s">
        <v>66</v>
      </c>
      <c r="E658" s="10" t="s">
        <v>82</v>
      </c>
      <c r="F658" s="10" t="s">
        <v>66</v>
      </c>
      <c r="G658" s="10" t="s">
        <v>106</v>
      </c>
      <c r="H658" s="81" t="s">
        <v>304</v>
      </c>
      <c r="I658" s="77" t="s">
        <v>14</v>
      </c>
      <c r="J658" s="26">
        <v>100000</v>
      </c>
      <c r="K658" s="54"/>
      <c r="L658" s="55"/>
      <c r="M658" s="56"/>
      <c r="N658" s="57"/>
      <c r="O658" s="58"/>
      <c r="P658" s="58"/>
      <c r="Q658" s="58"/>
      <c r="R658" s="58"/>
      <c r="S658" s="58"/>
      <c r="T658" s="162"/>
      <c r="U658" s="162"/>
      <c r="V658" s="162"/>
      <c r="W658" s="162"/>
      <c r="X658" s="162"/>
      <c r="Y658" s="162"/>
      <c r="Z658" s="162"/>
      <c r="AA658" s="162"/>
    </row>
    <row r="659" spans="1:27">
      <c r="A659" s="147" t="str">
        <f>HYPERLINK("C:\Users\chizh\Desktop\ffcell\提取结果.xlsx#'4内部关联现金流-1'!A1","[提取结果.xlsx]4内部关联现金流-1")</f>
        <v>[提取结果.xlsx]4内部关联现金流-1</v>
      </c>
      <c r="B659" s="9">
        <v>11</v>
      </c>
      <c r="C659" s="10" t="str">
        <f>TEXT(D659,"000")&amp;"-"&amp;TEXT(F659,"000")</f>
        <v>2级-3级</v>
      </c>
      <c r="D659" s="10" t="s">
        <v>66</v>
      </c>
      <c r="E659" s="10" t="s">
        <v>106</v>
      </c>
      <c r="F659" s="10" t="s">
        <v>69</v>
      </c>
      <c r="G659" s="10" t="s">
        <v>414</v>
      </c>
      <c r="H659" s="76" t="s">
        <v>424</v>
      </c>
      <c r="I659" s="77" t="s">
        <v>23</v>
      </c>
      <c r="J659" s="26">
        <v>100000</v>
      </c>
      <c r="K659" s="22"/>
      <c r="L659" s="23"/>
      <c r="M659" s="40"/>
      <c r="N659" s="24"/>
      <c r="O659" s="20"/>
      <c r="P659" s="20" t="str">
        <f>IF(N659=0,"OK","待核对")</f>
        <v>OK</v>
      </c>
      <c r="Q659" s="20"/>
      <c r="R659" s="20"/>
      <c r="S659" s="20"/>
    </row>
    <row r="660" spans="1:27" ht="13" customHeight="1">
      <c r="A66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60" s="72">
        <v>39</v>
      </c>
      <c r="C660" s="73" t="str">
        <f>TEXT(D660,"000")&amp;"-"&amp;TEXT(F660,"000")</f>
        <v>4级-2级</v>
      </c>
      <c r="D660" s="73" t="s">
        <v>72</v>
      </c>
      <c r="E660" s="73" t="s">
        <v>76</v>
      </c>
      <c r="F660" s="75" t="s">
        <v>66</v>
      </c>
      <c r="G660" s="75" t="s">
        <v>303</v>
      </c>
      <c r="H660" s="76" t="s">
        <v>306</v>
      </c>
      <c r="I660" s="77" t="s">
        <v>3</v>
      </c>
      <c r="J660" s="78">
        <v>98786.92</v>
      </c>
      <c r="K660" s="22"/>
      <c r="L660" s="23"/>
      <c r="M660" s="20"/>
      <c r="N660" s="24"/>
      <c r="O660" s="20"/>
      <c r="P660" s="20"/>
      <c r="Q660" s="20"/>
      <c r="R660" s="20"/>
      <c r="S660" s="20"/>
    </row>
    <row r="661" spans="1:27">
      <c r="A66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61" s="9">
        <v>57</v>
      </c>
      <c r="C661" s="10" t="s">
        <v>503</v>
      </c>
      <c r="D661" s="10" t="s">
        <v>69</v>
      </c>
      <c r="E661" s="10" t="s">
        <v>70</v>
      </c>
      <c r="F661" s="10" t="s">
        <v>64</v>
      </c>
      <c r="G661" s="10" t="s">
        <v>65</v>
      </c>
      <c r="H661" s="79" t="s">
        <v>256</v>
      </c>
      <c r="I661" s="77" t="s">
        <v>5</v>
      </c>
      <c r="J661" s="26">
        <v>98333.33</v>
      </c>
      <c r="K661" s="22"/>
      <c r="L661" s="23"/>
      <c r="M661" s="20"/>
      <c r="N661" s="24"/>
      <c r="O661" s="20"/>
      <c r="P661" s="20" t="s">
        <v>501</v>
      </c>
      <c r="Q661" s="20"/>
      <c r="R661" s="20"/>
      <c r="S661" s="20"/>
    </row>
    <row r="662" spans="1:27" ht="13" customHeight="1">
      <c r="A662" s="147" t="str">
        <f>HYPERLINK("C:\Users\chizh\Desktop\ffcell\提取结果.xlsx#'4内部关联现金流'!A1","[提取结果.xlsx]4内部关联现金流")</f>
        <v>[提取结果.xlsx]4内部关联现金流</v>
      </c>
      <c r="B662" s="9">
        <v>5</v>
      </c>
      <c r="C662" s="90" t="str">
        <f t="shared" ref="C662:C688" si="37">TEXT(D662,"000")&amp;"-"&amp;TEXT(F662,"000")</f>
        <v>2级-3级</v>
      </c>
      <c r="D662" s="85" t="s">
        <v>66</v>
      </c>
      <c r="E662" s="85" t="s">
        <v>80</v>
      </c>
      <c r="F662" s="86" t="s">
        <v>69</v>
      </c>
      <c r="G662" s="86" t="s">
        <v>377</v>
      </c>
      <c r="H662" s="91" t="s">
        <v>378</v>
      </c>
      <c r="I662" s="92" t="s">
        <v>378</v>
      </c>
      <c r="J662" s="272">
        <v>98161.02</v>
      </c>
      <c r="K662" s="22"/>
      <c r="L662" s="23"/>
      <c r="M662" s="38"/>
      <c r="N662" s="24"/>
      <c r="O662" s="20"/>
      <c r="P662" s="20" t="str">
        <f>IF(N662=0,"OK","待核对")</f>
        <v>OK</v>
      </c>
      <c r="Q662" s="20"/>
      <c r="R662" s="20"/>
      <c r="S662" s="20"/>
    </row>
    <row r="663" spans="1:27">
      <c r="A66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63" s="9">
        <v>22</v>
      </c>
      <c r="C663" s="10" t="str">
        <f t="shared" si="37"/>
        <v>2级-2级</v>
      </c>
      <c r="D663" s="10" t="s">
        <v>66</v>
      </c>
      <c r="E663" s="10" t="s">
        <v>281</v>
      </c>
      <c r="F663" s="10" t="s">
        <v>66</v>
      </c>
      <c r="G663" s="10" t="s">
        <v>282</v>
      </c>
      <c r="H663" s="81" t="s">
        <v>283</v>
      </c>
      <c r="I663" s="77" t="s">
        <v>5</v>
      </c>
      <c r="J663" s="26">
        <f>120000*0.8176</f>
        <v>98112</v>
      </c>
      <c r="K663" s="54"/>
      <c r="L663" s="55"/>
      <c r="M663" s="56"/>
      <c r="N663" s="57"/>
      <c r="O663" s="58"/>
      <c r="P663" s="58"/>
      <c r="Q663" s="58"/>
      <c r="R663" s="58"/>
      <c r="S663" s="58"/>
      <c r="T663" s="162"/>
      <c r="U663" s="162"/>
      <c r="V663" s="162"/>
      <c r="W663" s="162"/>
      <c r="X663" s="162"/>
      <c r="Y663" s="162"/>
      <c r="Z663" s="162"/>
      <c r="AA663" s="162"/>
    </row>
    <row r="664" spans="1:27">
      <c r="A66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64" s="9">
        <v>23</v>
      </c>
      <c r="C664" s="10" t="str">
        <f t="shared" si="37"/>
        <v>2级-2级</v>
      </c>
      <c r="D664" s="10" t="s">
        <v>66</v>
      </c>
      <c r="E664" s="10" t="s">
        <v>282</v>
      </c>
      <c r="F664" s="10" t="s">
        <v>66</v>
      </c>
      <c r="G664" s="10" t="s">
        <v>281</v>
      </c>
      <c r="H664" s="81" t="s">
        <v>284</v>
      </c>
      <c r="I664" s="77" t="s">
        <v>9</v>
      </c>
      <c r="J664" s="26">
        <f>120000*0.8176</f>
        <v>98112</v>
      </c>
      <c r="K664" s="54"/>
      <c r="L664" s="55"/>
      <c r="M664" s="56"/>
      <c r="N664" s="57"/>
      <c r="O664" s="58"/>
      <c r="P664" s="58"/>
      <c r="Q664" s="58"/>
      <c r="R664" s="58"/>
      <c r="S664" s="58"/>
      <c r="T664" s="162"/>
      <c r="U664" s="162"/>
      <c r="V664" s="162"/>
      <c r="W664" s="162"/>
      <c r="X664" s="162"/>
      <c r="Y664" s="162"/>
      <c r="Z664" s="162"/>
      <c r="AA664" s="162"/>
    </row>
    <row r="665" spans="1:27">
      <c r="A66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65" s="9">
        <v>83</v>
      </c>
      <c r="C665" s="10" t="str">
        <f t="shared" si="37"/>
        <v>2级-2级</v>
      </c>
      <c r="D665" s="10" t="s">
        <v>252</v>
      </c>
      <c r="E665" s="10" t="s">
        <v>325</v>
      </c>
      <c r="F665" s="10" t="s">
        <v>252</v>
      </c>
      <c r="G665" s="10" t="s">
        <v>323</v>
      </c>
      <c r="H665" s="81" t="s">
        <v>185</v>
      </c>
      <c r="I665" s="77" t="s">
        <v>5</v>
      </c>
      <c r="J665" s="26">
        <v>98000</v>
      </c>
      <c r="K665" s="54"/>
      <c r="L665" s="55"/>
      <c r="M665" s="58"/>
      <c r="N665" s="57"/>
      <c r="O665" s="58"/>
      <c r="P665" s="58"/>
      <c r="Q665" s="58"/>
      <c r="R665" s="58"/>
      <c r="S665" s="58"/>
      <c r="T665" s="162"/>
      <c r="U665" s="162"/>
      <c r="V665" s="162"/>
      <c r="W665" s="162"/>
      <c r="X665" s="162"/>
      <c r="Y665" s="162"/>
      <c r="Z665" s="162"/>
      <c r="AA665" s="162"/>
    </row>
    <row r="666" spans="1:27">
      <c r="A66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66" s="9">
        <v>181</v>
      </c>
      <c r="C666" s="121" t="str">
        <f t="shared" si="37"/>
        <v>3级-2级</v>
      </c>
      <c r="D666" s="121" t="s">
        <v>69</v>
      </c>
      <c r="E666" s="121" t="s">
        <v>381</v>
      </c>
      <c r="F666" s="121" t="s">
        <v>66</v>
      </c>
      <c r="G666" s="121" t="s">
        <v>214</v>
      </c>
      <c r="H666" s="144" t="s">
        <v>602</v>
      </c>
      <c r="I666" s="124" t="s">
        <v>5</v>
      </c>
      <c r="J666" s="271">
        <v>95775.16</v>
      </c>
      <c r="K666" s="54"/>
      <c r="L666" s="55"/>
      <c r="M666" s="56"/>
      <c r="N666" s="57"/>
      <c r="O666" s="58"/>
      <c r="P666" s="58"/>
      <c r="Q666" s="58"/>
      <c r="R666" s="58"/>
      <c r="S666" s="58"/>
    </row>
    <row r="667" spans="1:27">
      <c r="A66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67" s="9">
        <v>80</v>
      </c>
      <c r="C667" s="10" t="str">
        <f t="shared" si="37"/>
        <v>3级-2级</v>
      </c>
      <c r="D667" s="10" t="s">
        <v>260</v>
      </c>
      <c r="E667" s="10" t="s">
        <v>324</v>
      </c>
      <c r="F667" s="10" t="s">
        <v>252</v>
      </c>
      <c r="G667" s="10" t="s">
        <v>323</v>
      </c>
      <c r="H667" s="81" t="s">
        <v>185</v>
      </c>
      <c r="I667" s="77" t="s">
        <v>5</v>
      </c>
      <c r="J667" s="26">
        <v>95000</v>
      </c>
      <c r="K667" s="54"/>
      <c r="L667" s="55"/>
      <c r="M667" s="58"/>
      <c r="N667" s="57"/>
      <c r="O667" s="58"/>
      <c r="P667" s="58"/>
      <c r="Q667" s="58"/>
      <c r="R667" s="58"/>
      <c r="S667" s="58"/>
      <c r="T667" s="162"/>
      <c r="U667" s="162"/>
      <c r="V667" s="162"/>
      <c r="W667" s="162"/>
      <c r="X667" s="162"/>
      <c r="Y667" s="162"/>
      <c r="Z667" s="162"/>
      <c r="AA667" s="162"/>
    </row>
    <row r="668" spans="1:27">
      <c r="A6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68" s="9">
        <v>82</v>
      </c>
      <c r="C668" s="121" t="str">
        <f t="shared" si="37"/>
        <v>3级-4级</v>
      </c>
      <c r="D668" s="121" t="s">
        <v>69</v>
      </c>
      <c r="E668" s="121" t="s">
        <v>245</v>
      </c>
      <c r="F668" s="121" t="s">
        <v>72</v>
      </c>
      <c r="G668" s="121" t="s">
        <v>76</v>
      </c>
      <c r="H668" s="128" t="s">
        <v>77</v>
      </c>
      <c r="I668" s="124" t="s">
        <v>5</v>
      </c>
      <c r="J668" s="271">
        <v>94373.84</v>
      </c>
      <c r="K668" s="126"/>
      <c r="L668" s="127"/>
      <c r="M668" s="20"/>
      <c r="N668" s="24"/>
      <c r="O668" s="20"/>
      <c r="P668" s="20"/>
      <c r="Q668" s="20"/>
      <c r="R668" s="20"/>
      <c r="S668" s="20"/>
    </row>
    <row r="669" spans="1:27">
      <c r="A66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69" s="9">
        <v>165</v>
      </c>
      <c r="C669" s="121" t="str">
        <f t="shared" si="37"/>
        <v>2级-3级</v>
      </c>
      <c r="D669" s="121" t="s">
        <v>66</v>
      </c>
      <c r="E669" s="121" t="s">
        <v>89</v>
      </c>
      <c r="F669" s="121" t="s">
        <v>69</v>
      </c>
      <c r="G669" s="121" t="s">
        <v>381</v>
      </c>
      <c r="H669" s="144" t="s">
        <v>164</v>
      </c>
      <c r="I669" s="124" t="s">
        <v>3</v>
      </c>
      <c r="J669" s="255">
        <v>94205</v>
      </c>
      <c r="K669" s="22"/>
      <c r="L669" s="23"/>
      <c r="M669" s="20"/>
      <c r="N669" s="24"/>
      <c r="O669" s="20"/>
      <c r="P669" s="20"/>
      <c r="Q669" s="20"/>
      <c r="R669" s="20"/>
      <c r="S669" s="20"/>
    </row>
    <row r="670" spans="1:27" ht="13" customHeight="1">
      <c r="A670" s="147" t="str">
        <f>HYPERLINK("C:\Users\chizh\Desktop\ffcell\提取结果.xlsx#'4内部关联现金流'!A1","[提取结果.xlsx]4内部关联现金流")</f>
        <v>[提取结果.xlsx]4内部关联现金流</v>
      </c>
      <c r="B670" s="9">
        <v>79</v>
      </c>
      <c r="C670" s="85" t="str">
        <f t="shared" si="37"/>
        <v>3级-3级</v>
      </c>
      <c r="D670" s="100" t="s">
        <v>69</v>
      </c>
      <c r="E670" s="85" t="s">
        <v>80</v>
      </c>
      <c r="F670" s="100" t="s">
        <v>69</v>
      </c>
      <c r="G670" s="100" t="s">
        <v>293</v>
      </c>
      <c r="H670" s="104" t="s">
        <v>380</v>
      </c>
      <c r="I670" s="97" t="s">
        <v>3</v>
      </c>
      <c r="J670" s="272">
        <v>94157</v>
      </c>
      <c r="K670" s="22"/>
      <c r="L670" s="23"/>
      <c r="M670" s="20"/>
      <c r="N670" s="24"/>
      <c r="O670" s="20"/>
      <c r="P670" s="20"/>
      <c r="Q670" s="20"/>
      <c r="R670" s="20"/>
      <c r="S670" s="20"/>
    </row>
    <row r="671" spans="1:27">
      <c r="A67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71" s="9">
        <v>369</v>
      </c>
      <c r="C671" s="121" t="str">
        <f t="shared" si="37"/>
        <v>3级-3级</v>
      </c>
      <c r="D671" s="121" t="s">
        <v>69</v>
      </c>
      <c r="E671" s="121" t="s">
        <v>231</v>
      </c>
      <c r="F671" s="121" t="s">
        <v>69</v>
      </c>
      <c r="G671" s="121" t="s">
        <v>180</v>
      </c>
      <c r="H671" s="76" t="s">
        <v>338</v>
      </c>
      <c r="I671" s="124" t="s">
        <v>3</v>
      </c>
      <c r="J671" s="271">
        <v>93168</v>
      </c>
      <c r="K671" s="22"/>
      <c r="L671" s="23"/>
      <c r="M671" s="20"/>
      <c r="N671" s="24"/>
      <c r="O671" s="20"/>
      <c r="P671" s="20"/>
      <c r="Q671" s="20"/>
      <c r="R671" s="20"/>
      <c r="S671" s="20"/>
    </row>
    <row r="672" spans="1:27" ht="13" customHeight="1">
      <c r="A672" s="147" t="str">
        <f>HYPERLINK("C:\Users\chizh\Desktop\ffcell\提取结果.xlsx#'4内部关联现金流'!A1","[提取结果.xlsx]4内部关联现金流")</f>
        <v>[提取结果.xlsx]4内部关联现金流</v>
      </c>
      <c r="B672" s="9">
        <v>46</v>
      </c>
      <c r="C672" s="85" t="str">
        <f t="shared" si="37"/>
        <v>4级-4级</v>
      </c>
      <c r="D672" s="100" t="s">
        <v>72</v>
      </c>
      <c r="E672" s="85" t="s">
        <v>80</v>
      </c>
      <c r="F672" s="100" t="s">
        <v>72</v>
      </c>
      <c r="G672" s="100" t="s">
        <v>386</v>
      </c>
      <c r="H672" s="104" t="s">
        <v>383</v>
      </c>
      <c r="I672" s="94" t="s">
        <v>6</v>
      </c>
      <c r="J672" s="272">
        <v>93084</v>
      </c>
      <c r="K672" s="22"/>
      <c r="L672" s="23"/>
      <c r="M672" s="20"/>
      <c r="N672" s="24"/>
      <c r="O672" s="20"/>
      <c r="P672" s="20"/>
      <c r="Q672" s="20"/>
      <c r="R672" s="20"/>
      <c r="S672" s="20"/>
    </row>
    <row r="673" spans="1:27">
      <c r="A67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73" s="9">
        <v>486</v>
      </c>
      <c r="C673" s="121" t="str">
        <f t="shared" si="37"/>
        <v>4级-2级</v>
      </c>
      <c r="D673" s="121" t="s">
        <v>72</v>
      </c>
      <c r="E673" s="121" t="s">
        <v>386</v>
      </c>
      <c r="F673" s="121" t="s">
        <v>66</v>
      </c>
      <c r="G673" s="121" t="s">
        <v>80</v>
      </c>
      <c r="H673" s="144" t="s">
        <v>544</v>
      </c>
      <c r="I673" s="124" t="s">
        <v>3</v>
      </c>
      <c r="J673" s="271">
        <v>93084</v>
      </c>
      <c r="K673" s="54"/>
      <c r="L673" s="55"/>
      <c r="M673" s="56"/>
      <c r="N673" s="57"/>
      <c r="O673" s="58"/>
      <c r="P673" s="58"/>
      <c r="Q673" s="58"/>
      <c r="R673" s="58"/>
      <c r="S673" s="58"/>
    </row>
    <row r="674" spans="1:27" ht="13" customHeight="1">
      <c r="A67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74" s="9">
        <v>97</v>
      </c>
      <c r="C674" s="10" t="str">
        <f t="shared" si="37"/>
        <v>2级-4级</v>
      </c>
      <c r="D674" s="10" t="s">
        <v>252</v>
      </c>
      <c r="E674" s="10" t="s">
        <v>95</v>
      </c>
      <c r="F674" s="10" t="s">
        <v>262</v>
      </c>
      <c r="G674" s="10" t="s">
        <v>76</v>
      </c>
      <c r="H674" s="81" t="s">
        <v>103</v>
      </c>
      <c r="I674" s="77" t="s">
        <v>5</v>
      </c>
      <c r="J674" s="26">
        <v>92493.52</v>
      </c>
      <c r="K674" s="22"/>
      <c r="L674" s="23"/>
      <c r="M674" s="32"/>
      <c r="N674" s="24"/>
      <c r="O674" s="20"/>
      <c r="P674" s="20"/>
      <c r="Q674" s="20"/>
      <c r="R674" s="20"/>
      <c r="S674" s="20"/>
      <c r="T674" s="162"/>
      <c r="U674" s="162"/>
      <c r="V674" s="162"/>
      <c r="W674" s="162"/>
      <c r="X674" s="162"/>
      <c r="Y674" s="162"/>
      <c r="Z674" s="162"/>
      <c r="AA674" s="162"/>
    </row>
    <row r="675" spans="1:27">
      <c r="A675" s="147" t="str">
        <f t="shared" ref="A675:A680" si="38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75" s="9">
        <v>147</v>
      </c>
      <c r="C675" s="121" t="str">
        <f t="shared" si="37"/>
        <v>2级-3级</v>
      </c>
      <c r="D675" s="121" t="s">
        <v>66</v>
      </c>
      <c r="E675" s="121" t="s">
        <v>89</v>
      </c>
      <c r="F675" s="121" t="s">
        <v>69</v>
      </c>
      <c r="G675" s="121" t="s">
        <v>427</v>
      </c>
      <c r="H675" s="144" t="s">
        <v>589</v>
      </c>
      <c r="I675" s="124" t="s">
        <v>5</v>
      </c>
      <c r="J675" s="255">
        <v>91215.42</v>
      </c>
      <c r="K675" s="22"/>
      <c r="L675" s="23"/>
      <c r="M675" s="20"/>
      <c r="N675" s="24"/>
      <c r="O675" s="20"/>
      <c r="P675" s="20"/>
      <c r="Q675" s="20"/>
      <c r="R675" s="20"/>
      <c r="S675" s="20"/>
    </row>
    <row r="676" spans="1:27">
      <c r="A676" s="147" t="str">
        <f t="shared" si="38"/>
        <v>[提取结果.xlsx]02-关联交易等事项统计表-纺织公司-4内部关联现金流</v>
      </c>
      <c r="B676" s="9">
        <v>148</v>
      </c>
      <c r="C676" s="121" t="str">
        <f t="shared" si="37"/>
        <v>2级-3级</v>
      </c>
      <c r="D676" s="121" t="s">
        <v>66</v>
      </c>
      <c r="E676" s="121" t="s">
        <v>89</v>
      </c>
      <c r="F676" s="121" t="s">
        <v>69</v>
      </c>
      <c r="G676" s="121" t="s">
        <v>427</v>
      </c>
      <c r="H676" s="144" t="s">
        <v>589</v>
      </c>
      <c r="I676" s="124" t="s">
        <v>9</v>
      </c>
      <c r="J676" s="255">
        <v>91144.79</v>
      </c>
      <c r="K676" s="22"/>
      <c r="L676" s="23"/>
      <c r="M676" s="20"/>
      <c r="N676" s="24"/>
      <c r="O676" s="20"/>
      <c r="P676" s="20"/>
      <c r="Q676" s="20"/>
      <c r="R676" s="20"/>
      <c r="S676" s="20"/>
    </row>
    <row r="677" spans="1:27">
      <c r="A677" s="147" t="str">
        <f t="shared" si="38"/>
        <v>[提取结果.xlsx]02-关联交易等事项统计表-纺织公司-4内部关联现金流</v>
      </c>
      <c r="B677" s="9">
        <v>234</v>
      </c>
      <c r="C677" s="121" t="str">
        <f t="shared" si="37"/>
        <v>3级-2级</v>
      </c>
      <c r="D677" s="121" t="s">
        <v>69</v>
      </c>
      <c r="E677" s="121" t="s">
        <v>427</v>
      </c>
      <c r="F677" s="121" t="s">
        <v>66</v>
      </c>
      <c r="G677" s="121" t="s">
        <v>89</v>
      </c>
      <c r="H677" s="124" t="s">
        <v>619</v>
      </c>
      <c r="I677" s="124" t="s">
        <v>5</v>
      </c>
      <c r="J677" s="271">
        <v>91144.79</v>
      </c>
      <c r="K677" s="126"/>
      <c r="L677" s="23"/>
      <c r="M677" s="32"/>
      <c r="N677" s="24"/>
      <c r="O677" s="20"/>
      <c r="P677" s="20"/>
      <c r="Q677" s="20"/>
      <c r="R677" s="20"/>
      <c r="S677" s="20"/>
    </row>
    <row r="678" spans="1:27">
      <c r="A678" s="147" t="str">
        <f t="shared" si="38"/>
        <v>[提取结果.xlsx]02-关联交易等事项统计表-纺织公司-4内部关联现金流</v>
      </c>
      <c r="B678" s="9">
        <v>235</v>
      </c>
      <c r="C678" s="121" t="str">
        <f t="shared" si="37"/>
        <v>3级-2级</v>
      </c>
      <c r="D678" s="121" t="s">
        <v>69</v>
      </c>
      <c r="E678" s="121" t="s">
        <v>427</v>
      </c>
      <c r="F678" s="121" t="s">
        <v>66</v>
      </c>
      <c r="G678" s="121" t="s">
        <v>89</v>
      </c>
      <c r="H678" s="124" t="s">
        <v>619</v>
      </c>
      <c r="I678" s="124" t="s">
        <v>9</v>
      </c>
      <c r="J678" s="271">
        <v>91144.79</v>
      </c>
      <c r="K678" s="126"/>
      <c r="L678" s="23"/>
      <c r="M678" s="38"/>
      <c r="N678" s="24"/>
      <c r="O678" s="20"/>
      <c r="P678" s="20" t="str">
        <f>IF(N678=0,"OK","待核对")</f>
        <v>OK</v>
      </c>
      <c r="Q678" s="20"/>
      <c r="R678" s="20"/>
      <c r="S678" s="20"/>
    </row>
    <row r="679" spans="1:27">
      <c r="A679" s="147" t="str">
        <f t="shared" si="38"/>
        <v>[提取结果.xlsx]02-关联交易等事项统计表-纺织公司-4内部关联现金流</v>
      </c>
      <c r="B679" s="9">
        <v>143</v>
      </c>
      <c r="C679" s="121" t="str">
        <f t="shared" si="37"/>
        <v>2级-3级</v>
      </c>
      <c r="D679" s="121" t="s">
        <v>66</v>
      </c>
      <c r="E679" s="121" t="s">
        <v>89</v>
      </c>
      <c r="F679" s="121" t="s">
        <v>69</v>
      </c>
      <c r="G679" s="121" t="s">
        <v>195</v>
      </c>
      <c r="H679" s="144" t="s">
        <v>589</v>
      </c>
      <c r="I679" s="124" t="s">
        <v>9</v>
      </c>
      <c r="J679" s="271">
        <v>90907.48</v>
      </c>
      <c r="K679" s="22"/>
      <c r="L679" s="23"/>
      <c r="M679" s="20"/>
      <c r="N679" s="24"/>
      <c r="O679" s="20"/>
      <c r="P679" s="20"/>
      <c r="Q679" s="20"/>
      <c r="R679" s="20"/>
      <c r="S679" s="20"/>
    </row>
    <row r="680" spans="1:27">
      <c r="A680" s="147" t="str">
        <f t="shared" si="38"/>
        <v>[提取结果.xlsx]02-关联交易等事项统计表-纺织公司-4内部关联现金流</v>
      </c>
      <c r="B680" s="9">
        <v>144</v>
      </c>
      <c r="C680" s="121" t="str">
        <f t="shared" si="37"/>
        <v>2级-3级</v>
      </c>
      <c r="D680" s="121" t="s">
        <v>66</v>
      </c>
      <c r="E680" s="121" t="s">
        <v>89</v>
      </c>
      <c r="F680" s="121" t="s">
        <v>69</v>
      </c>
      <c r="G680" s="121" t="s">
        <v>195</v>
      </c>
      <c r="H680" s="144" t="s">
        <v>589</v>
      </c>
      <c r="I680" s="124" t="s">
        <v>5</v>
      </c>
      <c r="J680" s="271">
        <v>90836.85</v>
      </c>
      <c r="K680" s="22"/>
      <c r="L680" s="23"/>
      <c r="M680" s="20"/>
      <c r="N680" s="24"/>
      <c r="O680" s="20"/>
      <c r="P680" s="20"/>
      <c r="Q680" s="20"/>
      <c r="R680" s="20"/>
      <c r="S680" s="20"/>
    </row>
    <row r="681" spans="1:27">
      <c r="A68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81" s="9">
        <v>53</v>
      </c>
      <c r="C681" s="10" t="str">
        <f t="shared" si="37"/>
        <v>2级-1级</v>
      </c>
      <c r="D681" s="73" t="s">
        <v>66</v>
      </c>
      <c r="E681" s="73" t="s">
        <v>78</v>
      </c>
      <c r="F681" s="73" t="s">
        <v>64</v>
      </c>
      <c r="G681" s="73" t="s">
        <v>65</v>
      </c>
      <c r="H681" s="119" t="s">
        <v>699</v>
      </c>
      <c r="I681" s="77" t="s">
        <v>9</v>
      </c>
      <c r="J681" s="26">
        <v>90053.84</v>
      </c>
      <c r="K681" s="22"/>
      <c r="L681" s="23"/>
      <c r="M681" s="20"/>
      <c r="N681" s="24"/>
      <c r="O681" s="20"/>
      <c r="P681" s="20"/>
      <c r="Q681" s="20"/>
      <c r="R681" s="20"/>
      <c r="S681" s="20"/>
    </row>
    <row r="682" spans="1:27">
      <c r="A68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82" s="9">
        <v>158</v>
      </c>
      <c r="C682" s="10" t="str">
        <f t="shared" si="37"/>
        <v>2级-2级</v>
      </c>
      <c r="D682" s="10" t="s">
        <v>66</v>
      </c>
      <c r="E682" s="10" t="s">
        <v>81</v>
      </c>
      <c r="F682" s="10" t="s">
        <v>66</v>
      </c>
      <c r="G682" s="10" t="s">
        <v>169</v>
      </c>
      <c r="H682" s="81" t="s">
        <v>185</v>
      </c>
      <c r="I682" s="77" t="s">
        <v>5</v>
      </c>
      <c r="J682" s="26">
        <v>90000</v>
      </c>
      <c r="K682" s="22"/>
      <c r="L682" s="23"/>
      <c r="M682" s="32"/>
      <c r="N682" s="24"/>
      <c r="O682" s="20"/>
      <c r="P682" s="20"/>
      <c r="Q682" s="33"/>
      <c r="R682" s="33"/>
      <c r="S682" s="33"/>
    </row>
    <row r="683" spans="1:27">
      <c r="A68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83" s="9">
        <v>159</v>
      </c>
      <c r="C683" s="10" t="str">
        <f t="shared" si="37"/>
        <v>2级-2级</v>
      </c>
      <c r="D683" s="10" t="s">
        <v>66</v>
      </c>
      <c r="E683" s="10" t="s">
        <v>81</v>
      </c>
      <c r="F683" s="10" t="s">
        <v>66</v>
      </c>
      <c r="G683" s="10" t="s">
        <v>169</v>
      </c>
      <c r="H683" s="81" t="s">
        <v>185</v>
      </c>
      <c r="I683" s="115" t="s">
        <v>9</v>
      </c>
      <c r="J683" s="26">
        <v>90000</v>
      </c>
      <c r="K683" s="22"/>
      <c r="L683" s="23"/>
      <c r="M683" s="32"/>
      <c r="N683" s="24"/>
      <c r="O683" s="20"/>
      <c r="P683" s="20"/>
      <c r="Q683" s="33"/>
      <c r="R683" s="33"/>
      <c r="S683" s="33"/>
    </row>
    <row r="684" spans="1:27" ht="26">
      <c r="A684" s="147" t="str">
        <f>HYPERLINK("C:\Users\chizh\Desktop\ffcell\提取结果.xlsx#'4内部关联现金流'!A1","[提取结果.xlsx]4内部关联现金流")</f>
        <v>[提取结果.xlsx]4内部关联现金流</v>
      </c>
      <c r="B684" s="9">
        <v>10</v>
      </c>
      <c r="C684" s="90" t="str">
        <f t="shared" si="37"/>
        <v>2级-3级</v>
      </c>
      <c r="D684" s="85" t="s">
        <v>66</v>
      </c>
      <c r="E684" s="85" t="s">
        <v>80</v>
      </c>
      <c r="F684" s="86" t="s">
        <v>69</v>
      </c>
      <c r="G684" s="86" t="s">
        <v>199</v>
      </c>
      <c r="H684" s="96" t="s">
        <v>15</v>
      </c>
      <c r="I684" s="94" t="s">
        <v>15</v>
      </c>
      <c r="J684" s="272">
        <v>90000</v>
      </c>
      <c r="K684" s="22"/>
      <c r="L684" s="23"/>
      <c r="M684" s="20"/>
      <c r="N684" s="24"/>
      <c r="O684" s="20"/>
      <c r="P684" s="20" t="str">
        <f>IF(N684=0,"OK","待核对")</f>
        <v>OK</v>
      </c>
      <c r="Q684" s="20"/>
      <c r="R684" s="20"/>
      <c r="S684" s="20"/>
    </row>
    <row r="685" spans="1:27" ht="26">
      <c r="A68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85" s="9">
        <v>93</v>
      </c>
      <c r="C685" s="10" t="str">
        <f t="shared" si="37"/>
        <v>2级-3级</v>
      </c>
      <c r="D685" s="10" t="s">
        <v>115</v>
      </c>
      <c r="E685" s="10" t="s">
        <v>81</v>
      </c>
      <c r="F685" s="10" t="s">
        <v>116</v>
      </c>
      <c r="G685" s="10" t="s">
        <v>126</v>
      </c>
      <c r="H685" s="81" t="s">
        <v>147</v>
      </c>
      <c r="I685" s="77" t="s">
        <v>5</v>
      </c>
      <c r="J685" s="26">
        <v>89993.38</v>
      </c>
      <c r="K685" s="31" t="s">
        <v>148</v>
      </c>
      <c r="L685" s="23" t="s">
        <v>9</v>
      </c>
      <c r="M685" s="32">
        <f>J685</f>
        <v>89993.38</v>
      </c>
      <c r="N685" s="24"/>
      <c r="O685" s="20"/>
      <c r="P685" s="20"/>
      <c r="Q685" s="33">
        <f>M685</f>
        <v>89993.38</v>
      </c>
      <c r="R685" s="33">
        <f>Q685</f>
        <v>89993.38</v>
      </c>
      <c r="S685" s="33">
        <f>R685</f>
        <v>89993.38</v>
      </c>
    </row>
    <row r="686" spans="1:27">
      <c r="A68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86" s="72">
        <v>56</v>
      </c>
      <c r="C686" s="73" t="str">
        <f t="shared" si="37"/>
        <v>4级-2级</v>
      </c>
      <c r="D686" s="73" t="s">
        <v>72</v>
      </c>
      <c r="E686" s="73" t="s">
        <v>76</v>
      </c>
      <c r="F686" s="73" t="s">
        <v>66</v>
      </c>
      <c r="G686" s="73" t="s">
        <v>89</v>
      </c>
      <c r="H686" s="79" t="s">
        <v>165</v>
      </c>
      <c r="I686" s="77" t="s">
        <v>6</v>
      </c>
      <c r="J686" s="26">
        <v>89660</v>
      </c>
      <c r="K686" s="22"/>
      <c r="L686" s="23"/>
      <c r="M686" s="20"/>
      <c r="N686" s="24"/>
      <c r="O686" s="20"/>
      <c r="P686" s="20"/>
      <c r="Q686" s="20"/>
      <c r="R686" s="20"/>
      <c r="S686" s="20"/>
    </row>
    <row r="687" spans="1:27">
      <c r="A68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87" s="9">
        <v>136</v>
      </c>
      <c r="C687" s="121" t="str">
        <f t="shared" si="37"/>
        <v>2级-3级</v>
      </c>
      <c r="D687" s="121" t="s">
        <v>66</v>
      </c>
      <c r="E687" s="121" t="s">
        <v>89</v>
      </c>
      <c r="F687" s="121" t="s">
        <v>69</v>
      </c>
      <c r="G687" s="121" t="s">
        <v>353</v>
      </c>
      <c r="H687" s="144" t="s">
        <v>583</v>
      </c>
      <c r="I687" s="124" t="s">
        <v>9</v>
      </c>
      <c r="J687" s="255">
        <f>20581.54+25433.54+21308.11+19824.89</f>
        <v>87148.08</v>
      </c>
      <c r="K687" s="22"/>
      <c r="L687" s="23"/>
      <c r="M687" s="20"/>
      <c r="N687" s="24"/>
      <c r="O687" s="20"/>
      <c r="P687" s="20"/>
      <c r="Q687" s="20"/>
      <c r="R687" s="20"/>
      <c r="S687" s="20"/>
    </row>
    <row r="688" spans="1:27">
      <c r="A68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88" s="9">
        <v>94</v>
      </c>
      <c r="C688" s="10" t="str">
        <f t="shared" si="37"/>
        <v>3级-2级</v>
      </c>
      <c r="D688" s="10" t="s">
        <v>260</v>
      </c>
      <c r="E688" s="11" t="s">
        <v>334</v>
      </c>
      <c r="F688" s="10" t="s">
        <v>252</v>
      </c>
      <c r="G688" s="11" t="s">
        <v>335</v>
      </c>
      <c r="H688" s="76" t="s">
        <v>336</v>
      </c>
      <c r="I688" s="77" t="s">
        <v>9</v>
      </c>
      <c r="J688" s="26">
        <v>86583.84</v>
      </c>
      <c r="K688" s="22"/>
      <c r="L688" s="23"/>
      <c r="M688" s="32"/>
      <c r="N688" s="24"/>
      <c r="O688" s="20"/>
      <c r="P688" s="20"/>
      <c r="Q688" s="20"/>
      <c r="R688" s="20"/>
      <c r="S688" s="20"/>
      <c r="T688" s="162"/>
      <c r="U688" s="162"/>
      <c r="V688" s="162"/>
      <c r="W688" s="162"/>
      <c r="X688" s="162"/>
      <c r="Y688" s="162"/>
      <c r="Z688" s="162"/>
      <c r="AA688" s="162"/>
    </row>
    <row r="689" spans="1:27">
      <c r="A68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89" s="9">
        <v>43</v>
      </c>
      <c r="C689" s="10" t="s">
        <v>500</v>
      </c>
      <c r="D689" s="10" t="s">
        <v>69</v>
      </c>
      <c r="E689" s="10" t="s">
        <v>158</v>
      </c>
      <c r="F689" s="10" t="s">
        <v>66</v>
      </c>
      <c r="G689" s="10" t="s">
        <v>184</v>
      </c>
      <c r="H689" s="79"/>
      <c r="I689" s="77" t="s">
        <v>9</v>
      </c>
      <c r="J689" s="26">
        <v>84845.87</v>
      </c>
      <c r="K689" s="22"/>
      <c r="L689" s="23"/>
      <c r="M689" s="20"/>
      <c r="N689" s="24"/>
      <c r="O689" s="20"/>
      <c r="P689" s="20"/>
      <c r="Q689" s="20"/>
      <c r="R689" s="20"/>
      <c r="S689" s="20"/>
    </row>
    <row r="690" spans="1:27">
      <c r="A690" s="147" t="str">
        <f>HYPERLINK("C:\Users\chizh\Desktop\ffcell\提取结果.xlsx#'4内部关联现金流-1'!A1","[提取结果.xlsx]4内部关联现金流-1")</f>
        <v>[提取结果.xlsx]4内部关联现金流-1</v>
      </c>
      <c r="B690" s="9">
        <v>27</v>
      </c>
      <c r="C690" s="10" t="str">
        <f t="shared" ref="C690:C708" si="39">TEXT(D690,"000")&amp;"-"&amp;TEXT(F690,"000")</f>
        <v>2级-3级</v>
      </c>
      <c r="D690" s="10" t="s">
        <v>66</v>
      </c>
      <c r="E690" s="10" t="s">
        <v>106</v>
      </c>
      <c r="F690" s="10" t="s">
        <v>69</v>
      </c>
      <c r="G690" s="10" t="s">
        <v>180</v>
      </c>
      <c r="H690" s="76" t="s">
        <v>430</v>
      </c>
      <c r="I690" s="77" t="s">
        <v>9</v>
      </c>
      <c r="J690" s="26">
        <f>27000+56688</f>
        <v>83688</v>
      </c>
      <c r="K690" s="22"/>
      <c r="L690" s="23"/>
      <c r="M690" s="20"/>
      <c r="N690" s="24"/>
      <c r="O690" s="20"/>
      <c r="P690" s="20"/>
      <c r="Q690" s="20"/>
      <c r="R690" s="20"/>
      <c r="S690" s="20"/>
    </row>
    <row r="691" spans="1:27">
      <c r="A691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691" s="9">
        <v>8</v>
      </c>
      <c r="C691" s="10" t="str">
        <f t="shared" si="39"/>
        <v>2级-2级</v>
      </c>
      <c r="D691" s="10" t="s">
        <v>66</v>
      </c>
      <c r="E691" s="10" t="s">
        <v>169</v>
      </c>
      <c r="F691" s="10" t="s">
        <v>66</v>
      </c>
      <c r="G691" s="10" t="s">
        <v>81</v>
      </c>
      <c r="H691" s="37"/>
      <c r="I691" s="77" t="s">
        <v>9</v>
      </c>
      <c r="J691" s="26">
        <v>82800</v>
      </c>
      <c r="K691" s="22"/>
      <c r="L691" s="23"/>
      <c r="M691" s="38"/>
      <c r="N691" s="24"/>
      <c r="O691" s="20"/>
      <c r="P691" s="20" t="str">
        <f>IF(N691=0,"OK","待核对")</f>
        <v>OK</v>
      </c>
      <c r="Q691" s="20"/>
      <c r="R691" s="20"/>
      <c r="S691" s="20"/>
    </row>
    <row r="692" spans="1:27">
      <c r="A69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2" s="9">
        <v>323</v>
      </c>
      <c r="C692" s="121" t="str">
        <f t="shared" si="39"/>
        <v>3级-3级</v>
      </c>
      <c r="D692" s="121" t="s">
        <v>69</v>
      </c>
      <c r="E692" s="121" t="s">
        <v>354</v>
      </c>
      <c r="F692" s="121" t="s">
        <v>69</v>
      </c>
      <c r="G692" s="121" t="s">
        <v>350</v>
      </c>
      <c r="H692" s="144" t="s">
        <v>641</v>
      </c>
      <c r="I692" s="124" t="s">
        <v>9</v>
      </c>
      <c r="J692" s="271">
        <v>82555</v>
      </c>
      <c r="K692" s="54"/>
      <c r="L692" s="55"/>
      <c r="M692" s="58"/>
      <c r="N692" s="57"/>
      <c r="O692" s="58"/>
      <c r="P692" s="58"/>
      <c r="Q692" s="58"/>
      <c r="R692" s="58"/>
      <c r="S692" s="58"/>
    </row>
    <row r="693" spans="1:27">
      <c r="A69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93" s="9">
        <v>2</v>
      </c>
      <c r="C693" s="10" t="str">
        <f t="shared" si="39"/>
        <v>2级-1级</v>
      </c>
      <c r="D693" s="10" t="s">
        <v>252</v>
      </c>
      <c r="E693" s="10" t="s">
        <v>253</v>
      </c>
      <c r="F693" s="10" t="s">
        <v>254</v>
      </c>
      <c r="G693" s="11" t="s">
        <v>210</v>
      </c>
      <c r="H693" s="76" t="s">
        <v>256</v>
      </c>
      <c r="I693" s="77" t="s">
        <v>5</v>
      </c>
      <c r="J693" s="26">
        <v>82500</v>
      </c>
      <c r="K693" s="22"/>
      <c r="L693" s="23"/>
      <c r="M693" s="32"/>
      <c r="N693" s="24"/>
      <c r="O693" s="20"/>
      <c r="P693" s="20"/>
      <c r="Q693" s="20"/>
      <c r="R693" s="20"/>
      <c r="S693" s="20"/>
      <c r="T693" s="162"/>
      <c r="U693" s="162"/>
      <c r="V693" s="162"/>
      <c r="W693" s="162"/>
      <c r="X693" s="162"/>
      <c r="Y693" s="162"/>
      <c r="Z693" s="162"/>
      <c r="AA693" s="162"/>
    </row>
    <row r="694" spans="1:27">
      <c r="A69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94" s="9">
        <v>16</v>
      </c>
      <c r="C694" s="10" t="str">
        <f t="shared" si="39"/>
        <v>4级-3级</v>
      </c>
      <c r="D694" s="10" t="s">
        <v>72</v>
      </c>
      <c r="E694" s="10" t="s">
        <v>97</v>
      </c>
      <c r="F694" s="10" t="s">
        <v>69</v>
      </c>
      <c r="G694" s="10" t="s">
        <v>347</v>
      </c>
      <c r="H694" s="118" t="s">
        <v>165</v>
      </c>
      <c r="I694" s="77" t="s">
        <v>6</v>
      </c>
      <c r="J694" s="26">
        <v>81509.070000000007</v>
      </c>
      <c r="K694" s="22"/>
      <c r="L694" s="23"/>
      <c r="M694" s="20"/>
      <c r="N694" s="24"/>
      <c r="O694" s="20"/>
      <c r="P694" s="20"/>
      <c r="Q694" s="20"/>
      <c r="R694" s="20"/>
      <c r="S694" s="20"/>
    </row>
    <row r="695" spans="1:27">
      <c r="A69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95" s="9">
        <v>40</v>
      </c>
      <c r="C695" s="10" t="str">
        <f t="shared" si="39"/>
        <v>4级-3级</v>
      </c>
      <c r="D695" s="10" t="s">
        <v>72</v>
      </c>
      <c r="E695" s="10" t="s">
        <v>97</v>
      </c>
      <c r="F695" s="10" t="s">
        <v>69</v>
      </c>
      <c r="G695" s="10" t="s">
        <v>358</v>
      </c>
      <c r="H695" s="118" t="s">
        <v>306</v>
      </c>
      <c r="I695" s="77" t="s">
        <v>3</v>
      </c>
      <c r="J695" s="26">
        <v>81113.7</v>
      </c>
      <c r="K695" s="22"/>
      <c r="L695" s="23"/>
      <c r="M695" s="20"/>
      <c r="N695" s="24"/>
      <c r="O695" s="20"/>
      <c r="P695" s="20"/>
      <c r="Q695" s="20"/>
      <c r="R695" s="20"/>
      <c r="S695" s="20"/>
    </row>
    <row r="696" spans="1:27" ht="26">
      <c r="A69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96" s="9">
        <v>79</v>
      </c>
      <c r="C696" s="10" t="str">
        <f t="shared" si="39"/>
        <v>2级-3级</v>
      </c>
      <c r="D696" s="10" t="s">
        <v>115</v>
      </c>
      <c r="E696" s="10" t="s">
        <v>81</v>
      </c>
      <c r="F696" s="10" t="s">
        <v>116</v>
      </c>
      <c r="G696" s="10" t="s">
        <v>117</v>
      </c>
      <c r="H696" s="81" t="s">
        <v>145</v>
      </c>
      <c r="I696" s="77" t="s">
        <v>14</v>
      </c>
      <c r="J696" s="26">
        <v>80958.33</v>
      </c>
      <c r="K696" s="31" t="s">
        <v>146</v>
      </c>
      <c r="L696" s="23" t="s">
        <v>24</v>
      </c>
      <c r="M696" s="32">
        <f>J696</f>
        <v>80958.33</v>
      </c>
      <c r="N696" s="24"/>
      <c r="O696" s="20"/>
      <c r="P696" s="20"/>
      <c r="Q696" s="33">
        <f>M696</f>
        <v>80958.33</v>
      </c>
      <c r="R696" s="33">
        <f>Q696</f>
        <v>80958.33</v>
      </c>
      <c r="S696" s="33">
        <f>R696</f>
        <v>80958.33</v>
      </c>
    </row>
    <row r="697" spans="1:27">
      <c r="A69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7" s="9">
        <v>464</v>
      </c>
      <c r="C697" s="121" t="str">
        <f t="shared" si="39"/>
        <v>3级-2级</v>
      </c>
      <c r="D697" s="121" t="s">
        <v>69</v>
      </c>
      <c r="E697" s="121" t="s">
        <v>194</v>
      </c>
      <c r="F697" s="121" t="s">
        <v>66</v>
      </c>
      <c r="G697" s="121" t="s">
        <v>89</v>
      </c>
      <c r="H697" s="76" t="s">
        <v>678</v>
      </c>
      <c r="I697" s="124" t="s">
        <v>5</v>
      </c>
      <c r="J697" s="271">
        <v>77777.78</v>
      </c>
      <c r="K697" s="54"/>
      <c r="L697" s="55"/>
      <c r="M697" s="58"/>
      <c r="N697" s="57"/>
      <c r="O697" s="58"/>
      <c r="P697" s="58"/>
      <c r="Q697" s="58"/>
      <c r="R697" s="58"/>
      <c r="S697" s="58"/>
    </row>
    <row r="698" spans="1:27">
      <c r="A69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98" s="9">
        <v>128</v>
      </c>
      <c r="C698" s="10" t="str">
        <f t="shared" si="39"/>
        <v>3级-4级</v>
      </c>
      <c r="D698" s="10" t="s">
        <v>116</v>
      </c>
      <c r="E698" s="10" t="s">
        <v>121</v>
      </c>
      <c r="F698" s="10" t="s">
        <v>163</v>
      </c>
      <c r="G698" s="10" t="s">
        <v>76</v>
      </c>
      <c r="H698" s="81" t="s">
        <v>166</v>
      </c>
      <c r="I698" s="77" t="s">
        <v>5</v>
      </c>
      <c r="J698" s="26">
        <v>76484.899999999994</v>
      </c>
      <c r="K698" s="22"/>
      <c r="L698" s="23"/>
      <c r="M698" s="32"/>
      <c r="N698" s="24"/>
      <c r="O698" s="20"/>
      <c r="P698" s="20"/>
      <c r="Q698" s="33"/>
      <c r="R698" s="33"/>
      <c r="S698" s="33"/>
    </row>
    <row r="699" spans="1:27">
      <c r="A69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9" s="9">
        <v>167</v>
      </c>
      <c r="C699" s="121" t="str">
        <f t="shared" si="39"/>
        <v>2级-3级</v>
      </c>
      <c r="D699" s="121" t="s">
        <v>66</v>
      </c>
      <c r="E699" s="121" t="s">
        <v>89</v>
      </c>
      <c r="F699" s="121" t="s">
        <v>69</v>
      </c>
      <c r="G699" s="121" t="s">
        <v>381</v>
      </c>
      <c r="H699" s="144" t="s">
        <v>256</v>
      </c>
      <c r="I699" s="124" t="s">
        <v>3</v>
      </c>
      <c r="J699" s="255">
        <f>67545.84+8458.33</f>
        <v>76004.17</v>
      </c>
      <c r="K699" s="22"/>
      <c r="L699" s="23"/>
      <c r="M699" s="20"/>
      <c r="N699" s="24"/>
      <c r="O699" s="20"/>
      <c r="P699" s="20"/>
      <c r="Q699" s="20"/>
      <c r="R699" s="20"/>
      <c r="S699" s="20"/>
    </row>
    <row r="700" spans="1:27" ht="26">
      <c r="A70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00" s="9">
        <v>180</v>
      </c>
      <c r="C700" s="121" t="str">
        <f t="shared" si="39"/>
        <v>3级-2级</v>
      </c>
      <c r="D700" s="121" t="s">
        <v>69</v>
      </c>
      <c r="E700" s="121" t="s">
        <v>381</v>
      </c>
      <c r="F700" s="121" t="s">
        <v>66</v>
      </c>
      <c r="G700" s="121" t="s">
        <v>214</v>
      </c>
      <c r="H700" s="144" t="s">
        <v>318</v>
      </c>
      <c r="I700" s="124" t="s">
        <v>24</v>
      </c>
      <c r="J700" s="271">
        <v>76004.17</v>
      </c>
      <c r="K700" s="54"/>
      <c r="L700" s="55"/>
      <c r="M700" s="56"/>
      <c r="N700" s="57"/>
      <c r="O700" s="58"/>
      <c r="P700" s="58"/>
      <c r="Q700" s="58"/>
      <c r="R700" s="58"/>
      <c r="S700" s="58"/>
    </row>
    <row r="701" spans="1:27" ht="13" customHeight="1">
      <c r="A701" s="147" t="str">
        <f>HYPERLINK("C:\Users\chizh\Desktop\ffcell\提取结果.xlsx#'4内部关联现金流'!A1","[提取结果.xlsx]4内部关联现金流")</f>
        <v>[提取结果.xlsx]4内部关联现金流</v>
      </c>
      <c r="B701" s="9">
        <v>41</v>
      </c>
      <c r="C701" s="85" t="str">
        <f t="shared" si="39"/>
        <v>3级-3级</v>
      </c>
      <c r="D701" s="100" t="s">
        <v>69</v>
      </c>
      <c r="E701" s="85" t="s">
        <v>80</v>
      </c>
      <c r="F701" s="100" t="s">
        <v>69</v>
      </c>
      <c r="G701" s="100" t="s">
        <v>102</v>
      </c>
      <c r="H701" s="104" t="s">
        <v>380</v>
      </c>
      <c r="I701" s="97" t="s">
        <v>3</v>
      </c>
      <c r="J701" s="272">
        <v>75716.800000000003</v>
      </c>
      <c r="K701" s="22"/>
      <c r="L701" s="23"/>
      <c r="M701" s="20"/>
      <c r="N701" s="24"/>
      <c r="O701" s="20"/>
      <c r="P701" s="20"/>
      <c r="Q701" s="20"/>
      <c r="R701" s="20"/>
      <c r="S701" s="20"/>
    </row>
    <row r="702" spans="1:27">
      <c r="A70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02" s="9">
        <v>208</v>
      </c>
      <c r="C702" s="121" t="str">
        <f t="shared" si="39"/>
        <v>3级-4级</v>
      </c>
      <c r="D702" s="121" t="s">
        <v>69</v>
      </c>
      <c r="E702" s="121" t="s">
        <v>371</v>
      </c>
      <c r="F702" s="121" t="s">
        <v>72</v>
      </c>
      <c r="G702" s="121" t="s">
        <v>97</v>
      </c>
      <c r="H702" s="144" t="s">
        <v>609</v>
      </c>
      <c r="I702" s="124" t="s">
        <v>6</v>
      </c>
      <c r="J702" s="271">
        <v>75600</v>
      </c>
      <c r="K702" s="22"/>
      <c r="L702" s="23"/>
      <c r="M702" s="32"/>
      <c r="N702" s="24"/>
      <c r="O702" s="20"/>
      <c r="P702" s="20"/>
      <c r="Q702" s="20"/>
      <c r="R702" s="20"/>
      <c r="S702" s="20"/>
    </row>
    <row r="703" spans="1:27" ht="13" customHeight="1">
      <c r="A70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03" s="9">
        <v>75</v>
      </c>
      <c r="C703" s="10" t="str">
        <f t="shared" si="39"/>
        <v>2级-4级</v>
      </c>
      <c r="D703" s="10" t="s">
        <v>252</v>
      </c>
      <c r="E703" s="11" t="s">
        <v>303</v>
      </c>
      <c r="F703" s="11" t="s">
        <v>72</v>
      </c>
      <c r="G703" s="11" t="s">
        <v>264</v>
      </c>
      <c r="H703" s="81" t="s">
        <v>277</v>
      </c>
      <c r="I703" s="77" t="s">
        <v>9</v>
      </c>
      <c r="J703" s="26">
        <v>74757.95</v>
      </c>
      <c r="K703" s="54"/>
      <c r="L703" s="55"/>
      <c r="M703" s="60"/>
      <c r="N703" s="57"/>
      <c r="O703" s="58"/>
      <c r="P703" s="58" t="str">
        <f>IF(N703=0,"OK","待核对")</f>
        <v>OK</v>
      </c>
      <c r="Q703" s="58"/>
      <c r="R703" s="58"/>
      <c r="S703" s="58"/>
      <c r="T703" s="162"/>
      <c r="U703" s="162"/>
      <c r="V703" s="162"/>
      <c r="W703" s="162"/>
      <c r="X703" s="162"/>
      <c r="Y703" s="162"/>
      <c r="Z703" s="162"/>
      <c r="AA703" s="162"/>
    </row>
    <row r="704" spans="1:27">
      <c r="A704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704" s="9">
        <v>17</v>
      </c>
      <c r="C704" s="10" t="str">
        <f t="shared" si="39"/>
        <v>2级-3级</v>
      </c>
      <c r="D704" s="10" t="s">
        <v>66</v>
      </c>
      <c r="E704" s="10" t="s">
        <v>169</v>
      </c>
      <c r="F704" s="10" t="s">
        <v>69</v>
      </c>
      <c r="G704" s="10" t="s">
        <v>170</v>
      </c>
      <c r="H704" s="79"/>
      <c r="I704" s="77" t="s">
        <v>6</v>
      </c>
      <c r="J704" s="26">
        <v>74340</v>
      </c>
      <c r="K704" s="22"/>
      <c r="L704" s="23"/>
      <c r="M704" s="20"/>
      <c r="N704" s="24"/>
      <c r="O704" s="20"/>
      <c r="P704" s="20"/>
      <c r="Q704" s="20"/>
      <c r="R704" s="20"/>
      <c r="S704" s="20"/>
    </row>
    <row r="705" spans="1:27">
      <c r="A705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705" s="9">
        <v>20</v>
      </c>
      <c r="C705" s="10" t="str">
        <f t="shared" si="39"/>
        <v>3级-2级</v>
      </c>
      <c r="D705" s="10" t="s">
        <v>69</v>
      </c>
      <c r="E705" s="10" t="s">
        <v>170</v>
      </c>
      <c r="F705" s="10" t="s">
        <v>66</v>
      </c>
      <c r="G705" s="10" t="s">
        <v>169</v>
      </c>
      <c r="H705" s="119"/>
      <c r="I705" s="77" t="s">
        <v>3</v>
      </c>
      <c r="J705" s="26">
        <v>74340</v>
      </c>
      <c r="K705" s="22"/>
      <c r="L705" s="23"/>
      <c r="M705" s="20"/>
      <c r="N705" s="24"/>
      <c r="O705" s="20"/>
      <c r="P705" s="20"/>
      <c r="Q705" s="20"/>
      <c r="R705" s="20"/>
      <c r="S705" s="20"/>
    </row>
    <row r="706" spans="1:27">
      <c r="A70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06" s="9">
        <v>103</v>
      </c>
      <c r="C706" s="10" t="str">
        <f t="shared" si="39"/>
        <v>2级-4级</v>
      </c>
      <c r="D706" s="10" t="s">
        <v>252</v>
      </c>
      <c r="E706" s="10" t="s">
        <v>337</v>
      </c>
      <c r="F706" s="10" t="s">
        <v>262</v>
      </c>
      <c r="G706" s="10" t="s">
        <v>76</v>
      </c>
      <c r="H706" s="81" t="s">
        <v>165</v>
      </c>
      <c r="I706" s="77" t="s">
        <v>5</v>
      </c>
      <c r="J706" s="26">
        <v>72703.13</v>
      </c>
      <c r="K706" s="22"/>
      <c r="L706" s="23"/>
      <c r="M706" s="32"/>
      <c r="N706" s="24"/>
      <c r="O706" s="20"/>
      <c r="P706" s="20"/>
      <c r="Q706" s="20"/>
      <c r="R706" s="20"/>
      <c r="S706" s="20"/>
      <c r="T706" s="162"/>
      <c r="U706" s="162"/>
      <c r="V706" s="162"/>
      <c r="W706" s="162"/>
      <c r="X706" s="162"/>
      <c r="Y706" s="162"/>
      <c r="Z706" s="162"/>
      <c r="AA706" s="162"/>
    </row>
    <row r="707" spans="1:27">
      <c r="A70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07" s="72">
        <v>103</v>
      </c>
      <c r="C707" s="73" t="str">
        <f t="shared" si="39"/>
        <v>4级-2级</v>
      </c>
      <c r="D707" s="73" t="s">
        <v>72</v>
      </c>
      <c r="E707" s="73" t="s">
        <v>76</v>
      </c>
      <c r="F707" s="73" t="s">
        <v>66</v>
      </c>
      <c r="G707" s="73" t="s">
        <v>337</v>
      </c>
      <c r="H707" s="79" t="s">
        <v>165</v>
      </c>
      <c r="I707" s="77" t="s">
        <v>6</v>
      </c>
      <c r="J707" s="26">
        <v>72703.13</v>
      </c>
      <c r="K707" s="22"/>
      <c r="L707" s="23"/>
      <c r="M707" s="20"/>
      <c r="N707" s="24"/>
      <c r="O707" s="20"/>
      <c r="P707" s="20"/>
      <c r="Q707" s="20"/>
      <c r="R707" s="20"/>
      <c r="S707" s="20"/>
    </row>
    <row r="708" spans="1:27">
      <c r="A70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08" s="9">
        <v>55</v>
      </c>
      <c r="C708" s="121" t="str">
        <f t="shared" si="39"/>
        <v>3级-3级</v>
      </c>
      <c r="D708" s="121" t="s">
        <v>69</v>
      </c>
      <c r="E708" s="121" t="s">
        <v>195</v>
      </c>
      <c r="F708" s="121" t="s">
        <v>69</v>
      </c>
      <c r="G708" s="121" t="s">
        <v>196</v>
      </c>
      <c r="H708" s="144" t="s">
        <v>557</v>
      </c>
      <c r="I708" s="124" t="s">
        <v>5</v>
      </c>
      <c r="J708" s="255">
        <v>72000</v>
      </c>
      <c r="K708" s="22"/>
      <c r="L708" s="23"/>
      <c r="M708" s="32"/>
      <c r="N708" s="24"/>
      <c r="O708" s="20"/>
      <c r="P708" s="20"/>
      <c r="Q708" s="20"/>
      <c r="R708" s="20"/>
      <c r="S708" s="20"/>
    </row>
    <row r="709" spans="1:27">
      <c r="A70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09" s="9">
        <v>6</v>
      </c>
      <c r="C709" s="10" t="s">
        <v>500</v>
      </c>
      <c r="D709" s="10" t="s">
        <v>69</v>
      </c>
      <c r="E709" s="10" t="s">
        <v>476</v>
      </c>
      <c r="F709" s="10" t="s">
        <v>66</v>
      </c>
      <c r="G709" s="10" t="s">
        <v>175</v>
      </c>
      <c r="H709" s="37"/>
      <c r="I709" s="77" t="s">
        <v>5</v>
      </c>
      <c r="J709" s="26">
        <v>71570.509999999995</v>
      </c>
      <c r="K709" s="22"/>
      <c r="L709" s="23"/>
      <c r="M709" s="38"/>
      <c r="N709" s="24"/>
      <c r="O709" s="20"/>
      <c r="P709" s="20" t="s">
        <v>501</v>
      </c>
      <c r="Q709" s="20"/>
      <c r="R709" s="20"/>
      <c r="S709" s="20"/>
    </row>
    <row r="710" spans="1:27">
      <c r="A710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710" s="9">
        <v>25</v>
      </c>
      <c r="C710" s="10" t="str">
        <f t="shared" ref="C710:C716" si="40">TEXT(D710,"000")&amp;"-"&amp;TEXT(F710,"000")</f>
        <v>3级-2级</v>
      </c>
      <c r="D710" s="10" t="s">
        <v>69</v>
      </c>
      <c r="E710" s="10" t="s">
        <v>170</v>
      </c>
      <c r="F710" s="10" t="s">
        <v>66</v>
      </c>
      <c r="G710" s="10" t="s">
        <v>81</v>
      </c>
      <c r="H710" s="119"/>
      <c r="I710" s="77" t="s">
        <v>6</v>
      </c>
      <c r="J710" s="26">
        <v>70289.490000000005</v>
      </c>
      <c r="K710" s="22"/>
      <c r="L710" s="23"/>
      <c r="M710" s="20"/>
      <c r="N710" s="24"/>
      <c r="O710" s="20"/>
      <c r="P710" s="20"/>
      <c r="Q710" s="20"/>
      <c r="R710" s="20"/>
      <c r="S710" s="20"/>
    </row>
    <row r="711" spans="1:27">
      <c r="A711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711" s="9">
        <v>26</v>
      </c>
      <c r="C711" s="10" t="str">
        <f t="shared" si="40"/>
        <v>3级-2级</v>
      </c>
      <c r="D711" s="10" t="s">
        <v>69</v>
      </c>
      <c r="E711" s="10" t="s">
        <v>170</v>
      </c>
      <c r="F711" s="10" t="s">
        <v>66</v>
      </c>
      <c r="G711" s="10" t="s">
        <v>81</v>
      </c>
      <c r="H711" s="119"/>
      <c r="I711" s="77" t="s">
        <v>9</v>
      </c>
      <c r="J711" s="26">
        <v>70289.490000000005</v>
      </c>
      <c r="K711" s="22"/>
      <c r="L711" s="23"/>
      <c r="M711" s="20"/>
      <c r="N711" s="24"/>
      <c r="O711" s="20"/>
      <c r="P711" s="20"/>
      <c r="Q711" s="20"/>
      <c r="R711" s="20"/>
      <c r="S711" s="20"/>
    </row>
    <row r="712" spans="1:27" ht="13" customHeight="1">
      <c r="A71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12" s="72">
        <v>27</v>
      </c>
      <c r="C712" s="73" t="str">
        <f t="shared" si="40"/>
        <v>4级-3级</v>
      </c>
      <c r="D712" s="73" t="s">
        <v>72</v>
      </c>
      <c r="E712" s="73" t="s">
        <v>76</v>
      </c>
      <c r="F712" s="75" t="s">
        <v>69</v>
      </c>
      <c r="G712" s="75" t="s">
        <v>351</v>
      </c>
      <c r="H712" s="76" t="s">
        <v>306</v>
      </c>
      <c r="I712" s="77" t="s">
        <v>3</v>
      </c>
      <c r="J712" s="78">
        <v>69903.22</v>
      </c>
      <c r="K712" s="22"/>
      <c r="L712" s="23"/>
      <c r="M712" s="20"/>
      <c r="N712" s="24"/>
      <c r="O712" s="20"/>
      <c r="P712" s="20"/>
      <c r="Q712" s="20"/>
      <c r="R712" s="20"/>
      <c r="S712" s="20"/>
    </row>
    <row r="713" spans="1:27">
      <c r="A713" s="147" t="str">
        <f>HYPERLINK("C:\Users\chizh\Desktop\ffcell\提取结果.xlsx#'4内部关联现金流-1'!A1","[提取结果.xlsx]4内部关联现金流-1")</f>
        <v>[提取结果.xlsx]4内部关联现金流-1</v>
      </c>
      <c r="B713" s="9">
        <v>35</v>
      </c>
      <c r="C713" s="10" t="str">
        <f t="shared" si="40"/>
        <v>3级-3级</v>
      </c>
      <c r="D713" s="73" t="s">
        <v>433</v>
      </c>
      <c r="E713" s="73" t="s">
        <v>418</v>
      </c>
      <c r="F713" s="73" t="s">
        <v>433</v>
      </c>
      <c r="G713" s="73" t="s">
        <v>102</v>
      </c>
      <c r="H713" s="81" t="s">
        <v>297</v>
      </c>
      <c r="I713" s="77" t="s">
        <v>3</v>
      </c>
      <c r="J713" s="26">
        <v>69030</v>
      </c>
      <c r="K713" s="22"/>
      <c r="L713" s="23"/>
      <c r="M713" s="20"/>
      <c r="N713" s="24"/>
      <c r="O713" s="20"/>
      <c r="P713" s="20"/>
      <c r="Q713" s="20"/>
      <c r="R713" s="20"/>
      <c r="S713" s="20"/>
    </row>
    <row r="714" spans="1:27" ht="13" customHeight="1">
      <c r="A714" s="147" t="str">
        <f>HYPERLINK("C:\Users\chizh\Desktop\ffcell\提取结果.xlsx#'4内部关联现金流-1'!A1","[提取结果.xlsx]4内部关联现金流-1")</f>
        <v>[提取结果.xlsx]4内部关联现金流-1</v>
      </c>
      <c r="B714" s="9">
        <v>69</v>
      </c>
      <c r="C714" s="10" t="str">
        <f t="shared" si="40"/>
        <v>3级-3级</v>
      </c>
      <c r="D714" s="73" t="s">
        <v>69</v>
      </c>
      <c r="E714" s="73" t="s">
        <v>102</v>
      </c>
      <c r="F714" s="73" t="s">
        <v>69</v>
      </c>
      <c r="G714" s="73" t="s">
        <v>457</v>
      </c>
      <c r="H714" s="81" t="s">
        <v>346</v>
      </c>
      <c r="I714" s="77" t="s">
        <v>6</v>
      </c>
      <c r="J714" s="26">
        <v>69030</v>
      </c>
      <c r="K714" s="54"/>
      <c r="L714" s="55"/>
      <c r="M714" s="57"/>
      <c r="N714" s="24"/>
      <c r="O714" s="20"/>
      <c r="P714" s="20"/>
      <c r="Q714" s="20"/>
      <c r="R714" s="20"/>
      <c r="S714" s="20"/>
    </row>
    <row r="715" spans="1:27" ht="13" customHeight="1">
      <c r="A715" s="147" t="str">
        <f>HYPERLINK("C:\Users\chizh\Desktop\ffcell\提取结果.xlsx#'4内部关联现金流'!A1","[提取结果.xlsx]4内部关联现金流")</f>
        <v>[提取结果.xlsx]4内部关联现金流</v>
      </c>
      <c r="B715" s="9">
        <v>32</v>
      </c>
      <c r="C715" s="85" t="str">
        <f t="shared" si="40"/>
        <v>2级-2级</v>
      </c>
      <c r="D715" s="100" t="s">
        <v>66</v>
      </c>
      <c r="E715" s="85" t="s">
        <v>80</v>
      </c>
      <c r="F715" s="100" t="s">
        <v>66</v>
      </c>
      <c r="G715" s="100" t="s">
        <v>90</v>
      </c>
      <c r="H715" s="102" t="s">
        <v>382</v>
      </c>
      <c r="I715" s="97" t="s">
        <v>6</v>
      </c>
      <c r="J715" s="274">
        <v>68760</v>
      </c>
      <c r="K715" s="22"/>
      <c r="L715" s="23"/>
      <c r="M715" s="20"/>
      <c r="N715" s="24"/>
      <c r="O715" s="20"/>
      <c r="P715" s="20"/>
      <c r="Q715" s="20"/>
      <c r="R715" s="20"/>
      <c r="S715" s="20"/>
    </row>
    <row r="716" spans="1:27">
      <c r="A716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716" s="9">
        <v>4</v>
      </c>
      <c r="C716" s="10" t="str">
        <f t="shared" si="40"/>
        <v>2级-2级</v>
      </c>
      <c r="D716" s="10" t="s">
        <v>66</v>
      </c>
      <c r="E716" s="10" t="s">
        <v>90</v>
      </c>
      <c r="F716" s="10" t="s">
        <v>66</v>
      </c>
      <c r="G716" s="10" t="s">
        <v>80</v>
      </c>
      <c r="H716" s="81" t="s">
        <v>297</v>
      </c>
      <c r="I716" s="77" t="s">
        <v>3</v>
      </c>
      <c r="J716" s="26">
        <v>68760</v>
      </c>
      <c r="K716" s="54"/>
      <c r="L716" s="55"/>
      <c r="M716" s="56"/>
      <c r="N716" s="57"/>
      <c r="O716" s="58"/>
      <c r="P716" s="58"/>
      <c r="Q716" s="58"/>
      <c r="R716" s="58"/>
      <c r="S716" s="58"/>
    </row>
    <row r="717" spans="1:27" ht="13" customHeight="1">
      <c r="A71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17" s="9">
        <v>45</v>
      </c>
      <c r="C717" s="10" t="s">
        <v>506</v>
      </c>
      <c r="D717" s="10" t="s">
        <v>66</v>
      </c>
      <c r="E717" s="10" t="s">
        <v>88</v>
      </c>
      <c r="F717" s="10" t="s">
        <v>66</v>
      </c>
      <c r="G717" s="10" t="s">
        <v>175</v>
      </c>
      <c r="H717" s="79" t="s">
        <v>346</v>
      </c>
      <c r="I717" s="77" t="s">
        <v>6</v>
      </c>
      <c r="J717" s="26">
        <v>67756</v>
      </c>
      <c r="K717" s="22"/>
      <c r="L717" s="23"/>
      <c r="M717" s="20"/>
      <c r="N717" s="24"/>
      <c r="O717" s="20"/>
      <c r="P717" s="20"/>
      <c r="Q717" s="20"/>
      <c r="R717" s="20"/>
      <c r="S717" s="20"/>
    </row>
    <row r="718" spans="1:27">
      <c r="A71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18" s="9">
        <v>82</v>
      </c>
      <c r="C718" s="10" t="s">
        <v>506</v>
      </c>
      <c r="D718" s="10" t="s">
        <v>66</v>
      </c>
      <c r="E718" s="10" t="s">
        <v>175</v>
      </c>
      <c r="F718" s="10" t="s">
        <v>66</v>
      </c>
      <c r="G718" s="10" t="s">
        <v>520</v>
      </c>
      <c r="H718" s="79" t="s">
        <v>513</v>
      </c>
      <c r="I718" s="77" t="s">
        <v>3</v>
      </c>
      <c r="J718" s="26">
        <v>67756</v>
      </c>
      <c r="K718" s="22"/>
      <c r="L718" s="23"/>
      <c r="M718" s="20"/>
      <c r="N718" s="24"/>
      <c r="O718" s="20"/>
      <c r="P718" s="20"/>
      <c r="Q718" s="20"/>
      <c r="R718" s="20"/>
      <c r="S718" s="20"/>
    </row>
    <row r="719" spans="1:27">
      <c r="A719" s="147" t="str">
        <f>HYPERLINK("C:\Users\chizh\Desktop\ffcell\提取结果.xlsx#'4内部关联现金流'!A1","[提取结果.xlsx]4内部关联现金流")</f>
        <v>[提取结果.xlsx]4内部关联现金流</v>
      </c>
      <c r="B719" s="9">
        <v>90</v>
      </c>
      <c r="C719" s="105" t="str">
        <f>TEXT(D719,"000")&amp;"-"&amp;TEXT(F719,"000")</f>
        <v>3级-2级</v>
      </c>
      <c r="D719" s="105" t="s">
        <v>393</v>
      </c>
      <c r="E719" s="85" t="s">
        <v>398</v>
      </c>
      <c r="F719" s="106" t="s">
        <v>395</v>
      </c>
      <c r="G719" s="86" t="s">
        <v>404</v>
      </c>
      <c r="H719" s="108" t="s">
        <v>403</v>
      </c>
      <c r="I719" s="88" t="s">
        <v>6</v>
      </c>
      <c r="J719" s="107">
        <v>67750</v>
      </c>
      <c r="K719" s="22"/>
      <c r="L719" s="23"/>
      <c r="M719" s="20"/>
      <c r="N719" s="24"/>
      <c r="O719" s="20"/>
      <c r="P719" s="20"/>
      <c r="Q719" s="20"/>
      <c r="R719" s="20"/>
      <c r="S719" s="20"/>
    </row>
    <row r="720" spans="1:27">
      <c r="A72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20" s="9">
        <v>77</v>
      </c>
      <c r="C720" s="10" t="s">
        <v>507</v>
      </c>
      <c r="D720" s="10" t="s">
        <v>66</v>
      </c>
      <c r="E720" s="10" t="s">
        <v>175</v>
      </c>
      <c r="F720" s="10" t="s">
        <v>69</v>
      </c>
      <c r="G720" s="10" t="s">
        <v>519</v>
      </c>
      <c r="H720" s="79" t="s">
        <v>513</v>
      </c>
      <c r="I720" s="77" t="s">
        <v>3</v>
      </c>
      <c r="J720" s="26">
        <v>67750</v>
      </c>
      <c r="K720" s="22"/>
      <c r="L720" s="23"/>
      <c r="M720" s="20"/>
      <c r="N720" s="24"/>
      <c r="O720" s="20"/>
      <c r="P720" s="20"/>
      <c r="Q720" s="20"/>
      <c r="R720" s="20"/>
      <c r="S720" s="20"/>
    </row>
    <row r="721" spans="1:19">
      <c r="A72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21" s="9">
        <v>479</v>
      </c>
      <c r="C721" s="121" t="str">
        <f>TEXT(D721,"000")&amp;"-"&amp;TEXT(F721,"000")</f>
        <v>3级-4级</v>
      </c>
      <c r="D721" s="121" t="s">
        <v>69</v>
      </c>
      <c r="E721" s="121" t="s">
        <v>352</v>
      </c>
      <c r="F721" s="121" t="s">
        <v>72</v>
      </c>
      <c r="G721" s="121" t="s">
        <v>76</v>
      </c>
      <c r="H721" s="144" t="s">
        <v>687</v>
      </c>
      <c r="I721" s="124" t="s">
        <v>5</v>
      </c>
      <c r="J721" s="271">
        <v>67036.399999999994</v>
      </c>
      <c r="K721" s="54"/>
      <c r="L721" s="55"/>
      <c r="M721" s="56"/>
      <c r="N721" s="57"/>
      <c r="O721" s="58"/>
      <c r="P721" s="58"/>
      <c r="Q721" s="58"/>
      <c r="R721" s="58"/>
      <c r="S721" s="58"/>
    </row>
    <row r="722" spans="1:19">
      <c r="A72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22" s="9">
        <v>11</v>
      </c>
      <c r="C722" s="10" t="s">
        <v>500</v>
      </c>
      <c r="D722" s="10" t="s">
        <v>69</v>
      </c>
      <c r="E722" s="10" t="s">
        <v>158</v>
      </c>
      <c r="F722" s="10" t="s">
        <v>66</v>
      </c>
      <c r="G722" s="10" t="s">
        <v>109</v>
      </c>
      <c r="H722" s="79"/>
      <c r="I722" s="77" t="s">
        <v>3</v>
      </c>
      <c r="J722" s="26">
        <v>66828</v>
      </c>
      <c r="K722" s="22"/>
      <c r="L722" s="23"/>
      <c r="M722" s="20"/>
      <c r="N722" s="24"/>
      <c r="O722" s="20"/>
      <c r="P722" s="20"/>
      <c r="Q722" s="20"/>
      <c r="R722" s="20"/>
      <c r="S722" s="20"/>
    </row>
    <row r="723" spans="1:19">
      <c r="A72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23" s="9">
        <v>150</v>
      </c>
      <c r="C723" s="10" t="str">
        <f>TEXT(D723,"000")&amp;"-"&amp;TEXT(F723,"000")</f>
        <v>2级-1级</v>
      </c>
      <c r="D723" s="10" t="s">
        <v>66</v>
      </c>
      <c r="E723" s="10" t="s">
        <v>81</v>
      </c>
      <c r="F723" s="10" t="s">
        <v>64</v>
      </c>
      <c r="G723" s="10" t="s">
        <v>65</v>
      </c>
      <c r="H723" s="81" t="s">
        <v>101</v>
      </c>
      <c r="I723" s="115" t="s">
        <v>7</v>
      </c>
      <c r="J723" s="26">
        <v>66422.880000000005</v>
      </c>
      <c r="K723" s="22"/>
      <c r="L723" s="23"/>
      <c r="M723" s="32"/>
      <c r="N723" s="24"/>
      <c r="O723" s="20"/>
      <c r="P723" s="20"/>
      <c r="Q723" s="33"/>
      <c r="R723" s="33"/>
      <c r="S723" s="33"/>
    </row>
    <row r="724" spans="1:19" ht="13" customHeight="1">
      <c r="A724" s="147" t="str">
        <f>HYPERLINK("C:\Users\chizh\Desktop\ffcell\提取结果.xlsx#'4内部关联现金流'!A1","[提取结果.xlsx]4内部关联现金流")</f>
        <v>[提取结果.xlsx]4内部关联现金流</v>
      </c>
      <c r="B724" s="9">
        <v>58</v>
      </c>
      <c r="C724" s="85" t="str">
        <f>TEXT(D724,"000")&amp;"-"&amp;TEXT(F724,"000")</f>
        <v>4级-4级</v>
      </c>
      <c r="D724" s="100" t="s">
        <v>72</v>
      </c>
      <c r="E724" s="85" t="s">
        <v>80</v>
      </c>
      <c r="F724" s="100" t="s">
        <v>72</v>
      </c>
      <c r="G724" s="100" t="s">
        <v>76</v>
      </c>
      <c r="H724" s="104" t="s">
        <v>389</v>
      </c>
      <c r="I724" s="97" t="s">
        <v>5</v>
      </c>
      <c r="J724" s="272">
        <v>66086.84</v>
      </c>
      <c r="K724" s="22"/>
      <c r="L724" s="23"/>
      <c r="M724" s="20"/>
      <c r="N724" s="24"/>
      <c r="O724" s="20"/>
      <c r="P724" s="20"/>
      <c r="Q724" s="20"/>
      <c r="R724" s="20"/>
      <c r="S724" s="20"/>
    </row>
    <row r="725" spans="1:19">
      <c r="A72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25" s="9">
        <v>216</v>
      </c>
      <c r="C725" s="121" t="str">
        <f>TEXT(D725,"000")&amp;"-"&amp;TEXT(F725,"000")</f>
        <v>3级-2级</v>
      </c>
      <c r="D725" s="121" t="s">
        <v>69</v>
      </c>
      <c r="E725" s="121" t="s">
        <v>371</v>
      </c>
      <c r="F725" s="121" t="s">
        <v>66</v>
      </c>
      <c r="G725" s="121" t="s">
        <v>89</v>
      </c>
      <c r="H725" s="131" t="s">
        <v>613</v>
      </c>
      <c r="I725" s="124" t="s">
        <v>9</v>
      </c>
      <c r="J725" s="271">
        <v>66036.84</v>
      </c>
      <c r="K725" s="22"/>
      <c r="L725" s="23"/>
      <c r="M725" s="20"/>
      <c r="N725" s="24"/>
      <c r="O725" s="20"/>
      <c r="P725" s="20"/>
      <c r="Q725" s="20"/>
      <c r="R725" s="20"/>
      <c r="S725" s="20"/>
    </row>
    <row r="726" spans="1:19" ht="26.15" customHeight="1">
      <c r="A72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26" s="9">
        <v>152</v>
      </c>
      <c r="C726" s="10" t="str">
        <f>TEXT(D726,"000")&amp;"-"&amp;TEXT(F726,"000")</f>
        <v>2级-2级</v>
      </c>
      <c r="D726" s="10" t="s">
        <v>66</v>
      </c>
      <c r="E726" s="10" t="s">
        <v>81</v>
      </c>
      <c r="F726" s="10" t="s">
        <v>66</v>
      </c>
      <c r="G726" s="10" t="s">
        <v>184</v>
      </c>
      <c r="H726" s="81" t="s">
        <v>183</v>
      </c>
      <c r="I726" s="77" t="s">
        <v>24</v>
      </c>
      <c r="J726" s="26">
        <v>65910.41</v>
      </c>
      <c r="K726" s="22"/>
      <c r="L726" s="23"/>
      <c r="M726" s="32"/>
      <c r="N726" s="24"/>
      <c r="O726" s="20"/>
      <c r="P726" s="20"/>
      <c r="Q726" s="33"/>
      <c r="R726" s="33"/>
      <c r="S726" s="33"/>
    </row>
    <row r="727" spans="1:19">
      <c r="A72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27" s="9">
        <v>125</v>
      </c>
      <c r="C727" s="10" t="str">
        <f>TEXT(D727,"000")&amp;"-"&amp;TEXT(F727,"000")</f>
        <v>3级-3级</v>
      </c>
      <c r="D727" s="10" t="s">
        <v>116</v>
      </c>
      <c r="E727" s="10" t="s">
        <v>117</v>
      </c>
      <c r="F727" s="10" t="s">
        <v>116</v>
      </c>
      <c r="G727" s="10" t="s">
        <v>158</v>
      </c>
      <c r="H727" s="81" t="s">
        <v>159</v>
      </c>
      <c r="I727" s="77" t="s">
        <v>9</v>
      </c>
      <c r="J727" s="26">
        <v>64160</v>
      </c>
      <c r="K727" s="22"/>
      <c r="L727" s="23"/>
      <c r="M727" s="32"/>
      <c r="N727" s="24"/>
      <c r="O727" s="20"/>
      <c r="P727" s="20"/>
      <c r="Q727" s="33"/>
      <c r="R727" s="33"/>
      <c r="S727" s="33"/>
    </row>
    <row r="728" spans="1:19">
      <c r="A72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28" s="9">
        <v>14</v>
      </c>
      <c r="C728" s="10" t="s">
        <v>499</v>
      </c>
      <c r="D728" s="10" t="s">
        <v>69</v>
      </c>
      <c r="E728" s="10" t="s">
        <v>158</v>
      </c>
      <c r="F728" s="10" t="s">
        <v>69</v>
      </c>
      <c r="G728" s="10" t="s">
        <v>117</v>
      </c>
      <c r="H728" s="79"/>
      <c r="I728" s="77" t="s">
        <v>3</v>
      </c>
      <c r="J728" s="26">
        <v>64160</v>
      </c>
      <c r="K728" s="22"/>
      <c r="L728" s="23"/>
      <c r="M728" s="20"/>
      <c r="N728" s="24"/>
      <c r="O728" s="20"/>
      <c r="P728" s="20" t="s">
        <v>501</v>
      </c>
      <c r="Q728" s="20"/>
      <c r="R728" s="20"/>
      <c r="S728" s="20"/>
    </row>
    <row r="729" spans="1:19">
      <c r="A72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29" s="9">
        <v>379</v>
      </c>
      <c r="C729" s="121" t="str">
        <f>TEXT(D729,"000")&amp;"-"&amp;TEXT(F729,"000")</f>
        <v>3级-2级</v>
      </c>
      <c r="D729" s="121" t="s">
        <v>69</v>
      </c>
      <c r="E729" s="121" t="s">
        <v>161</v>
      </c>
      <c r="F729" s="121" t="s">
        <v>66</v>
      </c>
      <c r="G729" s="121" t="s">
        <v>78</v>
      </c>
      <c r="H729" s="144" t="s">
        <v>669</v>
      </c>
      <c r="I729" s="124" t="s">
        <v>3</v>
      </c>
      <c r="J729" s="271">
        <v>63299</v>
      </c>
      <c r="K729" s="22"/>
      <c r="L729" s="23"/>
      <c r="M729" s="38"/>
      <c r="N729" s="24"/>
      <c r="O729" s="20"/>
      <c r="P729" s="20" t="str">
        <f>IF(N729=0,"OK","待核对")</f>
        <v>OK</v>
      </c>
      <c r="Q729" s="20"/>
      <c r="R729" s="20"/>
      <c r="S729" s="20"/>
    </row>
    <row r="730" spans="1:19">
      <c r="A73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30" s="9">
        <v>14</v>
      </c>
      <c r="C730" s="10" t="str">
        <f>TEXT(D730,"000")&amp;"-"&amp;TEXT(F730,"000")</f>
        <v>2级-3级</v>
      </c>
      <c r="D730" s="10" t="s">
        <v>66</v>
      </c>
      <c r="E730" s="10" t="s">
        <v>78</v>
      </c>
      <c r="F730" s="10" t="s">
        <v>69</v>
      </c>
      <c r="G730" s="10" t="s">
        <v>161</v>
      </c>
      <c r="H730" s="81" t="s">
        <v>403</v>
      </c>
      <c r="I730" s="77" t="s">
        <v>6</v>
      </c>
      <c r="J730" s="26">
        <v>63299</v>
      </c>
      <c r="K730" s="22"/>
      <c r="L730" s="23"/>
      <c r="M730" s="20"/>
      <c r="N730" s="24"/>
      <c r="O730" s="20"/>
      <c r="P730" s="20"/>
      <c r="Q730" s="20"/>
      <c r="R730" s="20"/>
      <c r="S730" s="20"/>
    </row>
    <row r="731" spans="1:19" ht="13" customHeight="1">
      <c r="A73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31" s="72">
        <v>14</v>
      </c>
      <c r="C731" s="73" t="str">
        <f>TEXT(D731,"000")&amp;"-"&amp;TEXT(F731,"000")</f>
        <v>4级-3级</v>
      </c>
      <c r="D731" s="73" t="s">
        <v>72</v>
      </c>
      <c r="E731" s="73" t="s">
        <v>76</v>
      </c>
      <c r="F731" s="75" t="s">
        <v>69</v>
      </c>
      <c r="G731" s="75" t="s">
        <v>161</v>
      </c>
      <c r="H731" s="76" t="s">
        <v>306</v>
      </c>
      <c r="I731" s="77" t="s">
        <v>3</v>
      </c>
      <c r="J731" s="78">
        <v>63122.1</v>
      </c>
      <c r="K731" s="22"/>
      <c r="L731" s="23"/>
      <c r="M731" s="20"/>
      <c r="N731" s="24"/>
      <c r="O731" s="20"/>
      <c r="P731" s="20"/>
      <c r="Q731" s="20"/>
      <c r="R731" s="20"/>
      <c r="S731" s="20"/>
    </row>
    <row r="732" spans="1:19">
      <c r="A73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32" s="9">
        <v>74</v>
      </c>
      <c r="C732" s="10" t="s">
        <v>511</v>
      </c>
      <c r="D732" s="10" t="s">
        <v>66</v>
      </c>
      <c r="E732" s="10" t="s">
        <v>175</v>
      </c>
      <c r="F732" s="10" t="s">
        <v>72</v>
      </c>
      <c r="G732" s="10" t="s">
        <v>264</v>
      </c>
      <c r="H732" s="79" t="s">
        <v>513</v>
      </c>
      <c r="I732" s="77" t="s">
        <v>3</v>
      </c>
      <c r="J732" s="26">
        <v>62900</v>
      </c>
      <c r="K732" s="22"/>
      <c r="L732" s="23"/>
      <c r="M732" s="20"/>
      <c r="N732" s="24"/>
      <c r="O732" s="20"/>
      <c r="P732" s="20"/>
      <c r="Q732" s="20"/>
      <c r="R732" s="20"/>
      <c r="S732" s="20"/>
    </row>
    <row r="733" spans="1:19" ht="13" customHeight="1">
      <c r="A73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33" s="9">
        <v>372</v>
      </c>
      <c r="C733" s="121" t="str">
        <f t="shared" ref="C733:C748" si="41">TEXT(D733,"000")&amp;"-"&amp;TEXT(F733,"000")</f>
        <v>3级-1级</v>
      </c>
      <c r="D733" s="121" t="s">
        <v>69</v>
      </c>
      <c r="E733" s="121" t="s">
        <v>161</v>
      </c>
      <c r="F733" s="121" t="s">
        <v>64</v>
      </c>
      <c r="G733" s="121" t="s">
        <v>65</v>
      </c>
      <c r="H733" s="144" t="s">
        <v>669</v>
      </c>
      <c r="I733" s="124" t="s">
        <v>3</v>
      </c>
      <c r="J733" s="271">
        <v>59631</v>
      </c>
      <c r="K733" s="22"/>
      <c r="L733" s="23"/>
      <c r="M733" s="32"/>
      <c r="N733" s="24"/>
      <c r="O733" s="20"/>
      <c r="P733" s="20"/>
      <c r="Q733" s="20"/>
      <c r="R733" s="20"/>
      <c r="S733" s="20"/>
    </row>
    <row r="734" spans="1:19">
      <c r="A73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34" s="9">
        <v>50</v>
      </c>
      <c r="C734" s="121" t="str">
        <f t="shared" si="41"/>
        <v>3级-1级</v>
      </c>
      <c r="D734" s="121" t="s">
        <v>69</v>
      </c>
      <c r="E734" s="121" t="s">
        <v>195</v>
      </c>
      <c r="F734" s="121" t="s">
        <v>64</v>
      </c>
      <c r="G734" s="121" t="s">
        <v>65</v>
      </c>
      <c r="H734" s="144" t="s">
        <v>544</v>
      </c>
      <c r="I734" s="124" t="s">
        <v>3</v>
      </c>
      <c r="J734" s="255">
        <v>58050</v>
      </c>
      <c r="K734" s="22"/>
      <c r="L734" s="23"/>
      <c r="M734" s="32"/>
      <c r="N734" s="24"/>
      <c r="O734" s="20"/>
      <c r="P734" s="20"/>
      <c r="Q734" s="20"/>
      <c r="R734" s="20"/>
      <c r="S734" s="20"/>
    </row>
    <row r="735" spans="1:19">
      <c r="A73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35" s="9">
        <v>157</v>
      </c>
      <c r="C735" s="121" t="str">
        <f t="shared" si="41"/>
        <v>2级-3级</v>
      </c>
      <c r="D735" s="121" t="s">
        <v>66</v>
      </c>
      <c r="E735" s="121" t="s">
        <v>89</v>
      </c>
      <c r="F735" s="121" t="s">
        <v>69</v>
      </c>
      <c r="G735" s="121" t="s">
        <v>428</v>
      </c>
      <c r="H735" s="144" t="s">
        <v>583</v>
      </c>
      <c r="I735" s="124" t="s">
        <v>9</v>
      </c>
      <c r="J735" s="255">
        <f>18976.48+15415.85+15863.1+6935.24</f>
        <v>57190.67</v>
      </c>
      <c r="K735" s="22"/>
      <c r="L735" s="23"/>
      <c r="M735" s="20"/>
      <c r="N735" s="24"/>
      <c r="O735" s="20"/>
      <c r="P735" s="20"/>
      <c r="Q735" s="20"/>
      <c r="R735" s="20"/>
      <c r="S735" s="20"/>
    </row>
    <row r="736" spans="1:19" ht="13" customHeight="1">
      <c r="A73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36" s="72">
        <v>19</v>
      </c>
      <c r="C736" s="73" t="str">
        <f t="shared" si="41"/>
        <v>4级-3级</v>
      </c>
      <c r="D736" s="73" t="s">
        <v>72</v>
      </c>
      <c r="E736" s="73" t="s">
        <v>76</v>
      </c>
      <c r="F736" s="75" t="s">
        <v>69</v>
      </c>
      <c r="G736" s="75" t="s">
        <v>231</v>
      </c>
      <c r="H736" s="76" t="s">
        <v>306</v>
      </c>
      <c r="I736" s="77" t="s">
        <v>3</v>
      </c>
      <c r="J736" s="78">
        <v>57173.5</v>
      </c>
      <c r="K736" s="22"/>
      <c r="L736" s="23"/>
      <c r="M736" s="20"/>
      <c r="N736" s="24"/>
      <c r="O736" s="20"/>
      <c r="P736" s="20"/>
      <c r="Q736" s="20"/>
      <c r="R736" s="20"/>
      <c r="S736" s="20"/>
    </row>
    <row r="737" spans="1:27" ht="13" customHeight="1">
      <c r="A737" s="147" t="str">
        <f>HYPERLINK("C:\Users\chizh\Desktop\ffcell\提取结果.xlsx#'4内部关联现金流'!A1","[提取结果.xlsx]4内部关联现金流")</f>
        <v>[提取结果.xlsx]4内部关联现金流</v>
      </c>
      <c r="B737" s="9">
        <v>74</v>
      </c>
      <c r="C737" s="85" t="str">
        <f t="shared" si="41"/>
        <v>2级-2级</v>
      </c>
      <c r="D737" s="100" t="s">
        <v>66</v>
      </c>
      <c r="E737" s="85" t="s">
        <v>80</v>
      </c>
      <c r="F737" s="100" t="s">
        <v>66</v>
      </c>
      <c r="G737" s="100" t="s">
        <v>179</v>
      </c>
      <c r="H737" s="104" t="s">
        <v>380</v>
      </c>
      <c r="I737" s="97" t="s">
        <v>3</v>
      </c>
      <c r="J737" s="272">
        <v>57066</v>
      </c>
      <c r="K737" s="22"/>
      <c r="L737" s="23"/>
      <c r="M737" s="20"/>
      <c r="N737" s="24"/>
      <c r="O737" s="20"/>
      <c r="P737" s="20"/>
      <c r="Q737" s="20"/>
      <c r="R737" s="20"/>
      <c r="S737" s="20"/>
    </row>
    <row r="738" spans="1:27" ht="13" customHeight="1">
      <c r="A73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38" s="9">
        <v>6</v>
      </c>
      <c r="C738" s="10" t="str">
        <f t="shared" si="41"/>
        <v>4级-3级</v>
      </c>
      <c r="D738" s="10" t="s">
        <v>72</v>
      </c>
      <c r="E738" s="10" t="s">
        <v>97</v>
      </c>
      <c r="F738" s="10" t="s">
        <v>69</v>
      </c>
      <c r="G738" s="10" t="s">
        <v>341</v>
      </c>
      <c r="H738" s="117" t="s">
        <v>342</v>
      </c>
      <c r="I738" s="77" t="s">
        <v>5</v>
      </c>
      <c r="J738" s="26">
        <v>55838.82</v>
      </c>
      <c r="K738" s="22"/>
      <c r="L738" s="23"/>
      <c r="M738" s="38"/>
      <c r="N738" s="24"/>
      <c r="O738" s="20"/>
      <c r="P738" s="20"/>
      <c r="Q738" s="20"/>
      <c r="R738" s="20"/>
      <c r="S738" s="20"/>
    </row>
    <row r="739" spans="1:27" ht="13" customHeight="1">
      <c r="A73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39" s="9">
        <v>124</v>
      </c>
      <c r="C739" s="121" t="str">
        <f t="shared" si="41"/>
        <v>2级-3级</v>
      </c>
      <c r="D739" s="121" t="s">
        <v>66</v>
      </c>
      <c r="E739" s="121" t="s">
        <v>89</v>
      </c>
      <c r="F739" s="121" t="s">
        <v>69</v>
      </c>
      <c r="G739" s="121" t="s">
        <v>180</v>
      </c>
      <c r="H739" s="144" t="s">
        <v>585</v>
      </c>
      <c r="I739" s="124" t="s">
        <v>9</v>
      </c>
      <c r="J739" s="255">
        <f>20929.1+9491.17+1768+5250+2980.56+1490.28+6199.09+4493.31+1490.28+1710</f>
        <v>55801.789999999994</v>
      </c>
      <c r="K739" s="22"/>
      <c r="L739" s="23"/>
      <c r="M739" s="20"/>
      <c r="N739" s="24"/>
      <c r="O739" s="20"/>
      <c r="P739" s="20"/>
      <c r="Q739" s="20"/>
      <c r="R739" s="20"/>
      <c r="S739" s="20"/>
    </row>
    <row r="740" spans="1:27">
      <c r="A74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740" s="9">
        <v>40</v>
      </c>
      <c r="C740" s="10" t="str">
        <f t="shared" si="41"/>
        <v>1级-2级</v>
      </c>
      <c r="D740" s="10" t="s">
        <v>64</v>
      </c>
      <c r="E740" s="10" t="s">
        <v>65</v>
      </c>
      <c r="F740" s="10" t="s">
        <v>66</v>
      </c>
      <c r="G740" s="10" t="s">
        <v>81</v>
      </c>
      <c r="H740" s="76" t="s">
        <v>101</v>
      </c>
      <c r="I740" s="77" t="s">
        <v>5</v>
      </c>
      <c r="J740" s="26">
        <v>55352.4</v>
      </c>
      <c r="K740" s="22"/>
      <c r="L740" s="23"/>
      <c r="M740" s="20"/>
      <c r="N740" s="24"/>
      <c r="O740" s="20"/>
      <c r="P740" s="20"/>
      <c r="Q740" s="20"/>
      <c r="R740" s="20"/>
      <c r="S740" s="20"/>
    </row>
    <row r="741" spans="1:27" ht="26">
      <c r="A74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41" s="9">
        <v>12</v>
      </c>
      <c r="C741" s="10" t="str">
        <f t="shared" si="41"/>
        <v>2级-3级</v>
      </c>
      <c r="D741" s="10" t="s">
        <v>115</v>
      </c>
      <c r="E741" s="10" t="s">
        <v>81</v>
      </c>
      <c r="F741" s="10" t="s">
        <v>116</v>
      </c>
      <c r="G741" s="10" t="s">
        <v>121</v>
      </c>
      <c r="H741" s="81" t="s">
        <v>129</v>
      </c>
      <c r="I741" s="77" t="s">
        <v>5</v>
      </c>
      <c r="J741" s="26">
        <v>55200</v>
      </c>
      <c r="K741" s="31" t="s">
        <v>130</v>
      </c>
      <c r="L741" s="23" t="s">
        <v>9</v>
      </c>
      <c r="M741" s="32">
        <f>J741</f>
        <v>55200</v>
      </c>
      <c r="N741" s="24"/>
      <c r="O741" s="20"/>
      <c r="P741" s="20"/>
      <c r="Q741" s="33">
        <f>M741</f>
        <v>55200</v>
      </c>
      <c r="R741" s="33">
        <f>Q741</f>
        <v>55200</v>
      </c>
      <c r="S741" s="33">
        <f>R741</f>
        <v>55200</v>
      </c>
    </row>
    <row r="742" spans="1:27">
      <c r="A742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742" s="9">
        <v>10</v>
      </c>
      <c r="C742" s="10" t="str">
        <f t="shared" si="41"/>
        <v>2级-2级</v>
      </c>
      <c r="D742" s="10" t="s">
        <v>66</v>
      </c>
      <c r="E742" s="10" t="s">
        <v>169</v>
      </c>
      <c r="F742" s="10" t="s">
        <v>66</v>
      </c>
      <c r="G742" s="10" t="s">
        <v>81</v>
      </c>
      <c r="H742" s="79"/>
      <c r="I742" s="77" t="s">
        <v>9</v>
      </c>
      <c r="J742" s="26">
        <v>55200</v>
      </c>
      <c r="K742" s="22"/>
      <c r="L742" s="23"/>
      <c r="M742" s="40"/>
      <c r="N742" s="24"/>
      <c r="O742" s="20"/>
      <c r="P742" s="20" t="str">
        <f>IF(N742=0,"OK","待核对")</f>
        <v>OK</v>
      </c>
      <c r="Q742" s="20"/>
      <c r="R742" s="20"/>
      <c r="S742" s="20"/>
    </row>
    <row r="743" spans="1:27">
      <c r="A74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43" s="9">
        <v>453</v>
      </c>
      <c r="C743" s="121" t="str">
        <f t="shared" si="41"/>
        <v>3级-2级</v>
      </c>
      <c r="D743" s="121" t="s">
        <v>69</v>
      </c>
      <c r="E743" s="121" t="s">
        <v>347</v>
      </c>
      <c r="F743" s="121" t="s">
        <v>66</v>
      </c>
      <c r="G743" s="121" t="s">
        <v>90</v>
      </c>
      <c r="H743" s="144" t="s">
        <v>103</v>
      </c>
      <c r="I743" s="124" t="s">
        <v>9</v>
      </c>
      <c r="J743" s="271">
        <v>54906</v>
      </c>
      <c r="K743" s="54"/>
      <c r="L743" s="55"/>
      <c r="M743" s="59"/>
      <c r="N743" s="57"/>
      <c r="O743" s="58"/>
      <c r="P743" s="58" t="str">
        <f>IF(N743=0,"OK","待核对")</f>
        <v>OK</v>
      </c>
      <c r="Q743" s="58"/>
      <c r="R743" s="58"/>
      <c r="S743" s="58"/>
    </row>
    <row r="744" spans="1:27" ht="26">
      <c r="A74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44" s="9">
        <v>86</v>
      </c>
      <c r="C744" s="10" t="str">
        <f t="shared" si="41"/>
        <v>2级-3级</v>
      </c>
      <c r="D744" s="10" t="s">
        <v>115</v>
      </c>
      <c r="E744" s="10" t="s">
        <v>81</v>
      </c>
      <c r="F744" s="10" t="s">
        <v>116</v>
      </c>
      <c r="G744" s="10" t="s">
        <v>117</v>
      </c>
      <c r="H744" s="81" t="s">
        <v>147</v>
      </c>
      <c r="I744" s="77" t="s">
        <v>5</v>
      </c>
      <c r="J744" s="26">
        <v>54787.02</v>
      </c>
      <c r="K744" s="31" t="s">
        <v>148</v>
      </c>
      <c r="L744" s="23" t="s">
        <v>9</v>
      </c>
      <c r="M744" s="32">
        <f>J744</f>
        <v>54787.02</v>
      </c>
      <c r="N744" s="24"/>
      <c r="O744" s="20"/>
      <c r="P744" s="20"/>
      <c r="Q744" s="33">
        <f>M744</f>
        <v>54787.02</v>
      </c>
      <c r="R744" s="33">
        <f>Q744</f>
        <v>54787.02</v>
      </c>
      <c r="S744" s="33">
        <f>R744</f>
        <v>54787.02</v>
      </c>
    </row>
    <row r="745" spans="1:27">
      <c r="A745" s="147" t="str">
        <f>HYPERLINK("C:\Users\chizh\Desktop\ffcell\提取结果.xlsx#'4内部关联现金流'!A1","[提取结果.xlsx]4内部关联现金流")</f>
        <v>[提取结果.xlsx]4内部关联现金流</v>
      </c>
      <c r="B745" s="9">
        <v>82</v>
      </c>
      <c r="C745" s="105" t="str">
        <f t="shared" si="41"/>
        <v>3级-2级</v>
      </c>
      <c r="D745" s="105" t="s">
        <v>393</v>
      </c>
      <c r="E745" s="85" t="s">
        <v>394</v>
      </c>
      <c r="F745" s="106" t="s">
        <v>395</v>
      </c>
      <c r="G745" s="86" t="s">
        <v>396</v>
      </c>
      <c r="H745" s="87" t="s">
        <v>397</v>
      </c>
      <c r="I745" s="88" t="s">
        <v>9</v>
      </c>
      <c r="J745" s="107">
        <v>53842.05</v>
      </c>
      <c r="K745" s="22"/>
      <c r="L745" s="23"/>
      <c r="M745" s="20"/>
      <c r="N745" s="24"/>
      <c r="O745" s="20"/>
      <c r="P745" s="20"/>
      <c r="Q745" s="20"/>
      <c r="R745" s="20"/>
      <c r="S745" s="20"/>
    </row>
    <row r="746" spans="1:27" ht="13" customHeight="1">
      <c r="A74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46" s="72">
        <v>48</v>
      </c>
      <c r="C746" s="73" t="str">
        <f t="shared" si="41"/>
        <v>4级-3级</v>
      </c>
      <c r="D746" s="73" t="s">
        <v>72</v>
      </c>
      <c r="E746" s="73" t="s">
        <v>76</v>
      </c>
      <c r="F746" s="75" t="s">
        <v>69</v>
      </c>
      <c r="G746" s="75" t="s">
        <v>96</v>
      </c>
      <c r="H746" s="76" t="s">
        <v>306</v>
      </c>
      <c r="I746" s="77" t="s">
        <v>3</v>
      </c>
      <c r="J746" s="78">
        <v>53384.93</v>
      </c>
      <c r="K746" s="22"/>
      <c r="L746" s="23"/>
      <c r="M746" s="20"/>
      <c r="N746" s="24"/>
      <c r="O746" s="20"/>
      <c r="P746" s="20"/>
      <c r="Q746" s="20"/>
      <c r="R746" s="20"/>
      <c r="S746" s="20"/>
    </row>
    <row r="747" spans="1:27">
      <c r="A74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47" s="9">
        <v>97</v>
      </c>
      <c r="C747" s="121" t="str">
        <f t="shared" si="41"/>
        <v>3级-3级</v>
      </c>
      <c r="D747" s="121" t="s">
        <v>69</v>
      </c>
      <c r="E747" s="121" t="s">
        <v>196</v>
      </c>
      <c r="F747" s="121" t="s">
        <v>69</v>
      </c>
      <c r="G747" s="121" t="s">
        <v>195</v>
      </c>
      <c r="H747" s="144" t="s">
        <v>577</v>
      </c>
      <c r="I747" s="124" t="s">
        <v>5</v>
      </c>
      <c r="J747" s="271">
        <v>52808.95</v>
      </c>
      <c r="K747" s="54"/>
      <c r="L747" s="55"/>
      <c r="M747" s="58"/>
      <c r="N747" s="57"/>
      <c r="O747" s="58"/>
      <c r="P747" s="58"/>
      <c r="Q747" s="58"/>
      <c r="R747" s="58"/>
      <c r="S747" s="58"/>
    </row>
    <row r="748" spans="1:27" ht="13" customHeight="1">
      <c r="A74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48" s="9">
        <v>8</v>
      </c>
      <c r="C748" s="10" t="str">
        <f t="shared" si="41"/>
        <v>2级-3级</v>
      </c>
      <c r="D748" s="10" t="s">
        <v>252</v>
      </c>
      <c r="E748" s="10" t="s">
        <v>253</v>
      </c>
      <c r="F748" s="10" t="s">
        <v>260</v>
      </c>
      <c r="G748" s="11" t="s">
        <v>265</v>
      </c>
      <c r="H748" s="76" t="s">
        <v>266</v>
      </c>
      <c r="I748" s="77" t="s">
        <v>9</v>
      </c>
      <c r="J748" s="26">
        <v>52800</v>
      </c>
      <c r="K748" s="22"/>
      <c r="L748" s="23"/>
      <c r="M748" s="38"/>
      <c r="N748" s="24"/>
      <c r="O748" s="20"/>
      <c r="P748" s="20" t="str">
        <f>IF(N748=0,"OK","待核对")</f>
        <v>OK</v>
      </c>
      <c r="Q748" s="20"/>
      <c r="R748" s="20"/>
      <c r="S748" s="20"/>
      <c r="T748" s="162"/>
      <c r="U748" s="162"/>
      <c r="V748" s="162"/>
      <c r="W748" s="162"/>
      <c r="X748" s="162"/>
      <c r="Y748" s="162"/>
      <c r="Z748" s="162"/>
      <c r="AA748" s="162"/>
    </row>
    <row r="749" spans="1:27">
      <c r="A74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49" s="9">
        <v>23</v>
      </c>
      <c r="C749" s="10" t="s">
        <v>500</v>
      </c>
      <c r="D749" s="10" t="s">
        <v>69</v>
      </c>
      <c r="E749" s="10" t="s">
        <v>158</v>
      </c>
      <c r="F749" s="10" t="s">
        <v>66</v>
      </c>
      <c r="G749" s="10" t="s">
        <v>83</v>
      </c>
      <c r="H749" s="79"/>
      <c r="I749" s="77" t="s">
        <v>3</v>
      </c>
      <c r="J749" s="26">
        <v>52800</v>
      </c>
      <c r="K749" s="22"/>
      <c r="L749" s="23"/>
      <c r="M749" s="20"/>
      <c r="N749" s="24"/>
      <c r="O749" s="20"/>
      <c r="P749" s="20"/>
      <c r="Q749" s="20"/>
      <c r="R749" s="20"/>
      <c r="S749" s="20"/>
    </row>
    <row r="750" spans="1:27">
      <c r="A750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750" s="9">
        <v>5</v>
      </c>
      <c r="C750" s="10" t="str">
        <f t="shared" ref="C750:C766" si="42">TEXT(D750,"000")&amp;"-"&amp;TEXT(F750,"000")</f>
        <v>2级-2级</v>
      </c>
      <c r="D750" s="10" t="s">
        <v>66</v>
      </c>
      <c r="E750" s="10" t="s">
        <v>169</v>
      </c>
      <c r="F750" s="10" t="s">
        <v>66</v>
      </c>
      <c r="G750" s="10" t="s">
        <v>81</v>
      </c>
      <c r="H750" s="119"/>
      <c r="I750" s="77" t="s">
        <v>9</v>
      </c>
      <c r="J750" s="26">
        <v>52682.720000000001</v>
      </c>
      <c r="K750" s="22"/>
      <c r="L750" s="23"/>
      <c r="M750" s="32"/>
      <c r="N750" s="24"/>
      <c r="O750" s="20"/>
      <c r="P750" s="20"/>
      <c r="Q750" s="20"/>
      <c r="R750" s="20"/>
      <c r="S750" s="20"/>
    </row>
    <row r="751" spans="1:27">
      <c r="A75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51" s="9">
        <v>18</v>
      </c>
      <c r="C751" s="10" t="str">
        <f t="shared" si="42"/>
        <v>2级-3级</v>
      </c>
      <c r="D751" s="10" t="s">
        <v>66</v>
      </c>
      <c r="E751" s="10" t="s">
        <v>270</v>
      </c>
      <c r="F751" s="10" t="s">
        <v>69</v>
      </c>
      <c r="G751" s="10" t="s">
        <v>275</v>
      </c>
      <c r="H751" s="76" t="s">
        <v>91</v>
      </c>
      <c r="I751" s="77" t="s">
        <v>9</v>
      </c>
      <c r="J751" s="26">
        <v>52500</v>
      </c>
      <c r="K751" s="54"/>
      <c r="L751" s="55"/>
      <c r="M751" s="56"/>
      <c r="N751" s="57"/>
      <c r="O751" s="58"/>
      <c r="P751" s="58"/>
      <c r="Q751" s="58"/>
      <c r="R751" s="58"/>
      <c r="S751" s="58"/>
      <c r="T751" s="162"/>
      <c r="U751" s="162"/>
      <c r="V751" s="162"/>
      <c r="W751" s="162"/>
      <c r="X751" s="162"/>
      <c r="Y751" s="162"/>
      <c r="Z751" s="162"/>
      <c r="AA751" s="162"/>
    </row>
    <row r="752" spans="1:27">
      <c r="A75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52" s="9">
        <v>138</v>
      </c>
      <c r="C752" s="10" t="str">
        <f t="shared" si="42"/>
        <v>2级-4级</v>
      </c>
      <c r="D752" s="10" t="s">
        <v>66</v>
      </c>
      <c r="E752" s="10" t="s">
        <v>81</v>
      </c>
      <c r="F752" s="10" t="s">
        <v>163</v>
      </c>
      <c r="G752" s="10" t="s">
        <v>173</v>
      </c>
      <c r="H752" s="81" t="s">
        <v>174</v>
      </c>
      <c r="I752" s="77" t="s">
        <v>9</v>
      </c>
      <c r="J752" s="26">
        <v>52388</v>
      </c>
      <c r="K752" s="22"/>
      <c r="L752" s="23"/>
      <c r="M752" s="32"/>
      <c r="N752" s="24"/>
      <c r="O752" s="20"/>
      <c r="P752" s="20"/>
      <c r="Q752" s="33"/>
      <c r="R752" s="33"/>
      <c r="S752" s="33"/>
    </row>
    <row r="753" spans="1:27">
      <c r="A753" s="147" t="str">
        <f>HYPERLINK("C:\Users\chizh\Desktop\ffcell\提取结果.xlsx#'4内部关联现金流-1'!A1","[提取结果.xlsx]4内部关联现金流-1")</f>
        <v>[提取结果.xlsx]4内部关联现金流-1</v>
      </c>
      <c r="B753" s="9">
        <v>49</v>
      </c>
      <c r="C753" s="10" t="str">
        <f t="shared" si="42"/>
        <v>4级-2级</v>
      </c>
      <c r="D753" s="73" t="s">
        <v>72</v>
      </c>
      <c r="E753" s="73" t="s">
        <v>173</v>
      </c>
      <c r="F753" s="73" t="s">
        <v>66</v>
      </c>
      <c r="G753" s="73" t="s">
        <v>441</v>
      </c>
      <c r="H753" s="81" t="s">
        <v>437</v>
      </c>
      <c r="I753" s="77" t="s">
        <v>3</v>
      </c>
      <c r="J753" s="26">
        <v>52388</v>
      </c>
      <c r="K753" s="54"/>
      <c r="L753" s="55"/>
      <c r="M753" s="59"/>
      <c r="N753" s="24"/>
      <c r="O753" s="20"/>
      <c r="P753" s="20"/>
      <c r="Q753" s="20"/>
      <c r="R753" s="20"/>
      <c r="S753" s="20"/>
    </row>
    <row r="754" spans="1:27">
      <c r="A75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54" s="9">
        <v>390</v>
      </c>
      <c r="C754" s="121" t="str">
        <f t="shared" si="42"/>
        <v>3级-3级</v>
      </c>
      <c r="D754" s="121" t="s">
        <v>69</v>
      </c>
      <c r="E754" s="121" t="s">
        <v>161</v>
      </c>
      <c r="F754" s="121" t="s">
        <v>69</v>
      </c>
      <c r="G754" s="121" t="s">
        <v>197</v>
      </c>
      <c r="H754" s="144" t="s">
        <v>669</v>
      </c>
      <c r="I754" s="124" t="s">
        <v>3</v>
      </c>
      <c r="J754" s="271">
        <v>52084</v>
      </c>
      <c r="K754" s="22"/>
      <c r="L754" s="23"/>
      <c r="M754" s="20"/>
      <c r="N754" s="24"/>
      <c r="O754" s="20"/>
      <c r="P754" s="20"/>
      <c r="Q754" s="20"/>
      <c r="R754" s="20"/>
      <c r="S754" s="20"/>
    </row>
    <row r="755" spans="1:27">
      <c r="A75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55" s="9">
        <v>123</v>
      </c>
      <c r="C755" s="121" t="str">
        <f t="shared" si="42"/>
        <v>2级-3级</v>
      </c>
      <c r="D755" s="121" t="s">
        <v>66</v>
      </c>
      <c r="E755" s="121" t="s">
        <v>89</v>
      </c>
      <c r="F755" s="121" t="s">
        <v>69</v>
      </c>
      <c r="G755" s="121" t="s">
        <v>180</v>
      </c>
      <c r="H755" s="144" t="s">
        <v>164</v>
      </c>
      <c r="I755" s="124" t="s">
        <v>3</v>
      </c>
      <c r="J755" s="255">
        <v>51802.26</v>
      </c>
      <c r="K755" s="22"/>
      <c r="L755" s="23"/>
      <c r="M755" s="20"/>
      <c r="N755" s="24"/>
      <c r="O755" s="20"/>
      <c r="P755" s="20"/>
      <c r="Q755" s="20"/>
      <c r="R755" s="20"/>
      <c r="S755" s="20"/>
    </row>
    <row r="756" spans="1:27">
      <c r="A75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56" s="9">
        <v>69</v>
      </c>
      <c r="C756" s="121" t="str">
        <f t="shared" si="42"/>
        <v>3级-3级</v>
      </c>
      <c r="D756" s="121" t="s">
        <v>69</v>
      </c>
      <c r="E756" s="121" t="s">
        <v>245</v>
      </c>
      <c r="F756" s="121" t="s">
        <v>69</v>
      </c>
      <c r="G756" s="121" t="s">
        <v>354</v>
      </c>
      <c r="H756" s="76" t="s">
        <v>306</v>
      </c>
      <c r="I756" s="124" t="s">
        <v>9</v>
      </c>
      <c r="J756" s="271">
        <v>50804.02</v>
      </c>
      <c r="K756" s="126"/>
      <c r="L756" s="127"/>
      <c r="M756" s="20"/>
      <c r="N756" s="24"/>
      <c r="O756" s="20"/>
      <c r="P756" s="20"/>
      <c r="Q756" s="20"/>
      <c r="R756" s="20"/>
      <c r="S756" s="20"/>
    </row>
    <row r="757" spans="1:27" ht="13" customHeight="1">
      <c r="A75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57" s="72">
        <v>15</v>
      </c>
      <c r="C757" s="73" t="str">
        <f t="shared" si="42"/>
        <v>4级-3级</v>
      </c>
      <c r="D757" s="73" t="s">
        <v>72</v>
      </c>
      <c r="E757" s="73" t="s">
        <v>76</v>
      </c>
      <c r="F757" s="75" t="s">
        <v>69</v>
      </c>
      <c r="G757" s="75" t="s">
        <v>245</v>
      </c>
      <c r="H757" s="76" t="s">
        <v>306</v>
      </c>
      <c r="I757" s="77" t="s">
        <v>3</v>
      </c>
      <c r="J757" s="78">
        <v>50390.18</v>
      </c>
      <c r="K757" s="22"/>
      <c r="L757" s="23"/>
      <c r="M757" s="20"/>
      <c r="N757" s="24"/>
      <c r="O757" s="20"/>
      <c r="P757" s="20"/>
      <c r="Q757" s="20"/>
      <c r="R757" s="20"/>
      <c r="S757" s="20"/>
    </row>
    <row r="758" spans="1:27">
      <c r="A75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58" s="9">
        <v>81</v>
      </c>
      <c r="C758" s="121" t="str">
        <f t="shared" si="42"/>
        <v>3级-4级</v>
      </c>
      <c r="D758" s="121" t="s">
        <v>69</v>
      </c>
      <c r="E758" s="121" t="s">
        <v>245</v>
      </c>
      <c r="F758" s="121" t="s">
        <v>72</v>
      </c>
      <c r="G758" s="121" t="s">
        <v>76</v>
      </c>
      <c r="H758" s="128" t="s">
        <v>573</v>
      </c>
      <c r="I758" s="124" t="s">
        <v>9</v>
      </c>
      <c r="J758" s="271">
        <v>50390.18</v>
      </c>
      <c r="K758" s="126"/>
      <c r="L758" s="127"/>
      <c r="M758" s="20"/>
      <c r="N758" s="24"/>
      <c r="O758" s="20"/>
      <c r="P758" s="20"/>
      <c r="Q758" s="20"/>
      <c r="R758" s="20"/>
      <c r="S758" s="20"/>
    </row>
    <row r="759" spans="1:27" ht="13" customHeight="1">
      <c r="A75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59" s="9">
        <v>194</v>
      </c>
      <c r="C759" s="121" t="str">
        <f t="shared" si="42"/>
        <v>3级-3级</v>
      </c>
      <c r="D759" s="121" t="s">
        <v>69</v>
      </c>
      <c r="E759" s="129" t="s">
        <v>233</v>
      </c>
      <c r="F759" s="121" t="s">
        <v>69</v>
      </c>
      <c r="G759" s="121" t="s">
        <v>354</v>
      </c>
      <c r="H759" s="144" t="s">
        <v>604</v>
      </c>
      <c r="I759" s="124" t="s">
        <v>7</v>
      </c>
      <c r="J759" s="255">
        <v>50231.01</v>
      </c>
      <c r="K759" s="54"/>
      <c r="L759" s="55"/>
      <c r="M759" s="56"/>
      <c r="N759" s="57"/>
      <c r="O759" s="58"/>
      <c r="P759" s="58"/>
      <c r="Q759" s="58"/>
      <c r="R759" s="58"/>
      <c r="S759" s="58"/>
    </row>
    <row r="760" spans="1:27">
      <c r="A76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60" s="9">
        <v>306</v>
      </c>
      <c r="C760" s="121" t="str">
        <f t="shared" si="42"/>
        <v>3级-3级</v>
      </c>
      <c r="D760" s="121" t="s">
        <v>69</v>
      </c>
      <c r="E760" s="121" t="s">
        <v>354</v>
      </c>
      <c r="F760" s="121" t="s">
        <v>69</v>
      </c>
      <c r="G760" s="117" t="s">
        <v>233</v>
      </c>
      <c r="H760" s="131" t="s">
        <v>632</v>
      </c>
      <c r="I760" s="124" t="s">
        <v>5</v>
      </c>
      <c r="J760" s="271">
        <v>50231.01</v>
      </c>
      <c r="K760" s="54"/>
      <c r="L760" s="55"/>
      <c r="M760" s="59"/>
      <c r="N760" s="57"/>
      <c r="O760" s="58"/>
      <c r="P760" s="58" t="str">
        <f>IF(N760=0,"OK","待核对")</f>
        <v>OK</v>
      </c>
      <c r="Q760" s="58"/>
      <c r="R760" s="58"/>
      <c r="S760" s="58"/>
    </row>
    <row r="761" spans="1:27">
      <c r="A76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761" s="9">
        <v>30</v>
      </c>
      <c r="C761" s="10" t="str">
        <f t="shared" si="42"/>
        <v>3级-3级</v>
      </c>
      <c r="D761" s="10" t="s">
        <v>69</v>
      </c>
      <c r="E761" s="10" t="s">
        <v>197</v>
      </c>
      <c r="F761" s="10" t="s">
        <v>69</v>
      </c>
      <c r="G761" s="10" t="s">
        <v>161</v>
      </c>
      <c r="H761" s="118" t="s">
        <v>244</v>
      </c>
      <c r="I761" s="77" t="s">
        <v>6</v>
      </c>
      <c r="J761" s="26">
        <v>49984</v>
      </c>
      <c r="K761" s="22"/>
      <c r="L761" s="23"/>
      <c r="M761" s="20"/>
      <c r="N761" s="24"/>
      <c r="O761" s="20"/>
      <c r="P761" s="20"/>
      <c r="Q761" s="20"/>
      <c r="R761" s="20"/>
      <c r="S761" s="20"/>
    </row>
    <row r="762" spans="1:27">
      <c r="A76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62" s="9">
        <v>380</v>
      </c>
      <c r="C762" s="121" t="str">
        <f t="shared" si="42"/>
        <v>3级-2级</v>
      </c>
      <c r="D762" s="121" t="s">
        <v>69</v>
      </c>
      <c r="E762" s="121" t="s">
        <v>161</v>
      </c>
      <c r="F762" s="121" t="s">
        <v>66</v>
      </c>
      <c r="G762" s="121" t="s">
        <v>89</v>
      </c>
      <c r="H762" s="144" t="s">
        <v>669</v>
      </c>
      <c r="I762" s="124" t="s">
        <v>3</v>
      </c>
      <c r="J762" s="271">
        <v>49714</v>
      </c>
      <c r="K762" s="22"/>
      <c r="L762" s="23"/>
      <c r="M762" s="40"/>
      <c r="N762" s="24"/>
      <c r="O762" s="20"/>
      <c r="P762" s="20" t="str">
        <f>IF(N762=0,"OK","待核对")</f>
        <v>OK</v>
      </c>
      <c r="Q762" s="20"/>
      <c r="R762" s="20"/>
      <c r="S762" s="20"/>
    </row>
    <row r="763" spans="1:27">
      <c r="A76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63" s="9">
        <v>82</v>
      </c>
      <c r="C763" s="10" t="str">
        <f t="shared" si="42"/>
        <v>2级-2级</v>
      </c>
      <c r="D763" s="10" t="s">
        <v>252</v>
      </c>
      <c r="E763" s="10" t="s">
        <v>325</v>
      </c>
      <c r="F763" s="10" t="s">
        <v>252</v>
      </c>
      <c r="G763" s="10" t="s">
        <v>323</v>
      </c>
      <c r="H763" s="81" t="s">
        <v>185</v>
      </c>
      <c r="I763" s="77" t="s">
        <v>5</v>
      </c>
      <c r="J763" s="26">
        <v>48727.02</v>
      </c>
      <c r="K763" s="54"/>
      <c r="L763" s="55"/>
      <c r="M763" s="58"/>
      <c r="N763" s="57"/>
      <c r="O763" s="58"/>
      <c r="P763" s="58"/>
      <c r="Q763" s="58"/>
      <c r="R763" s="58"/>
      <c r="S763" s="58"/>
      <c r="T763" s="162"/>
      <c r="U763" s="162"/>
      <c r="V763" s="162"/>
      <c r="W763" s="162"/>
      <c r="X763" s="162"/>
      <c r="Y763" s="162"/>
      <c r="Z763" s="162"/>
      <c r="AA763" s="162"/>
    </row>
    <row r="764" spans="1:27">
      <c r="A764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64" s="9">
        <v>30</v>
      </c>
      <c r="C764" s="10" t="str">
        <f t="shared" si="42"/>
        <v>3级-2级</v>
      </c>
      <c r="D764" s="10" t="s">
        <v>69</v>
      </c>
      <c r="E764" s="10" t="s">
        <v>205</v>
      </c>
      <c r="F764" s="10" t="s">
        <v>66</v>
      </c>
      <c r="G764" s="10" t="s">
        <v>80</v>
      </c>
      <c r="H764" s="79" t="s">
        <v>204</v>
      </c>
      <c r="I764" s="77" t="s">
        <v>6</v>
      </c>
      <c r="J764" s="26">
        <v>48544.800000000003</v>
      </c>
      <c r="K764" s="22"/>
      <c r="L764" s="23"/>
      <c r="M764" s="20"/>
      <c r="N764" s="24"/>
      <c r="O764" s="20"/>
      <c r="P764" s="20"/>
      <c r="Q764" s="20"/>
      <c r="R764" s="20"/>
      <c r="S764" s="20"/>
    </row>
    <row r="765" spans="1:27">
      <c r="A765" s="147" t="str">
        <f>HYPERLINK("C:\Users\chizh\Desktop\ffcell\提取结果.xlsx#'4内部关联现金流-1'!A1","[提取结果.xlsx]4内部关联现金流-1")</f>
        <v>[提取结果.xlsx]4内部关联现金流-1</v>
      </c>
      <c r="B765" s="9">
        <v>44</v>
      </c>
      <c r="C765" s="10" t="str">
        <f t="shared" si="42"/>
        <v>4级-2级</v>
      </c>
      <c r="D765" s="73" t="s">
        <v>72</v>
      </c>
      <c r="E765" s="73" t="s">
        <v>173</v>
      </c>
      <c r="F765" s="73" t="s">
        <v>66</v>
      </c>
      <c r="G765" s="73" t="s">
        <v>436</v>
      </c>
      <c r="H765" s="81" t="s">
        <v>437</v>
      </c>
      <c r="I765" s="77" t="s">
        <v>3</v>
      </c>
      <c r="J765" s="26">
        <v>47866</v>
      </c>
      <c r="K765" s="54"/>
      <c r="L765" s="55"/>
      <c r="M765" s="56"/>
      <c r="N765" s="24"/>
      <c r="O765" s="20"/>
      <c r="P765" s="20"/>
      <c r="Q765" s="20"/>
      <c r="R765" s="20"/>
      <c r="S765" s="20"/>
    </row>
    <row r="766" spans="1:27">
      <c r="A766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766" s="9">
        <v>12</v>
      </c>
      <c r="C766" s="10" t="str">
        <f t="shared" si="42"/>
        <v>2级-4级</v>
      </c>
      <c r="D766" s="10" t="s">
        <v>66</v>
      </c>
      <c r="E766" s="10" t="s">
        <v>90</v>
      </c>
      <c r="F766" s="10" t="s">
        <v>72</v>
      </c>
      <c r="G766" s="10" t="s">
        <v>173</v>
      </c>
      <c r="H766" s="79" t="s">
        <v>490</v>
      </c>
      <c r="I766" s="77" t="s">
        <v>6</v>
      </c>
      <c r="J766" s="26">
        <v>47866</v>
      </c>
      <c r="K766" s="54"/>
      <c r="L766" s="55"/>
      <c r="M766" s="58"/>
      <c r="N766" s="57"/>
      <c r="O766" s="58"/>
      <c r="P766" s="58"/>
      <c r="Q766" s="58"/>
      <c r="R766" s="58"/>
      <c r="S766" s="58"/>
    </row>
    <row r="767" spans="1:27" ht="26">
      <c r="A76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67" s="9">
        <v>94</v>
      </c>
      <c r="C767" s="10" t="e">
        <f>TEXT(D767,"000")&amp;"-"&amp;TEXT(#REF!,"000")</f>
        <v>#REF!</v>
      </c>
      <c r="D767" s="10" t="s">
        <v>115</v>
      </c>
      <c r="E767" s="10" t="s">
        <v>81</v>
      </c>
      <c r="F767" s="10" t="s">
        <v>116</v>
      </c>
      <c r="G767" s="10" t="s">
        <v>127</v>
      </c>
      <c r="H767" s="81" t="s">
        <v>147</v>
      </c>
      <c r="I767" s="77" t="s">
        <v>5</v>
      </c>
      <c r="J767" s="26">
        <v>47497.59</v>
      </c>
      <c r="K767" s="31" t="s">
        <v>148</v>
      </c>
      <c r="L767" s="23" t="s">
        <v>9</v>
      </c>
      <c r="M767" s="32">
        <f>J767</f>
        <v>47497.59</v>
      </c>
      <c r="N767" s="24"/>
      <c r="O767" s="20"/>
      <c r="P767" s="20"/>
      <c r="Q767" s="33">
        <f>M767</f>
        <v>47497.59</v>
      </c>
      <c r="R767" s="33">
        <f>Q767</f>
        <v>47497.59</v>
      </c>
      <c r="S767" s="33">
        <f>R767</f>
        <v>47497.59</v>
      </c>
    </row>
    <row r="768" spans="1:27">
      <c r="A76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68" s="9">
        <v>122</v>
      </c>
      <c r="C768" s="10" t="str">
        <f>TEXT(D768,"000")&amp;"-"&amp;TEXT(F768,"000")</f>
        <v>3级-3级</v>
      </c>
      <c r="D768" s="10" t="s">
        <v>116</v>
      </c>
      <c r="E768" s="10" t="s">
        <v>127</v>
      </c>
      <c r="F768" s="10" t="s">
        <v>116</v>
      </c>
      <c r="G768" s="10" t="s">
        <v>158</v>
      </c>
      <c r="H768" s="81" t="s">
        <v>159</v>
      </c>
      <c r="I768" s="77" t="s">
        <v>9</v>
      </c>
      <c r="J768" s="26">
        <v>47280</v>
      </c>
      <c r="K768" s="22"/>
      <c r="L768" s="23"/>
      <c r="M768" s="32"/>
      <c r="N768" s="24"/>
      <c r="O768" s="20"/>
      <c r="P768" s="20"/>
      <c r="Q768" s="33"/>
      <c r="R768" s="33"/>
      <c r="S768" s="33"/>
    </row>
    <row r="769" spans="1:27">
      <c r="A76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69" s="9">
        <v>24</v>
      </c>
      <c r="C769" s="10" t="s">
        <v>499</v>
      </c>
      <c r="D769" s="10" t="s">
        <v>69</v>
      </c>
      <c r="E769" s="10" t="s">
        <v>158</v>
      </c>
      <c r="F769" s="10" t="s">
        <v>69</v>
      </c>
      <c r="G769" s="10" t="s">
        <v>127</v>
      </c>
      <c r="H769" s="79"/>
      <c r="I769" s="77" t="s">
        <v>3</v>
      </c>
      <c r="J769" s="26">
        <v>47280</v>
      </c>
      <c r="K769" s="22"/>
      <c r="L769" s="23"/>
      <c r="M769" s="20"/>
      <c r="N769" s="24"/>
      <c r="O769" s="20"/>
      <c r="P769" s="20"/>
      <c r="Q769" s="20"/>
      <c r="R769" s="20"/>
      <c r="S769" s="20"/>
    </row>
    <row r="770" spans="1:27">
      <c r="A77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70" s="9">
        <v>38</v>
      </c>
      <c r="C770" s="10" t="str">
        <f>TEXT(D770,"000")&amp;"-"&amp;TEXT(F770,"000")</f>
        <v>4级-3级</v>
      </c>
      <c r="D770" s="10" t="s">
        <v>72</v>
      </c>
      <c r="E770" s="10" t="s">
        <v>97</v>
      </c>
      <c r="F770" s="10" t="s">
        <v>69</v>
      </c>
      <c r="G770" s="10" t="s">
        <v>357</v>
      </c>
      <c r="H770" s="118" t="s">
        <v>306</v>
      </c>
      <c r="I770" s="77" t="s">
        <v>3</v>
      </c>
      <c r="J770" s="26">
        <v>47122.559999999998</v>
      </c>
      <c r="K770" s="22"/>
      <c r="L770" s="23"/>
      <c r="M770" s="20"/>
      <c r="N770" s="24"/>
      <c r="O770" s="20"/>
      <c r="P770" s="20"/>
      <c r="Q770" s="20"/>
      <c r="R770" s="20"/>
      <c r="S770" s="20"/>
    </row>
    <row r="771" spans="1:27" ht="13" customHeight="1">
      <c r="A77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71" s="72">
        <v>42</v>
      </c>
      <c r="C771" s="73" t="str">
        <f>TEXT(D771,"000")&amp;"-"&amp;TEXT(F771,"000")</f>
        <v>4级-3级</v>
      </c>
      <c r="D771" s="73" t="s">
        <v>72</v>
      </c>
      <c r="E771" s="73" t="s">
        <v>76</v>
      </c>
      <c r="F771" s="75" t="s">
        <v>69</v>
      </c>
      <c r="G771" s="75" t="s">
        <v>364</v>
      </c>
      <c r="H771" s="76" t="s">
        <v>306</v>
      </c>
      <c r="I771" s="77" t="s">
        <v>3</v>
      </c>
      <c r="J771" s="78">
        <v>46227.96</v>
      </c>
      <c r="K771" s="22"/>
      <c r="L771" s="23"/>
      <c r="M771" s="20"/>
      <c r="N771" s="24"/>
      <c r="O771" s="20"/>
      <c r="P771" s="20"/>
      <c r="Q771" s="20"/>
      <c r="R771" s="20"/>
      <c r="S771" s="20"/>
    </row>
    <row r="772" spans="1:27">
      <c r="A77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72" s="9">
        <v>33</v>
      </c>
      <c r="C772" s="10" t="s">
        <v>500</v>
      </c>
      <c r="D772" s="10" t="s">
        <v>69</v>
      </c>
      <c r="E772" s="10" t="s">
        <v>158</v>
      </c>
      <c r="F772" s="10" t="s">
        <v>66</v>
      </c>
      <c r="G772" s="10" t="s">
        <v>179</v>
      </c>
      <c r="H772" s="79"/>
      <c r="I772" s="77" t="s">
        <v>3</v>
      </c>
      <c r="J772" s="26">
        <v>46222</v>
      </c>
      <c r="K772" s="22"/>
      <c r="L772" s="23"/>
      <c r="M772" s="20"/>
      <c r="N772" s="24"/>
      <c r="O772" s="20"/>
      <c r="P772" s="20"/>
      <c r="Q772" s="20"/>
      <c r="R772" s="20"/>
      <c r="S772" s="20"/>
    </row>
    <row r="773" spans="1:27" ht="13" customHeight="1">
      <c r="A77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73" s="9">
        <v>42</v>
      </c>
      <c r="C773" s="10" t="str">
        <f>TEXT(D773,"000")&amp;"-"&amp;TEXT(F773,"000")</f>
        <v>000-3级</v>
      </c>
      <c r="D773" s="10"/>
      <c r="E773" s="10"/>
      <c r="F773" s="10" t="s">
        <v>260</v>
      </c>
      <c r="G773" s="10" t="s">
        <v>180</v>
      </c>
      <c r="H773" s="81" t="s">
        <v>298</v>
      </c>
      <c r="I773" s="77" t="s">
        <v>9</v>
      </c>
      <c r="J773" s="26">
        <v>46009</v>
      </c>
      <c r="K773" s="22"/>
      <c r="L773" s="23"/>
      <c r="M773" s="38"/>
      <c r="N773" s="24"/>
      <c r="O773" s="20"/>
      <c r="P773" s="20" t="str">
        <f>IF(N773=0,"OK","待核对")</f>
        <v>OK</v>
      </c>
      <c r="Q773" s="20"/>
      <c r="R773" s="20"/>
      <c r="S773" s="20"/>
      <c r="T773" s="162"/>
      <c r="U773" s="162"/>
      <c r="V773" s="162"/>
      <c r="W773" s="162"/>
      <c r="X773" s="162"/>
      <c r="Y773" s="162"/>
      <c r="Z773" s="162"/>
      <c r="AA773" s="162"/>
    </row>
    <row r="774" spans="1:27" ht="26">
      <c r="A77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74" s="9">
        <v>455</v>
      </c>
      <c r="C774" s="121" t="str">
        <f>TEXT(D774,"000")&amp;"-"&amp;TEXT(F774,"000")</f>
        <v>3级-2级</v>
      </c>
      <c r="D774" s="121" t="s">
        <v>69</v>
      </c>
      <c r="E774" s="121" t="s">
        <v>347</v>
      </c>
      <c r="F774" s="121" t="s">
        <v>66</v>
      </c>
      <c r="G774" s="121" t="s">
        <v>89</v>
      </c>
      <c r="H774" s="144" t="s">
        <v>678</v>
      </c>
      <c r="I774" s="124" t="s">
        <v>677</v>
      </c>
      <c r="J774" s="271">
        <v>45908.27</v>
      </c>
      <c r="K774" s="54"/>
      <c r="L774" s="55"/>
      <c r="M774" s="59"/>
      <c r="N774" s="57"/>
      <c r="O774" s="58"/>
      <c r="P774" s="58" t="str">
        <f>IF(N774=0,"OK","待核对")</f>
        <v>OK</v>
      </c>
      <c r="Q774" s="58"/>
      <c r="R774" s="58"/>
      <c r="S774" s="58"/>
    </row>
    <row r="775" spans="1:27">
      <c r="A77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75" s="9">
        <v>90</v>
      </c>
      <c r="C775" s="10" t="str">
        <f>TEXT(D775,"000")&amp;"-"&amp;TEXT(F775,"000")</f>
        <v>2级-1级</v>
      </c>
      <c r="D775" s="10" t="s">
        <v>66</v>
      </c>
      <c r="E775" s="10" t="s">
        <v>98</v>
      </c>
      <c r="F775" s="10" t="s">
        <v>64</v>
      </c>
      <c r="G775" s="10" t="s">
        <v>65</v>
      </c>
      <c r="H775" s="81" t="s">
        <v>256</v>
      </c>
      <c r="I775" s="77" t="s">
        <v>5</v>
      </c>
      <c r="J775" s="26">
        <v>45000</v>
      </c>
      <c r="K775" s="54"/>
      <c r="L775" s="55"/>
      <c r="M775" s="56"/>
      <c r="N775" s="57"/>
      <c r="O775" s="58"/>
      <c r="P775" s="58"/>
      <c r="Q775" s="58"/>
      <c r="R775" s="58"/>
      <c r="S775" s="58"/>
      <c r="T775" s="162"/>
      <c r="U775" s="162"/>
      <c r="V775" s="162"/>
      <c r="W775" s="162"/>
      <c r="X775" s="162"/>
      <c r="Y775" s="162"/>
      <c r="Z775" s="162"/>
      <c r="AA775" s="162"/>
    </row>
    <row r="776" spans="1:27">
      <c r="A77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76" s="9">
        <v>44</v>
      </c>
      <c r="C776" s="121" t="str">
        <f>TEXT(D776,"000")&amp;"-"&amp;TEXT(F776,"000")</f>
        <v>3级-3级</v>
      </c>
      <c r="D776" s="121" t="s">
        <v>69</v>
      </c>
      <c r="E776" s="121" t="s">
        <v>195</v>
      </c>
      <c r="F776" s="121" t="s">
        <v>69</v>
      </c>
      <c r="G776" s="121" t="s">
        <v>350</v>
      </c>
      <c r="H776" s="144" t="s">
        <v>550</v>
      </c>
      <c r="I776" s="124" t="s">
        <v>5</v>
      </c>
      <c r="J776" s="255">
        <v>44654.92</v>
      </c>
      <c r="K776" s="22"/>
      <c r="L776" s="23"/>
      <c r="M776" s="32"/>
      <c r="N776" s="24"/>
      <c r="O776" s="20"/>
      <c r="P776" s="20"/>
      <c r="Q776" s="20"/>
      <c r="R776" s="20"/>
      <c r="S776" s="20"/>
    </row>
    <row r="777" spans="1:27">
      <c r="A77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77" s="9">
        <v>16</v>
      </c>
      <c r="C777" s="10" t="s">
        <v>499</v>
      </c>
      <c r="D777" s="10" t="s">
        <v>69</v>
      </c>
      <c r="E777" s="10" t="s">
        <v>158</v>
      </c>
      <c r="F777" s="10" t="s">
        <v>69</v>
      </c>
      <c r="G777" s="10" t="s">
        <v>121</v>
      </c>
      <c r="H777" s="79"/>
      <c r="I777" s="77" t="s">
        <v>3</v>
      </c>
      <c r="J777" s="26">
        <v>44375</v>
      </c>
      <c r="K777" s="22"/>
      <c r="L777" s="23"/>
      <c r="M777" s="20"/>
      <c r="N777" s="24"/>
      <c r="O777" s="20"/>
      <c r="P777" s="20"/>
      <c r="Q777" s="20"/>
      <c r="R777" s="20"/>
      <c r="S777" s="20"/>
    </row>
    <row r="778" spans="1:27">
      <c r="A77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778" s="9">
        <v>2</v>
      </c>
      <c r="C778" s="10" t="str">
        <f t="shared" ref="C778:C813" si="43">TEXT(D778,"000")&amp;"-"&amp;TEXT(F778,"000")</f>
        <v>2级-3级</v>
      </c>
      <c r="D778" s="10" t="s">
        <v>66</v>
      </c>
      <c r="E778" s="10" t="s">
        <v>84</v>
      </c>
      <c r="F778" s="10" t="s">
        <v>69</v>
      </c>
      <c r="G778" s="11" t="s">
        <v>226</v>
      </c>
      <c r="H778" s="81" t="s">
        <v>227</v>
      </c>
      <c r="I778" s="77" t="s">
        <v>6</v>
      </c>
      <c r="J778" s="26">
        <v>44031.4</v>
      </c>
      <c r="K778" s="22"/>
      <c r="L778" s="23"/>
      <c r="M778" s="32"/>
      <c r="N778" s="24"/>
      <c r="O778" s="20"/>
      <c r="P778" s="20"/>
      <c r="Q778" s="20"/>
      <c r="R778" s="20"/>
      <c r="S778" s="20"/>
    </row>
    <row r="779" spans="1:27" ht="13" customHeight="1">
      <c r="A77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79" s="72">
        <v>47</v>
      </c>
      <c r="C779" s="73" t="str">
        <f t="shared" si="43"/>
        <v>4级-3级</v>
      </c>
      <c r="D779" s="73" t="s">
        <v>72</v>
      </c>
      <c r="E779" s="73" t="s">
        <v>76</v>
      </c>
      <c r="F779" s="75" t="s">
        <v>69</v>
      </c>
      <c r="G779" s="75" t="s">
        <v>158</v>
      </c>
      <c r="H779" s="76" t="s">
        <v>306</v>
      </c>
      <c r="I779" s="77" t="s">
        <v>3</v>
      </c>
      <c r="J779" s="78">
        <v>43871</v>
      </c>
      <c r="K779" s="22"/>
      <c r="L779" s="23"/>
      <c r="M779" s="20"/>
      <c r="N779" s="24"/>
      <c r="O779" s="20"/>
      <c r="P779" s="20"/>
      <c r="Q779" s="20"/>
      <c r="R779" s="20"/>
      <c r="S779" s="20"/>
    </row>
    <row r="780" spans="1:27">
      <c r="A780" s="147" t="str">
        <f>HYPERLINK("C:\Users\chizh\Desktop\ffcell\提取结果.xlsx#'4内部关联现金流-1'!A1","[提取结果.xlsx]4内部关联现金流-1")</f>
        <v>[提取结果.xlsx]4内部关联现金流-1</v>
      </c>
      <c r="B780" s="9">
        <v>36</v>
      </c>
      <c r="C780" s="10" t="str">
        <f t="shared" si="43"/>
        <v>3级-3级</v>
      </c>
      <c r="D780" s="73" t="s">
        <v>433</v>
      </c>
      <c r="E780" s="73" t="s">
        <v>418</v>
      </c>
      <c r="F780" s="73" t="s">
        <v>433</v>
      </c>
      <c r="G780" s="73" t="s">
        <v>415</v>
      </c>
      <c r="H780" s="81" t="s">
        <v>297</v>
      </c>
      <c r="I780" s="77" t="s">
        <v>3</v>
      </c>
      <c r="J780" s="26">
        <v>43185.599999999999</v>
      </c>
      <c r="K780" s="22"/>
      <c r="L780" s="23"/>
      <c r="M780" s="20"/>
      <c r="N780" s="24"/>
      <c r="O780" s="20"/>
      <c r="P780" s="20"/>
      <c r="Q780" s="20"/>
      <c r="R780" s="20"/>
      <c r="S780" s="20"/>
    </row>
    <row r="781" spans="1:27" ht="13" customHeight="1">
      <c r="A781" s="147" t="str">
        <f>HYPERLINK("C:\Users\chizh\Desktop\ffcell\提取结果.xlsx#'4内部关联现金流-1'!A1","[提取结果.xlsx]4内部关联现金流-1")</f>
        <v>[提取结果.xlsx]4内部关联现金流-1</v>
      </c>
      <c r="B781" s="9">
        <v>85</v>
      </c>
      <c r="C781" s="10" t="str">
        <f t="shared" si="43"/>
        <v>3级-3级</v>
      </c>
      <c r="D781" s="73" t="s">
        <v>69</v>
      </c>
      <c r="E781" s="73" t="s">
        <v>415</v>
      </c>
      <c r="F781" s="73" t="s">
        <v>69</v>
      </c>
      <c r="G781" s="73" t="s">
        <v>418</v>
      </c>
      <c r="H781" s="118" t="s">
        <v>470</v>
      </c>
      <c r="I781" s="77" t="s">
        <v>6</v>
      </c>
      <c r="J781" s="26">
        <v>43185.599999999999</v>
      </c>
      <c r="K781" s="22"/>
      <c r="L781" s="23"/>
      <c r="M781" s="20"/>
      <c r="N781" s="24"/>
      <c r="O781" s="20"/>
      <c r="P781" s="20"/>
      <c r="Q781" s="20"/>
      <c r="R781" s="20"/>
      <c r="S781" s="20"/>
    </row>
    <row r="782" spans="1:27">
      <c r="A78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82" s="9">
        <v>134</v>
      </c>
      <c r="C782" s="10" t="str">
        <f t="shared" si="43"/>
        <v>2级-3级</v>
      </c>
      <c r="D782" s="10" t="s">
        <v>66</v>
      </c>
      <c r="E782" s="10" t="s">
        <v>81</v>
      </c>
      <c r="F782" s="10" t="s">
        <v>69</v>
      </c>
      <c r="G782" s="10" t="s">
        <v>170</v>
      </c>
      <c r="H782" s="81" t="s">
        <v>129</v>
      </c>
      <c r="I782" s="77" t="s">
        <v>3</v>
      </c>
      <c r="J782" s="26">
        <v>42500</v>
      </c>
      <c r="K782" s="22"/>
      <c r="L782" s="23"/>
      <c r="M782" s="32"/>
      <c r="N782" s="24"/>
      <c r="O782" s="20"/>
      <c r="P782" s="20"/>
      <c r="Q782" s="33"/>
      <c r="R782" s="33"/>
      <c r="S782" s="33"/>
    </row>
    <row r="783" spans="1:27">
      <c r="A78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83" s="9">
        <v>350</v>
      </c>
      <c r="C783" s="121" t="str">
        <f t="shared" si="43"/>
        <v>3级-3级</v>
      </c>
      <c r="D783" s="121" t="s">
        <v>69</v>
      </c>
      <c r="E783" s="121" t="s">
        <v>358</v>
      </c>
      <c r="F783" s="121" t="s">
        <v>69</v>
      </c>
      <c r="G783" s="121" t="s">
        <v>429</v>
      </c>
      <c r="H783" s="76" t="s">
        <v>165</v>
      </c>
      <c r="I783" s="124" t="s">
        <v>3</v>
      </c>
      <c r="J783" s="271">
        <v>42300</v>
      </c>
      <c r="K783" s="54"/>
      <c r="L783" s="55"/>
      <c r="M783" s="56"/>
      <c r="N783" s="57"/>
      <c r="O783" s="58"/>
      <c r="P783" s="58"/>
      <c r="Q783" s="58"/>
      <c r="R783" s="58"/>
      <c r="S783" s="58"/>
    </row>
    <row r="784" spans="1:27">
      <c r="A78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84" s="9">
        <v>24</v>
      </c>
      <c r="C784" s="10" t="str">
        <f t="shared" si="43"/>
        <v>4级-3级</v>
      </c>
      <c r="D784" s="10" t="s">
        <v>72</v>
      </c>
      <c r="E784" s="10" t="s">
        <v>97</v>
      </c>
      <c r="F784" s="10" t="s">
        <v>69</v>
      </c>
      <c r="G784" s="10" t="s">
        <v>194</v>
      </c>
      <c r="H784" s="118" t="s">
        <v>165</v>
      </c>
      <c r="I784" s="77" t="s">
        <v>6</v>
      </c>
      <c r="J784" s="26">
        <v>42184.15</v>
      </c>
      <c r="K784" s="22"/>
      <c r="L784" s="23"/>
      <c r="M784" s="20"/>
      <c r="N784" s="24"/>
      <c r="O784" s="20"/>
      <c r="P784" s="20"/>
      <c r="Q784" s="20"/>
      <c r="R784" s="20"/>
      <c r="S784" s="20"/>
    </row>
    <row r="785" spans="1:27">
      <c r="A78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85" s="9">
        <v>475</v>
      </c>
      <c r="C785" s="121" t="str">
        <f t="shared" si="43"/>
        <v>3级-4级</v>
      </c>
      <c r="D785" s="121" t="s">
        <v>69</v>
      </c>
      <c r="E785" s="121" t="s">
        <v>194</v>
      </c>
      <c r="F785" s="121" t="s">
        <v>72</v>
      </c>
      <c r="G785" s="121" t="s">
        <v>97</v>
      </c>
      <c r="H785" s="76" t="s">
        <v>129</v>
      </c>
      <c r="I785" s="124" t="s">
        <v>5</v>
      </c>
      <c r="J785" s="271">
        <v>42184.15</v>
      </c>
      <c r="K785" s="54"/>
      <c r="L785" s="55"/>
      <c r="M785" s="58"/>
      <c r="N785" s="57"/>
      <c r="O785" s="58"/>
      <c r="P785" s="58"/>
      <c r="Q785" s="58"/>
      <c r="R785" s="58"/>
      <c r="S785" s="58"/>
    </row>
    <row r="786" spans="1:27">
      <c r="A78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86" s="9">
        <v>18</v>
      </c>
      <c r="C786" s="10" t="str">
        <f t="shared" si="43"/>
        <v>4级-3级</v>
      </c>
      <c r="D786" s="10" t="s">
        <v>72</v>
      </c>
      <c r="E786" s="10" t="s">
        <v>97</v>
      </c>
      <c r="F786" s="10" t="s">
        <v>69</v>
      </c>
      <c r="G786" s="10" t="s">
        <v>349</v>
      </c>
      <c r="H786" s="118" t="s">
        <v>306</v>
      </c>
      <c r="I786" s="77" t="s">
        <v>3</v>
      </c>
      <c r="J786" s="26">
        <v>41587.42</v>
      </c>
      <c r="K786" s="22"/>
      <c r="L786" s="23"/>
      <c r="M786" s="20"/>
      <c r="N786" s="24"/>
      <c r="O786" s="20"/>
      <c r="P786" s="20"/>
      <c r="Q786" s="20"/>
      <c r="R786" s="20"/>
      <c r="S786" s="20"/>
    </row>
    <row r="787" spans="1:27">
      <c r="A78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87" s="9">
        <v>68</v>
      </c>
      <c r="C787" s="10" t="str">
        <f t="shared" si="43"/>
        <v>2级-3级</v>
      </c>
      <c r="D787" s="10" t="s">
        <v>252</v>
      </c>
      <c r="E787" s="11" t="s">
        <v>308</v>
      </c>
      <c r="F787" s="10" t="s">
        <v>260</v>
      </c>
      <c r="G787" s="148" t="s">
        <v>313</v>
      </c>
      <c r="H787" s="76" t="s">
        <v>314</v>
      </c>
      <c r="I787" s="77" t="s">
        <v>9</v>
      </c>
      <c r="J787" s="26">
        <v>40964.5</v>
      </c>
      <c r="K787" s="22"/>
      <c r="L787" s="23"/>
      <c r="M787" s="38"/>
      <c r="N787" s="24"/>
      <c r="O787" s="20"/>
      <c r="P787" s="20" t="str">
        <f>IF(N787=0,"OK","待核对")</f>
        <v>OK</v>
      </c>
      <c r="Q787" s="20"/>
      <c r="R787" s="20"/>
      <c r="S787" s="20"/>
      <c r="T787" s="162"/>
      <c r="U787" s="162"/>
      <c r="V787" s="162"/>
      <c r="W787" s="162"/>
      <c r="X787" s="162"/>
      <c r="Y787" s="162"/>
      <c r="Z787" s="162"/>
      <c r="AA787" s="162"/>
    </row>
    <row r="788" spans="1:27">
      <c r="A788" s="147" t="str">
        <f>HYPERLINK("C:\Users\chizh\Desktop\ffcell\提取结果.xlsx#'4内部关联现金流-1'!A1","[提取结果.xlsx]4内部关联现金流-1")</f>
        <v>[提取结果.xlsx]4内部关联现金流-1</v>
      </c>
      <c r="B788" s="9">
        <v>45</v>
      </c>
      <c r="C788" s="10" t="str">
        <f t="shared" si="43"/>
        <v>4级-2级</v>
      </c>
      <c r="D788" s="73" t="s">
        <v>72</v>
      </c>
      <c r="E788" s="73" t="s">
        <v>173</v>
      </c>
      <c r="F788" s="73" t="s">
        <v>66</v>
      </c>
      <c r="G788" s="73" t="s">
        <v>221</v>
      </c>
      <c r="H788" s="81" t="s">
        <v>437</v>
      </c>
      <c r="I788" s="77" t="s">
        <v>3</v>
      </c>
      <c r="J788" s="26">
        <v>40866</v>
      </c>
      <c r="K788" s="54"/>
      <c r="L788" s="55"/>
      <c r="M788" s="56"/>
      <c r="N788" s="24"/>
      <c r="O788" s="20"/>
      <c r="P788" s="20"/>
      <c r="Q788" s="20"/>
      <c r="R788" s="20"/>
      <c r="S788" s="20"/>
    </row>
    <row r="789" spans="1:27">
      <c r="A78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89" s="72">
        <v>63</v>
      </c>
      <c r="C789" s="73" t="str">
        <f t="shared" si="43"/>
        <v>4级-3级</v>
      </c>
      <c r="D789" s="73" t="s">
        <v>72</v>
      </c>
      <c r="E789" s="73" t="s">
        <v>76</v>
      </c>
      <c r="F789" s="73" t="s">
        <v>69</v>
      </c>
      <c r="G789" s="73" t="s">
        <v>161</v>
      </c>
      <c r="H789" s="79" t="s">
        <v>165</v>
      </c>
      <c r="I789" s="77" t="s">
        <v>6</v>
      </c>
      <c r="J789" s="26">
        <v>40516.799999999996</v>
      </c>
      <c r="K789" s="22"/>
      <c r="L789" s="23"/>
      <c r="M789" s="20"/>
      <c r="N789" s="24"/>
      <c r="O789" s="20"/>
      <c r="P789" s="20"/>
      <c r="Q789" s="20"/>
      <c r="R789" s="20"/>
      <c r="S789" s="20"/>
    </row>
    <row r="790" spans="1:27" ht="26.15" customHeight="1">
      <c r="A790" s="147" t="str">
        <f>HYPERLINK("C:\Users\chizh\Desktop\ffcell\提取结果.xlsx#'4内部关联现金流'!A1","[提取结果.xlsx]4内部关联现金流")</f>
        <v>[提取结果.xlsx]4内部关联现金流</v>
      </c>
      <c r="B790" s="9">
        <v>56</v>
      </c>
      <c r="C790" s="85" t="str">
        <f t="shared" si="43"/>
        <v>4级-4级</v>
      </c>
      <c r="D790" s="100" t="s">
        <v>72</v>
      </c>
      <c r="E790" s="85" t="s">
        <v>80</v>
      </c>
      <c r="F790" s="100" t="s">
        <v>72</v>
      </c>
      <c r="G790" s="100" t="s">
        <v>76</v>
      </c>
      <c r="H790" s="104" t="s">
        <v>383</v>
      </c>
      <c r="I790" s="94" t="s">
        <v>6</v>
      </c>
      <c r="J790" s="272">
        <v>39587.99</v>
      </c>
      <c r="K790" s="22"/>
      <c r="L790" s="23"/>
      <c r="M790" s="20"/>
      <c r="N790" s="24"/>
      <c r="O790" s="20"/>
      <c r="P790" s="20"/>
      <c r="Q790" s="20"/>
      <c r="R790" s="20"/>
      <c r="S790" s="20"/>
    </row>
    <row r="791" spans="1:27">
      <c r="A79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91" s="9">
        <v>81</v>
      </c>
      <c r="C791" s="10" t="str">
        <f t="shared" si="43"/>
        <v>2级-4级</v>
      </c>
      <c r="D791" s="10" t="s">
        <v>252</v>
      </c>
      <c r="E791" s="10" t="s">
        <v>325</v>
      </c>
      <c r="F791" s="10" t="s">
        <v>262</v>
      </c>
      <c r="G791" s="10" t="s">
        <v>326</v>
      </c>
      <c r="H791" s="81" t="s">
        <v>327</v>
      </c>
      <c r="I791" s="77" t="s">
        <v>5</v>
      </c>
      <c r="J791" s="26">
        <v>39350.44</v>
      </c>
      <c r="K791" s="54"/>
      <c r="L791" s="55"/>
      <c r="M791" s="58"/>
      <c r="N791" s="57"/>
      <c r="O791" s="58"/>
      <c r="P791" s="58"/>
      <c r="Q791" s="58"/>
      <c r="R791" s="58"/>
      <c r="S791" s="58"/>
      <c r="T791" s="162"/>
      <c r="U791" s="162"/>
      <c r="V791" s="162"/>
      <c r="W791" s="162"/>
      <c r="X791" s="162"/>
      <c r="Y791" s="162"/>
      <c r="Z791" s="162"/>
      <c r="AA791" s="162"/>
    </row>
    <row r="792" spans="1:27" ht="13" customHeight="1">
      <c r="A79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92" s="9">
        <v>88</v>
      </c>
      <c r="C792" s="10" t="str">
        <f t="shared" si="43"/>
        <v>2级-4级</v>
      </c>
      <c r="D792" s="10" t="s">
        <v>252</v>
      </c>
      <c r="E792" s="10" t="s">
        <v>325</v>
      </c>
      <c r="F792" s="10" t="s">
        <v>262</v>
      </c>
      <c r="G792" s="10" t="s">
        <v>326</v>
      </c>
      <c r="H792" s="81" t="s">
        <v>327</v>
      </c>
      <c r="I792" s="77" t="s">
        <v>5</v>
      </c>
      <c r="J792" s="26">
        <v>39350.44</v>
      </c>
      <c r="K792" s="54"/>
      <c r="L792" s="55"/>
      <c r="M792" s="58"/>
      <c r="N792" s="57"/>
      <c r="O792" s="58"/>
      <c r="P792" s="58"/>
      <c r="Q792" s="58"/>
      <c r="R792" s="58"/>
      <c r="S792" s="58"/>
      <c r="T792" s="162"/>
      <c r="U792" s="162"/>
      <c r="V792" s="162"/>
      <c r="W792" s="162"/>
      <c r="X792" s="162"/>
      <c r="Y792" s="162"/>
      <c r="Z792" s="162"/>
      <c r="AA792" s="162"/>
    </row>
    <row r="793" spans="1:27">
      <c r="A79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93" s="72">
        <v>59</v>
      </c>
      <c r="C793" s="73" t="str">
        <f t="shared" si="43"/>
        <v>4级-2级</v>
      </c>
      <c r="D793" s="73" t="s">
        <v>72</v>
      </c>
      <c r="E793" s="73" t="s">
        <v>76</v>
      </c>
      <c r="F793" s="73" t="s">
        <v>66</v>
      </c>
      <c r="G793" s="73" t="s">
        <v>362</v>
      </c>
      <c r="H793" s="79" t="s">
        <v>165</v>
      </c>
      <c r="I793" s="77" t="s">
        <v>6</v>
      </c>
      <c r="J793" s="26">
        <v>39350.44</v>
      </c>
      <c r="K793" s="22"/>
      <c r="L793" s="23"/>
      <c r="M793" s="20"/>
      <c r="N793" s="24"/>
      <c r="O793" s="20"/>
      <c r="P793" s="20"/>
      <c r="Q793" s="20"/>
      <c r="R793" s="20"/>
      <c r="S793" s="20"/>
    </row>
    <row r="794" spans="1:27" ht="13" customHeight="1">
      <c r="A79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94" s="72">
        <v>20</v>
      </c>
      <c r="C794" s="73" t="str">
        <f t="shared" si="43"/>
        <v>4级-3级</v>
      </c>
      <c r="D794" s="73" t="s">
        <v>72</v>
      </c>
      <c r="E794" s="73" t="s">
        <v>76</v>
      </c>
      <c r="F794" s="75" t="s">
        <v>69</v>
      </c>
      <c r="G794" s="75" t="s">
        <v>357</v>
      </c>
      <c r="H794" s="76" t="s">
        <v>306</v>
      </c>
      <c r="I794" s="77" t="s">
        <v>3</v>
      </c>
      <c r="J794" s="78">
        <v>39043.160000000003</v>
      </c>
      <c r="K794" s="22"/>
      <c r="L794" s="23"/>
      <c r="M794" s="20"/>
      <c r="N794" s="24"/>
      <c r="O794" s="20"/>
      <c r="P794" s="20"/>
      <c r="Q794" s="20"/>
      <c r="R794" s="20"/>
      <c r="S794" s="20"/>
    </row>
    <row r="795" spans="1:27" ht="13" customHeight="1">
      <c r="A79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95" s="72">
        <v>29</v>
      </c>
      <c r="C795" s="73" t="str">
        <f t="shared" si="43"/>
        <v>4级-3级</v>
      </c>
      <c r="D795" s="73" t="s">
        <v>72</v>
      </c>
      <c r="E795" s="73" t="s">
        <v>76</v>
      </c>
      <c r="F795" s="75" t="s">
        <v>69</v>
      </c>
      <c r="G795" s="75" t="s">
        <v>341</v>
      </c>
      <c r="H795" s="76" t="s">
        <v>306</v>
      </c>
      <c r="I795" s="77" t="s">
        <v>3</v>
      </c>
      <c r="J795" s="78">
        <v>38425.379999999997</v>
      </c>
      <c r="K795" s="22"/>
      <c r="L795" s="23"/>
      <c r="M795" s="20"/>
      <c r="N795" s="24"/>
      <c r="O795" s="20"/>
      <c r="P795" s="20"/>
      <c r="Q795" s="20"/>
      <c r="R795" s="20"/>
      <c r="S795" s="20"/>
    </row>
    <row r="796" spans="1:27" ht="13" customHeight="1">
      <c r="A79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96" s="9">
        <v>94</v>
      </c>
      <c r="C796" s="121" t="str">
        <f t="shared" si="43"/>
        <v>3级-4级</v>
      </c>
      <c r="D796" s="121" t="s">
        <v>69</v>
      </c>
      <c r="E796" s="121" t="s">
        <v>341</v>
      </c>
      <c r="F796" s="121" t="s">
        <v>72</v>
      </c>
      <c r="G796" s="121" t="s">
        <v>76</v>
      </c>
      <c r="H796" s="144" t="s">
        <v>532</v>
      </c>
      <c r="I796" s="124" t="s">
        <v>9</v>
      </c>
      <c r="J796" s="271">
        <v>38425.379999999997</v>
      </c>
      <c r="K796" s="54"/>
      <c r="L796" s="55"/>
      <c r="M796" s="60"/>
      <c r="N796" s="57"/>
      <c r="O796" s="58"/>
      <c r="P796" s="58" t="str">
        <f>IF(N796=0,"OK","待核对")</f>
        <v>OK</v>
      </c>
      <c r="Q796" s="58"/>
      <c r="R796" s="58"/>
      <c r="S796" s="58"/>
    </row>
    <row r="797" spans="1:27" ht="13" customHeight="1">
      <c r="A79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97" s="9">
        <v>220</v>
      </c>
      <c r="C797" s="121" t="str">
        <f t="shared" si="43"/>
        <v>3级-3级</v>
      </c>
      <c r="D797" s="121" t="s">
        <v>69</v>
      </c>
      <c r="E797" s="121" t="s">
        <v>371</v>
      </c>
      <c r="F797" s="121" t="s">
        <v>69</v>
      </c>
      <c r="G797" s="121" t="s">
        <v>180</v>
      </c>
      <c r="H797" s="144" t="s">
        <v>614</v>
      </c>
      <c r="I797" s="124" t="s">
        <v>9</v>
      </c>
      <c r="J797" s="271">
        <v>38163.800000000003</v>
      </c>
      <c r="K797" s="22"/>
      <c r="L797" s="23"/>
      <c r="M797" s="20"/>
      <c r="N797" s="24"/>
      <c r="O797" s="20"/>
      <c r="P797" s="20"/>
      <c r="Q797" s="20"/>
      <c r="R797" s="20"/>
      <c r="S797" s="20"/>
    </row>
    <row r="798" spans="1:27">
      <c r="A79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798" s="9">
        <v>9</v>
      </c>
      <c r="C798" s="10" t="str">
        <f t="shared" si="43"/>
        <v>2级-4级</v>
      </c>
      <c r="D798" s="10" t="s">
        <v>66</v>
      </c>
      <c r="E798" s="10" t="s">
        <v>84</v>
      </c>
      <c r="F798" s="10" t="s">
        <v>72</v>
      </c>
      <c r="G798" s="10" t="s">
        <v>173</v>
      </c>
      <c r="H798" s="118" t="s">
        <v>235</v>
      </c>
      <c r="I798" s="77" t="s">
        <v>6</v>
      </c>
      <c r="J798" s="26">
        <v>37686</v>
      </c>
      <c r="K798" s="22"/>
      <c r="L798" s="23"/>
      <c r="M798" s="40"/>
      <c r="N798" s="24"/>
      <c r="O798" s="20"/>
      <c r="P798" s="20" t="str">
        <f>IF(N798=0,"OK","待核对")</f>
        <v>OK</v>
      </c>
      <c r="Q798" s="20"/>
      <c r="R798" s="20"/>
      <c r="S798" s="20"/>
    </row>
    <row r="799" spans="1:27">
      <c r="A799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99" s="9">
        <v>28</v>
      </c>
      <c r="C799" s="10" t="str">
        <f t="shared" si="43"/>
        <v>2级-2级</v>
      </c>
      <c r="D799" s="10" t="s">
        <v>66</v>
      </c>
      <c r="E799" s="10" t="s">
        <v>179</v>
      </c>
      <c r="F799" s="10" t="s">
        <v>66</v>
      </c>
      <c r="G799" s="10" t="s">
        <v>88</v>
      </c>
      <c r="H799" s="79" t="s">
        <v>204</v>
      </c>
      <c r="I799" s="77" t="s">
        <v>6</v>
      </c>
      <c r="J799" s="26">
        <v>37290</v>
      </c>
      <c r="K799" s="22"/>
      <c r="L799" s="23"/>
      <c r="M799" s="20"/>
      <c r="N799" s="24"/>
      <c r="O799" s="20"/>
      <c r="P799" s="20"/>
      <c r="Q799" s="20"/>
      <c r="R799" s="20"/>
      <c r="S799" s="20"/>
    </row>
    <row r="800" spans="1:27">
      <c r="A80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00" s="9">
        <v>171</v>
      </c>
      <c r="C800" s="121" t="str">
        <f t="shared" si="43"/>
        <v>2级-3级</v>
      </c>
      <c r="D800" s="121" t="s">
        <v>66</v>
      </c>
      <c r="E800" s="121" t="s">
        <v>89</v>
      </c>
      <c r="F800" s="121" t="s">
        <v>69</v>
      </c>
      <c r="G800" s="121" t="s">
        <v>360</v>
      </c>
      <c r="H800" s="144" t="s">
        <v>164</v>
      </c>
      <c r="I800" s="124" t="s">
        <v>3</v>
      </c>
      <c r="J800" s="255">
        <v>36738.36</v>
      </c>
      <c r="K800" s="22"/>
      <c r="L800" s="23"/>
      <c r="M800" s="20"/>
      <c r="N800" s="24"/>
      <c r="O800" s="20"/>
      <c r="P800" s="20"/>
      <c r="Q800" s="20"/>
      <c r="R800" s="20"/>
      <c r="S800" s="20"/>
    </row>
    <row r="801" spans="1:19">
      <c r="A80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801" s="9">
        <v>19</v>
      </c>
      <c r="C801" s="10" t="str">
        <f t="shared" si="43"/>
        <v>2级-3级</v>
      </c>
      <c r="D801" s="10" t="s">
        <v>66</v>
      </c>
      <c r="E801" s="10" t="s">
        <v>84</v>
      </c>
      <c r="F801" s="10" t="s">
        <v>69</v>
      </c>
      <c r="G801" s="10" t="s">
        <v>196</v>
      </c>
      <c r="H801" s="118" t="s">
        <v>240</v>
      </c>
      <c r="I801" s="77" t="s">
        <v>5</v>
      </c>
      <c r="J801" s="26">
        <v>36136</v>
      </c>
      <c r="K801" s="22"/>
      <c r="L801" s="23"/>
      <c r="M801" s="20"/>
      <c r="N801" s="24"/>
      <c r="O801" s="20"/>
      <c r="P801" s="20"/>
      <c r="Q801" s="20"/>
      <c r="R801" s="20"/>
      <c r="S801" s="20"/>
    </row>
    <row r="802" spans="1:19" ht="13" customHeight="1">
      <c r="A802" s="147" t="str">
        <f>HYPERLINK("C:\Users\chizh\Desktop\ffcell\提取结果.xlsx#'4内部关联现金流'!A1","[提取结果.xlsx]4内部关联现金流")</f>
        <v>[提取结果.xlsx]4内部关联现金流</v>
      </c>
      <c r="B802" s="9">
        <v>19</v>
      </c>
      <c r="C802" s="85" t="str">
        <f t="shared" si="43"/>
        <v>3级-3级</v>
      </c>
      <c r="D802" s="86" t="s">
        <v>69</v>
      </c>
      <c r="E802" s="85" t="s">
        <v>80</v>
      </c>
      <c r="F802" s="86" t="s">
        <v>69</v>
      </c>
      <c r="G802" s="98" t="s">
        <v>96</v>
      </c>
      <c r="H802" s="97" t="s">
        <v>3</v>
      </c>
      <c r="I802" s="97" t="s">
        <v>3</v>
      </c>
      <c r="J802" s="274">
        <v>36002.400000000001</v>
      </c>
      <c r="K802" s="22"/>
      <c r="L802" s="23"/>
      <c r="M802" s="20"/>
      <c r="N802" s="24"/>
      <c r="O802" s="20"/>
      <c r="P802" s="20"/>
      <c r="Q802" s="20"/>
      <c r="R802" s="20"/>
      <c r="S802" s="20"/>
    </row>
    <row r="803" spans="1:19">
      <c r="A80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803" s="9">
        <v>41</v>
      </c>
      <c r="C803" s="10" t="str">
        <f t="shared" si="43"/>
        <v>1级-3级</v>
      </c>
      <c r="D803" s="10" t="s">
        <v>64</v>
      </c>
      <c r="E803" s="10" t="s">
        <v>65</v>
      </c>
      <c r="F803" s="10" t="s">
        <v>69</v>
      </c>
      <c r="G803" s="10" t="s">
        <v>102</v>
      </c>
      <c r="H803" s="76" t="s">
        <v>101</v>
      </c>
      <c r="I803" s="77" t="s">
        <v>5</v>
      </c>
      <c r="J803" s="26">
        <v>35281.68</v>
      </c>
      <c r="K803" s="22"/>
      <c r="L803" s="23"/>
      <c r="M803" s="20"/>
      <c r="N803" s="24"/>
      <c r="O803" s="20"/>
      <c r="P803" s="20"/>
      <c r="Q803" s="20"/>
      <c r="R803" s="20"/>
      <c r="S803" s="20"/>
    </row>
    <row r="804" spans="1:19" ht="13" customHeight="1">
      <c r="A804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804" s="9">
        <v>28</v>
      </c>
      <c r="C804" s="10" t="str">
        <f t="shared" si="43"/>
        <v>3级-4级</v>
      </c>
      <c r="D804" s="10" t="s">
        <v>69</v>
      </c>
      <c r="E804" s="10" t="s">
        <v>197</v>
      </c>
      <c r="F804" s="10" t="s">
        <v>72</v>
      </c>
      <c r="G804" s="10" t="s">
        <v>173</v>
      </c>
      <c r="H804" s="118" t="s">
        <v>244</v>
      </c>
      <c r="I804" s="77" t="s">
        <v>6</v>
      </c>
      <c r="J804" s="26">
        <v>35175</v>
      </c>
      <c r="K804" s="22"/>
      <c r="L804" s="23"/>
      <c r="M804" s="20"/>
      <c r="N804" s="24"/>
      <c r="O804" s="20"/>
      <c r="P804" s="20"/>
      <c r="Q804" s="20"/>
      <c r="R804" s="20"/>
      <c r="S804" s="20"/>
    </row>
    <row r="805" spans="1:19">
      <c r="A805" s="147" t="str">
        <f>HYPERLINK("C:\Users\chizh\Desktop\ffcell\提取结果.xlsx#'4内部关联现金流-1'!A1","[提取结果.xlsx]4内部关联现金流-1")</f>
        <v>[提取结果.xlsx]4内部关联现金流-1</v>
      </c>
      <c r="B805" s="9">
        <v>46</v>
      </c>
      <c r="C805" s="10" t="str">
        <f t="shared" si="43"/>
        <v>4级-3级</v>
      </c>
      <c r="D805" s="73" t="s">
        <v>72</v>
      </c>
      <c r="E805" s="73" t="s">
        <v>173</v>
      </c>
      <c r="F805" s="73" t="s">
        <v>69</v>
      </c>
      <c r="G805" s="73" t="s">
        <v>438</v>
      </c>
      <c r="H805" s="81" t="s">
        <v>437</v>
      </c>
      <c r="I805" s="77" t="s">
        <v>3</v>
      </c>
      <c r="J805" s="26">
        <v>35175</v>
      </c>
      <c r="K805" s="54"/>
      <c r="L805" s="55"/>
      <c r="M805" s="56"/>
      <c r="N805" s="24"/>
      <c r="O805" s="20"/>
      <c r="P805" s="20"/>
      <c r="Q805" s="20"/>
      <c r="R805" s="20"/>
      <c r="S805" s="20"/>
    </row>
    <row r="806" spans="1:19">
      <c r="A80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06" s="9">
        <v>130</v>
      </c>
      <c r="C806" s="10" t="str">
        <f t="shared" si="43"/>
        <v>4级-4级</v>
      </c>
      <c r="D806" s="10" t="s">
        <v>163</v>
      </c>
      <c r="E806" s="10" t="s">
        <v>167</v>
      </c>
      <c r="F806" s="10" t="s">
        <v>163</v>
      </c>
      <c r="G806" s="10" t="s">
        <v>76</v>
      </c>
      <c r="H806" s="81" t="s">
        <v>166</v>
      </c>
      <c r="I806" s="77" t="s">
        <v>5</v>
      </c>
      <c r="J806" s="26">
        <v>35131.42</v>
      </c>
      <c r="K806" s="22"/>
      <c r="L806" s="23"/>
      <c r="M806" s="32"/>
      <c r="N806" s="24"/>
      <c r="O806" s="20"/>
      <c r="P806" s="20"/>
      <c r="Q806" s="33"/>
      <c r="R806" s="33"/>
      <c r="S806" s="33"/>
    </row>
    <row r="807" spans="1:19">
      <c r="A80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07" s="9">
        <v>121</v>
      </c>
      <c r="C807" s="10" t="str">
        <f t="shared" si="43"/>
        <v>3级-3级</v>
      </c>
      <c r="D807" s="10" t="s">
        <v>116</v>
      </c>
      <c r="E807" s="10" t="s">
        <v>127</v>
      </c>
      <c r="F807" s="10" t="s">
        <v>116</v>
      </c>
      <c r="G807" s="10" t="s">
        <v>102</v>
      </c>
      <c r="H807" s="81" t="s">
        <v>139</v>
      </c>
      <c r="I807" s="77" t="s">
        <v>6</v>
      </c>
      <c r="J807" s="26">
        <v>34560</v>
      </c>
      <c r="K807" s="22"/>
      <c r="L807" s="23"/>
      <c r="M807" s="32"/>
      <c r="N807" s="24"/>
      <c r="O807" s="20"/>
      <c r="P807" s="20"/>
      <c r="Q807" s="33"/>
      <c r="R807" s="33"/>
      <c r="S807" s="33"/>
    </row>
    <row r="808" spans="1:19">
      <c r="A80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08" s="9">
        <v>460</v>
      </c>
      <c r="C808" s="121" t="str">
        <f t="shared" si="43"/>
        <v>3级-2级</v>
      </c>
      <c r="D808" s="121" t="s">
        <v>69</v>
      </c>
      <c r="E808" s="121" t="s">
        <v>347</v>
      </c>
      <c r="F808" s="121" t="s">
        <v>66</v>
      </c>
      <c r="G808" s="121" t="s">
        <v>89</v>
      </c>
      <c r="H808" s="76" t="s">
        <v>678</v>
      </c>
      <c r="I808" s="124" t="s">
        <v>5</v>
      </c>
      <c r="J808" s="271">
        <v>34144.69</v>
      </c>
      <c r="K808" s="54"/>
      <c r="L808" s="55"/>
      <c r="M808" s="58"/>
      <c r="N808" s="57"/>
      <c r="O808" s="58"/>
      <c r="P808" s="58"/>
      <c r="Q808" s="58"/>
      <c r="R808" s="58"/>
      <c r="S808" s="58"/>
    </row>
    <row r="809" spans="1:19" ht="26">
      <c r="A80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09" s="9">
        <v>103</v>
      </c>
      <c r="C809" s="121" t="str">
        <f t="shared" si="43"/>
        <v>3级-3级</v>
      </c>
      <c r="D809" s="121" t="s">
        <v>69</v>
      </c>
      <c r="E809" s="121" t="s">
        <v>196</v>
      </c>
      <c r="F809" s="121" t="s">
        <v>69</v>
      </c>
      <c r="G809" s="121" t="s">
        <v>353</v>
      </c>
      <c r="H809" s="144" t="s">
        <v>296</v>
      </c>
      <c r="I809" s="124" t="s">
        <v>24</v>
      </c>
      <c r="J809" s="271">
        <v>33369.870000000003</v>
      </c>
      <c r="K809" s="54"/>
      <c r="L809" s="55"/>
      <c r="M809" s="58"/>
      <c r="N809" s="57"/>
      <c r="O809" s="58"/>
      <c r="P809" s="58" t="str">
        <f>IF(N809=0,"OK","待核对")</f>
        <v>OK</v>
      </c>
      <c r="Q809" s="58"/>
      <c r="R809" s="58"/>
      <c r="S809" s="58"/>
    </row>
    <row r="810" spans="1:19">
      <c r="A8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10" s="9">
        <v>445</v>
      </c>
      <c r="C810" s="121" t="str">
        <f t="shared" si="43"/>
        <v>3级-3级</v>
      </c>
      <c r="D810" s="121" t="s">
        <v>69</v>
      </c>
      <c r="E810" s="121" t="s">
        <v>353</v>
      </c>
      <c r="F810" s="121" t="s">
        <v>69</v>
      </c>
      <c r="G810" s="121" t="s">
        <v>196</v>
      </c>
      <c r="H810" s="76" t="s">
        <v>256</v>
      </c>
      <c r="I810" s="124" t="s">
        <v>3</v>
      </c>
      <c r="J810" s="271">
        <v>33369.870000000003</v>
      </c>
      <c r="K810" s="54"/>
      <c r="L810" s="55"/>
      <c r="M810" s="56"/>
      <c r="N810" s="57"/>
      <c r="O810" s="58"/>
      <c r="P810" s="58"/>
      <c r="Q810" s="58"/>
      <c r="R810" s="58"/>
      <c r="S810" s="58"/>
    </row>
    <row r="811" spans="1:19">
      <c r="A811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811" s="9">
        <v>11</v>
      </c>
      <c r="C811" s="10" t="str">
        <f t="shared" si="43"/>
        <v>2级-3级</v>
      </c>
      <c r="D811" s="10" t="s">
        <v>66</v>
      </c>
      <c r="E811" s="10" t="s">
        <v>90</v>
      </c>
      <c r="F811" s="10" t="s">
        <v>69</v>
      </c>
      <c r="G811" s="10" t="s">
        <v>161</v>
      </c>
      <c r="H811" s="79" t="s">
        <v>489</v>
      </c>
      <c r="I811" s="77" t="s">
        <v>6</v>
      </c>
      <c r="J811" s="26">
        <v>33335.5</v>
      </c>
      <c r="K811" s="54"/>
      <c r="L811" s="55"/>
      <c r="M811" s="58"/>
      <c r="N811" s="57"/>
      <c r="O811" s="58"/>
      <c r="P811" s="58" t="str">
        <f>IF(N811=0,"OK","待核对")</f>
        <v>OK</v>
      </c>
      <c r="Q811" s="58"/>
      <c r="R811" s="58"/>
      <c r="S811" s="58"/>
    </row>
    <row r="812" spans="1:19">
      <c r="A81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12" s="9">
        <v>373</v>
      </c>
      <c r="C812" s="121" t="str">
        <f t="shared" si="43"/>
        <v>3级-2级</v>
      </c>
      <c r="D812" s="121" t="s">
        <v>69</v>
      </c>
      <c r="E812" s="121" t="s">
        <v>161</v>
      </c>
      <c r="F812" s="121" t="s">
        <v>66</v>
      </c>
      <c r="G812" s="121" t="s">
        <v>90</v>
      </c>
      <c r="H812" s="144" t="s">
        <v>669</v>
      </c>
      <c r="I812" s="124" t="s">
        <v>3</v>
      </c>
      <c r="J812" s="271">
        <v>33335.5</v>
      </c>
      <c r="K812" s="22"/>
      <c r="L812" s="23"/>
      <c r="M812" s="32"/>
      <c r="N812" s="24"/>
      <c r="O812" s="20"/>
      <c r="P812" s="20"/>
      <c r="Q812" s="20"/>
      <c r="R812" s="20"/>
      <c r="S812" s="20"/>
    </row>
    <row r="813" spans="1:19" ht="26">
      <c r="A81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13" s="9">
        <v>14</v>
      </c>
      <c r="C813" s="10" t="str">
        <f t="shared" si="43"/>
        <v>2级-3级</v>
      </c>
      <c r="D813" s="10" t="s">
        <v>115</v>
      </c>
      <c r="E813" s="10" t="s">
        <v>81</v>
      </c>
      <c r="F813" s="10" t="s">
        <v>116</v>
      </c>
      <c r="G813" s="10" t="s">
        <v>124</v>
      </c>
      <c r="H813" s="81" t="s">
        <v>129</v>
      </c>
      <c r="I813" s="77" t="s">
        <v>5</v>
      </c>
      <c r="J813" s="26">
        <v>33120</v>
      </c>
      <c r="K813" s="31" t="s">
        <v>130</v>
      </c>
      <c r="L813" s="23" t="s">
        <v>9</v>
      </c>
      <c r="M813" s="32">
        <f>J813</f>
        <v>33120</v>
      </c>
      <c r="N813" s="24"/>
      <c r="O813" s="20"/>
      <c r="P813" s="20"/>
      <c r="Q813" s="33">
        <f>M813</f>
        <v>33120</v>
      </c>
      <c r="R813" s="33">
        <f>Q813</f>
        <v>33120</v>
      </c>
      <c r="S813" s="33">
        <f>R813</f>
        <v>33120</v>
      </c>
    </row>
    <row r="814" spans="1:19">
      <c r="A81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14" s="9">
        <v>37</v>
      </c>
      <c r="C814" s="10" t="s">
        <v>500</v>
      </c>
      <c r="D814" s="10" t="s">
        <v>69</v>
      </c>
      <c r="E814" s="10" t="s">
        <v>158</v>
      </c>
      <c r="F814" s="10" t="s">
        <v>66</v>
      </c>
      <c r="G814" s="10" t="s">
        <v>88</v>
      </c>
      <c r="H814" s="79"/>
      <c r="I814" s="77" t="s">
        <v>6</v>
      </c>
      <c r="J814" s="26">
        <v>32560</v>
      </c>
      <c r="K814" s="22"/>
      <c r="L814" s="23"/>
      <c r="M814" s="20"/>
      <c r="N814" s="24"/>
      <c r="O814" s="20"/>
      <c r="P814" s="20"/>
      <c r="Q814" s="20"/>
      <c r="R814" s="20"/>
      <c r="S814" s="20"/>
    </row>
    <row r="815" spans="1:19">
      <c r="A81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15" s="9">
        <v>46</v>
      </c>
      <c r="C815" s="10" t="s">
        <v>507</v>
      </c>
      <c r="D815" s="10" t="s">
        <v>66</v>
      </c>
      <c r="E815" s="10" t="s">
        <v>88</v>
      </c>
      <c r="F815" s="10" t="s">
        <v>69</v>
      </c>
      <c r="G815" s="10" t="s">
        <v>158</v>
      </c>
      <c r="H815" s="79" t="s">
        <v>437</v>
      </c>
      <c r="I815" s="77" t="s">
        <v>3</v>
      </c>
      <c r="J815" s="26">
        <v>32560</v>
      </c>
      <c r="K815" s="22"/>
      <c r="L815" s="23"/>
      <c r="M815" s="20"/>
      <c r="N815" s="24"/>
      <c r="O815" s="20"/>
      <c r="P815" s="20"/>
      <c r="Q815" s="20"/>
      <c r="R815" s="20"/>
      <c r="S815" s="20"/>
    </row>
    <row r="816" spans="1:19">
      <c r="A816" s="147" t="str">
        <f>HYPERLINK("C:\Users\chizh\Desktop\ffcell\提取结果.xlsx#'4内部关联现金流-1'!A1","[提取结果.xlsx]4内部关联现金流-1")</f>
        <v>[提取结果.xlsx]4内部关联现金流-1</v>
      </c>
      <c r="B816" s="9">
        <v>103</v>
      </c>
      <c r="C816" s="10" t="str">
        <f>TEXT(D816,"000")&amp;"-"&amp;TEXT(F816,"000")</f>
        <v>3级-3级</v>
      </c>
      <c r="D816" s="73" t="s">
        <v>69</v>
      </c>
      <c r="E816" s="73" t="s">
        <v>414</v>
      </c>
      <c r="F816" s="73" t="s">
        <v>69</v>
      </c>
      <c r="G816" s="73" t="s">
        <v>415</v>
      </c>
      <c r="H816" s="118" t="s">
        <v>481</v>
      </c>
      <c r="I816" s="77" t="s">
        <v>6</v>
      </c>
      <c r="J816" s="26">
        <v>32543.42</v>
      </c>
      <c r="K816" s="22"/>
      <c r="L816" s="23"/>
      <c r="M816" s="20"/>
      <c r="N816" s="24"/>
      <c r="O816" s="20"/>
      <c r="P816" s="20"/>
      <c r="Q816" s="20"/>
      <c r="R816" s="20"/>
      <c r="S816" s="20"/>
    </row>
    <row r="817" spans="1:27">
      <c r="A81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17" s="9">
        <v>39</v>
      </c>
      <c r="C817" s="10" t="str">
        <f>TEXT(D817,"000")&amp;"-"&amp;TEXT(F817,"000")</f>
        <v>4级-3级</v>
      </c>
      <c r="D817" s="10" t="s">
        <v>72</v>
      </c>
      <c r="E817" s="10" t="s">
        <v>97</v>
      </c>
      <c r="F817" s="10" t="s">
        <v>69</v>
      </c>
      <c r="G817" s="10" t="s">
        <v>357</v>
      </c>
      <c r="H817" s="118" t="s">
        <v>165</v>
      </c>
      <c r="I817" s="77" t="s">
        <v>6</v>
      </c>
      <c r="J817" s="26">
        <v>32317.599999999999</v>
      </c>
      <c r="K817" s="22"/>
      <c r="L817" s="23"/>
      <c r="M817" s="20"/>
      <c r="N817" s="24"/>
      <c r="O817" s="20"/>
      <c r="P817" s="20"/>
      <c r="Q817" s="20"/>
      <c r="R817" s="20"/>
      <c r="S817" s="20"/>
    </row>
    <row r="818" spans="1:27">
      <c r="A81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18" s="9">
        <v>352</v>
      </c>
      <c r="C818" s="121" t="str">
        <f>TEXT(D818,"000")&amp;"-"&amp;TEXT(F818,"000")</f>
        <v>3级-3级</v>
      </c>
      <c r="D818" s="121" t="s">
        <v>69</v>
      </c>
      <c r="E818" s="121" t="s">
        <v>358</v>
      </c>
      <c r="F818" s="121" t="s">
        <v>69</v>
      </c>
      <c r="G818" s="121" t="s">
        <v>180</v>
      </c>
      <c r="H818" s="76" t="s">
        <v>659</v>
      </c>
      <c r="I818" s="124" t="s">
        <v>3</v>
      </c>
      <c r="J818" s="271">
        <v>32223.88</v>
      </c>
      <c r="K818" s="54"/>
      <c r="L818" s="55"/>
      <c r="M818" s="56"/>
      <c r="N818" s="57"/>
      <c r="O818" s="58"/>
      <c r="P818" s="58"/>
      <c r="Q818" s="58"/>
      <c r="R818" s="58"/>
      <c r="S818" s="58"/>
    </row>
    <row r="819" spans="1:27">
      <c r="A81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19" s="9">
        <v>10</v>
      </c>
      <c r="C819" s="10" t="s">
        <v>500</v>
      </c>
      <c r="D819" s="10" t="s">
        <v>69</v>
      </c>
      <c r="E819" s="10" t="s">
        <v>158</v>
      </c>
      <c r="F819" s="10" t="s">
        <v>66</v>
      </c>
      <c r="G819" s="10" t="s">
        <v>184</v>
      </c>
      <c r="H819" s="79"/>
      <c r="I819" s="77" t="s">
        <v>3</v>
      </c>
      <c r="J819" s="26">
        <v>32029.07</v>
      </c>
      <c r="K819" s="22"/>
      <c r="L819" s="23"/>
      <c r="M819" s="40"/>
      <c r="N819" s="24"/>
      <c r="O819" s="20"/>
      <c r="P819" s="20"/>
      <c r="Q819" s="20"/>
      <c r="R819" s="20"/>
      <c r="S819" s="20"/>
    </row>
    <row r="820" spans="1:27">
      <c r="A82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20" s="9">
        <v>381</v>
      </c>
      <c r="C820" s="121" t="str">
        <f t="shared" ref="C820:C828" si="44">TEXT(D820,"000")&amp;"-"&amp;TEXT(F820,"000")</f>
        <v>3级-2级</v>
      </c>
      <c r="D820" s="121" t="s">
        <v>69</v>
      </c>
      <c r="E820" s="121" t="s">
        <v>161</v>
      </c>
      <c r="F820" s="121" t="s">
        <v>66</v>
      </c>
      <c r="G820" s="121" t="s">
        <v>87</v>
      </c>
      <c r="H820" s="144" t="s">
        <v>669</v>
      </c>
      <c r="I820" s="124" t="s">
        <v>3</v>
      </c>
      <c r="J820" s="271">
        <v>31807</v>
      </c>
      <c r="K820" s="22"/>
      <c r="L820" s="23"/>
      <c r="M820" s="40"/>
      <c r="N820" s="24"/>
      <c r="O820" s="20"/>
      <c r="P820" s="20" t="str">
        <f>IF(N820=0,"OK","待核对")</f>
        <v>OK</v>
      </c>
      <c r="Q820" s="20"/>
      <c r="R820" s="20"/>
      <c r="S820" s="20"/>
    </row>
    <row r="821" spans="1:27">
      <c r="A821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821" s="9">
        <v>1</v>
      </c>
      <c r="C821" s="10" t="str">
        <f t="shared" si="44"/>
        <v>2级-1级</v>
      </c>
      <c r="D821" s="10" t="s">
        <v>66</v>
      </c>
      <c r="E821" s="10" t="s">
        <v>179</v>
      </c>
      <c r="F821" s="10" t="s">
        <v>64</v>
      </c>
      <c r="G821" s="10" t="s">
        <v>65</v>
      </c>
      <c r="H821" s="119" t="s">
        <v>193</v>
      </c>
      <c r="I821" s="77" t="s">
        <v>3</v>
      </c>
      <c r="J821" s="26">
        <v>31695.991499999996</v>
      </c>
      <c r="K821" s="22"/>
      <c r="L821" s="23"/>
      <c r="M821" s="32"/>
      <c r="N821" s="24"/>
      <c r="O821" s="20"/>
      <c r="P821" s="20"/>
      <c r="Q821" s="20"/>
      <c r="R821" s="20"/>
      <c r="S821" s="20"/>
    </row>
    <row r="822" spans="1:27">
      <c r="A82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22" s="9">
        <v>17</v>
      </c>
      <c r="C822" s="10" t="str">
        <f t="shared" si="44"/>
        <v>4级-3级</v>
      </c>
      <c r="D822" s="10" t="s">
        <v>72</v>
      </c>
      <c r="E822" s="10" t="s">
        <v>97</v>
      </c>
      <c r="F822" s="10" t="s">
        <v>69</v>
      </c>
      <c r="G822" s="10" t="s">
        <v>347</v>
      </c>
      <c r="H822" s="118" t="s">
        <v>348</v>
      </c>
      <c r="I822" s="77" t="s">
        <v>6</v>
      </c>
      <c r="J822" s="26">
        <v>30922.49</v>
      </c>
      <c r="K822" s="22"/>
      <c r="L822" s="23"/>
      <c r="M822" s="20"/>
      <c r="N822" s="24"/>
      <c r="O822" s="20"/>
      <c r="P822" s="20"/>
      <c r="Q822" s="20"/>
      <c r="R822" s="20"/>
      <c r="S822" s="20"/>
    </row>
    <row r="823" spans="1:27">
      <c r="A82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23" s="9">
        <v>48</v>
      </c>
      <c r="C823" s="10" t="str">
        <f t="shared" si="44"/>
        <v>000-2级</v>
      </c>
      <c r="D823" s="10"/>
      <c r="E823" s="10"/>
      <c r="F823" s="10" t="s">
        <v>252</v>
      </c>
      <c r="G823" s="10" t="s">
        <v>78</v>
      </c>
      <c r="H823" s="81" t="s">
        <v>298</v>
      </c>
      <c r="I823" s="77" t="s">
        <v>9</v>
      </c>
      <c r="J823" s="26">
        <v>30509.26</v>
      </c>
      <c r="K823" s="22"/>
      <c r="L823" s="23"/>
      <c r="M823" s="20"/>
      <c r="N823" s="24"/>
      <c r="O823" s="20"/>
      <c r="P823" s="20"/>
      <c r="Q823" s="20"/>
      <c r="R823" s="20"/>
      <c r="S823" s="20"/>
      <c r="T823" s="162"/>
      <c r="U823" s="162"/>
      <c r="V823" s="162"/>
      <c r="W823" s="162"/>
      <c r="X823" s="162"/>
      <c r="Y823" s="162"/>
      <c r="Z823" s="162"/>
      <c r="AA823" s="162"/>
    </row>
    <row r="824" spans="1:27">
      <c r="A824" s="147" t="str">
        <f>HYPERLINK("C:\Users\chizh\Desktop\ffcell\提取结果.xlsx#'4内部关联现金流-1'!A1","[提取结果.xlsx]4内部关联现金流-1")</f>
        <v>[提取结果.xlsx]4内部关联现金流-1</v>
      </c>
      <c r="B824" s="9">
        <v>33</v>
      </c>
      <c r="C824" s="10" t="str">
        <f t="shared" si="44"/>
        <v>2级-3级</v>
      </c>
      <c r="D824" s="10" t="s">
        <v>66</v>
      </c>
      <c r="E824" s="10" t="s">
        <v>106</v>
      </c>
      <c r="F824" s="10" t="s">
        <v>69</v>
      </c>
      <c r="G824" s="10" t="s">
        <v>358</v>
      </c>
      <c r="H824" s="76" t="s">
        <v>424</v>
      </c>
      <c r="I824" s="77" t="s">
        <v>23</v>
      </c>
      <c r="J824" s="26">
        <v>30442.799999999999</v>
      </c>
      <c r="K824" s="22"/>
      <c r="L824" s="23"/>
      <c r="M824" s="20"/>
      <c r="N824" s="24"/>
      <c r="O824" s="20"/>
      <c r="P824" s="20"/>
      <c r="Q824" s="20"/>
      <c r="R824" s="20"/>
      <c r="S824" s="20"/>
    </row>
    <row r="825" spans="1:27">
      <c r="A82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25" s="9">
        <v>121</v>
      </c>
      <c r="C825" s="121" t="str">
        <f t="shared" si="44"/>
        <v>2级-3级</v>
      </c>
      <c r="D825" s="121" t="s">
        <v>66</v>
      </c>
      <c r="E825" s="121" t="s">
        <v>89</v>
      </c>
      <c r="F825" s="121" t="s">
        <v>69</v>
      </c>
      <c r="G825" s="121" t="s">
        <v>180</v>
      </c>
      <c r="H825" s="144" t="s">
        <v>101</v>
      </c>
      <c r="I825" s="124" t="s">
        <v>5</v>
      </c>
      <c r="J825" s="255">
        <v>30346.799999999999</v>
      </c>
      <c r="K825" s="22"/>
      <c r="L825" s="23"/>
      <c r="M825" s="20"/>
      <c r="N825" s="24"/>
      <c r="O825" s="20"/>
      <c r="P825" s="20"/>
      <c r="Q825" s="20"/>
      <c r="R825" s="20"/>
      <c r="S825" s="20"/>
    </row>
    <row r="826" spans="1:27" ht="13" customHeight="1">
      <c r="A826" s="147" t="str">
        <f>HYPERLINK("C:\Users\chizh\Desktop\ffcell\提取结果.xlsx#'4内部关联现金流'!A1","[提取结果.xlsx]4内部关联现金流")</f>
        <v>[提取结果.xlsx]4内部关联现金流</v>
      </c>
      <c r="B826" s="9">
        <v>21</v>
      </c>
      <c r="C826" s="85" t="str">
        <f t="shared" si="44"/>
        <v>3级-3级</v>
      </c>
      <c r="D826" s="100" t="s">
        <v>69</v>
      </c>
      <c r="E826" s="85" t="s">
        <v>80</v>
      </c>
      <c r="F826" s="100" t="s">
        <v>69</v>
      </c>
      <c r="G826" s="100" t="s">
        <v>197</v>
      </c>
      <c r="H826" s="97" t="s">
        <v>380</v>
      </c>
      <c r="I826" s="97" t="s">
        <v>3</v>
      </c>
      <c r="J826" s="274">
        <v>30281.200000000001</v>
      </c>
      <c r="K826" s="22"/>
      <c r="L826" s="23"/>
      <c r="M826" s="20"/>
      <c r="N826" s="24"/>
      <c r="O826" s="20"/>
      <c r="P826" s="20"/>
      <c r="Q826" s="20"/>
      <c r="R826" s="20"/>
      <c r="S826" s="20"/>
    </row>
    <row r="827" spans="1:27" ht="26">
      <c r="A82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27" s="9">
        <v>89</v>
      </c>
      <c r="C827" s="10" t="str">
        <f t="shared" si="44"/>
        <v>2级-3级</v>
      </c>
      <c r="D827" s="10" t="s">
        <v>115</v>
      </c>
      <c r="E827" s="10" t="s">
        <v>81</v>
      </c>
      <c r="F827" s="10" t="s">
        <v>116</v>
      </c>
      <c r="G827" s="10" t="s">
        <v>122</v>
      </c>
      <c r="H827" s="81" t="s">
        <v>147</v>
      </c>
      <c r="I827" s="77" t="s">
        <v>5</v>
      </c>
      <c r="J827" s="26">
        <v>30204.59</v>
      </c>
      <c r="K827" s="31" t="s">
        <v>148</v>
      </c>
      <c r="L827" s="23" t="s">
        <v>9</v>
      </c>
      <c r="M827" s="32">
        <f>J827</f>
        <v>30204.59</v>
      </c>
      <c r="N827" s="24"/>
      <c r="O827" s="20"/>
      <c r="P827" s="20"/>
      <c r="Q827" s="33">
        <f>M827</f>
        <v>30204.59</v>
      </c>
      <c r="R827" s="33">
        <f>Q827</f>
        <v>30204.59</v>
      </c>
      <c r="S827" s="33">
        <f>R827</f>
        <v>30204.59</v>
      </c>
    </row>
    <row r="828" spans="1:27" ht="13" customHeight="1">
      <c r="A82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28" s="9">
        <v>50</v>
      </c>
      <c r="C828" s="10" t="str">
        <f t="shared" si="44"/>
        <v>000-3级</v>
      </c>
      <c r="D828" s="10"/>
      <c r="E828" s="10"/>
      <c r="F828" s="10" t="s">
        <v>260</v>
      </c>
      <c r="G828" s="10" t="s">
        <v>158</v>
      </c>
      <c r="H828" s="81" t="s">
        <v>300</v>
      </c>
      <c r="I828" s="77" t="s">
        <v>7</v>
      </c>
      <c r="J828" s="26">
        <v>30000</v>
      </c>
      <c r="K828" s="22"/>
      <c r="L828" s="23"/>
      <c r="M828" s="20"/>
      <c r="N828" s="24"/>
      <c r="O828" s="20"/>
      <c r="P828" s="20"/>
      <c r="Q828" s="20"/>
      <c r="R828" s="20"/>
      <c r="S828" s="20"/>
      <c r="T828" s="162"/>
      <c r="U828" s="162"/>
      <c r="V828" s="162"/>
      <c r="W828" s="162"/>
      <c r="X828" s="162"/>
      <c r="Y828" s="162"/>
      <c r="Z828" s="162"/>
      <c r="AA828" s="162"/>
    </row>
    <row r="829" spans="1:27">
      <c r="A82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29" s="9">
        <v>13</v>
      </c>
      <c r="C829" s="10" t="s">
        <v>500</v>
      </c>
      <c r="D829" s="10" t="s">
        <v>69</v>
      </c>
      <c r="E829" s="10" t="s">
        <v>158</v>
      </c>
      <c r="F829" s="10" t="s">
        <v>66</v>
      </c>
      <c r="G829" s="10" t="s">
        <v>502</v>
      </c>
      <c r="H829" s="79"/>
      <c r="I829" s="77" t="s">
        <v>3</v>
      </c>
      <c r="J829" s="26">
        <v>30000</v>
      </c>
      <c r="K829" s="22"/>
      <c r="L829" s="23"/>
      <c r="M829" s="20"/>
      <c r="N829" s="24"/>
      <c r="O829" s="20"/>
      <c r="P829" s="20" t="s">
        <v>501</v>
      </c>
      <c r="Q829" s="20"/>
      <c r="R829" s="20"/>
      <c r="S829" s="20"/>
    </row>
    <row r="830" spans="1:27">
      <c r="A83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30" s="9">
        <v>86</v>
      </c>
      <c r="C830" s="10" t="str">
        <f t="shared" ref="C830:C835" si="45">TEXT(D830,"000")&amp;"-"&amp;TEXT(F830,"000")</f>
        <v>2级-4级</v>
      </c>
      <c r="D830" s="10" t="s">
        <v>252</v>
      </c>
      <c r="E830" s="10" t="s">
        <v>325</v>
      </c>
      <c r="F830" s="10" t="s">
        <v>262</v>
      </c>
      <c r="G830" s="10" t="s">
        <v>326</v>
      </c>
      <c r="H830" s="76" t="s">
        <v>328</v>
      </c>
      <c r="I830" s="77" t="s">
        <v>9</v>
      </c>
      <c r="J830" s="26">
        <v>29131.74</v>
      </c>
      <c r="K830" s="54"/>
      <c r="L830" s="55"/>
      <c r="M830" s="58"/>
      <c r="N830" s="57"/>
      <c r="O830" s="58"/>
      <c r="P830" s="58"/>
      <c r="Q830" s="58"/>
      <c r="R830" s="58"/>
      <c r="S830" s="58"/>
      <c r="T830" s="162"/>
      <c r="U830" s="162"/>
      <c r="V830" s="162"/>
      <c r="W830" s="162"/>
      <c r="X830" s="162"/>
      <c r="Y830" s="162"/>
      <c r="Z830" s="162"/>
      <c r="AA830" s="162"/>
    </row>
    <row r="831" spans="1:27" ht="13" customHeight="1">
      <c r="A83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31" s="72">
        <v>37</v>
      </c>
      <c r="C831" s="73" t="str">
        <f t="shared" si="45"/>
        <v>4级-2级</v>
      </c>
      <c r="D831" s="73" t="s">
        <v>72</v>
      </c>
      <c r="E831" s="73" t="s">
        <v>76</v>
      </c>
      <c r="F831" s="75" t="s">
        <v>66</v>
      </c>
      <c r="G831" s="75" t="s">
        <v>362</v>
      </c>
      <c r="H831" s="76" t="s">
        <v>306</v>
      </c>
      <c r="I831" s="77" t="s">
        <v>3</v>
      </c>
      <c r="J831" s="78">
        <v>29131.74</v>
      </c>
      <c r="K831" s="22"/>
      <c r="L831" s="23"/>
      <c r="M831" s="20"/>
      <c r="N831" s="24"/>
      <c r="O831" s="20"/>
      <c r="P831" s="20"/>
      <c r="Q831" s="20"/>
      <c r="R831" s="20"/>
      <c r="S831" s="20"/>
    </row>
    <row r="832" spans="1:27">
      <c r="A83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32" s="9">
        <v>98</v>
      </c>
      <c r="C832" s="121" t="str">
        <f t="shared" si="45"/>
        <v>3级-3级</v>
      </c>
      <c r="D832" s="121" t="s">
        <v>69</v>
      </c>
      <c r="E832" s="121" t="s">
        <v>196</v>
      </c>
      <c r="F832" s="121" t="s">
        <v>69</v>
      </c>
      <c r="G832" s="121" t="s">
        <v>180</v>
      </c>
      <c r="H832" s="144" t="s">
        <v>577</v>
      </c>
      <c r="I832" s="124" t="s">
        <v>5</v>
      </c>
      <c r="J832" s="271">
        <v>28932.04</v>
      </c>
      <c r="K832" s="54"/>
      <c r="L832" s="55"/>
      <c r="M832" s="58"/>
      <c r="N832" s="57"/>
      <c r="O832" s="58"/>
      <c r="P832" s="58"/>
      <c r="Q832" s="58"/>
      <c r="R832" s="58"/>
      <c r="S832" s="58"/>
    </row>
    <row r="833" spans="1:27" ht="13" customHeight="1">
      <c r="A833" s="147" t="str">
        <f>HYPERLINK("C:\Users\chizh\Desktop\ffcell\提取结果.xlsx#'4内部关联现金流-1'!A1","[提取结果.xlsx]4内部关联现金流-1")</f>
        <v>[提取结果.xlsx]4内部关联现金流-1</v>
      </c>
      <c r="B833" s="9">
        <v>38</v>
      </c>
      <c r="C833" s="10" t="str">
        <f t="shared" si="45"/>
        <v>3级-3级</v>
      </c>
      <c r="D833" s="73" t="s">
        <v>433</v>
      </c>
      <c r="E833" s="73" t="s">
        <v>418</v>
      </c>
      <c r="F833" s="73" t="s">
        <v>433</v>
      </c>
      <c r="G833" s="73" t="s">
        <v>414</v>
      </c>
      <c r="H833" s="81" t="s">
        <v>403</v>
      </c>
      <c r="I833" s="77" t="s">
        <v>6</v>
      </c>
      <c r="J833" s="26">
        <v>28200</v>
      </c>
      <c r="K833" s="22"/>
      <c r="L833" s="23"/>
      <c r="M833" s="20"/>
      <c r="N833" s="24"/>
      <c r="O833" s="20"/>
      <c r="P833" s="20"/>
      <c r="Q833" s="20"/>
      <c r="R833" s="20"/>
      <c r="S833" s="20"/>
    </row>
    <row r="834" spans="1:27">
      <c r="A834" s="147" t="str">
        <f>HYPERLINK("C:\Users\chizh\Desktop\ffcell\提取结果.xlsx#'4内部关联现金流-1'!A1","[提取结果.xlsx]4内部关联现金流-1")</f>
        <v>[提取结果.xlsx]4内部关联现金流-1</v>
      </c>
      <c r="B834" s="9">
        <v>62</v>
      </c>
      <c r="C834" s="10" t="str">
        <f t="shared" si="45"/>
        <v>4级-3级</v>
      </c>
      <c r="D834" s="73" t="s">
        <v>72</v>
      </c>
      <c r="E834" s="73" t="s">
        <v>173</v>
      </c>
      <c r="F834" s="73" t="s">
        <v>69</v>
      </c>
      <c r="G834" s="73" t="s">
        <v>265</v>
      </c>
      <c r="H834" s="81" t="s">
        <v>437</v>
      </c>
      <c r="I834" s="77" t="s">
        <v>3</v>
      </c>
      <c r="J834" s="26">
        <v>28035</v>
      </c>
      <c r="K834" s="54"/>
      <c r="L834" s="55"/>
      <c r="M834" s="58"/>
      <c r="N834" s="24"/>
      <c r="O834" s="20"/>
      <c r="P834" s="20"/>
      <c r="Q834" s="20"/>
      <c r="R834" s="20"/>
      <c r="S834" s="20"/>
    </row>
    <row r="835" spans="1:27">
      <c r="A83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35" s="9">
        <v>131</v>
      </c>
      <c r="C835" s="10" t="str">
        <f t="shared" si="45"/>
        <v>3及-3级</v>
      </c>
      <c r="D835" s="10" t="s">
        <v>168</v>
      </c>
      <c r="E835" s="10" t="s">
        <v>126</v>
      </c>
      <c r="F835" s="10" t="s">
        <v>116</v>
      </c>
      <c r="G835" s="10" t="s">
        <v>158</v>
      </c>
      <c r="H835" s="81" t="s">
        <v>159</v>
      </c>
      <c r="I835" s="77" t="s">
        <v>9</v>
      </c>
      <c r="J835" s="26">
        <v>27980</v>
      </c>
      <c r="K835" s="22"/>
      <c r="L835" s="23"/>
      <c r="M835" s="32"/>
      <c r="N835" s="24"/>
      <c r="O835" s="20"/>
      <c r="P835" s="20"/>
      <c r="Q835" s="33"/>
      <c r="R835" s="33"/>
      <c r="S835" s="33"/>
    </row>
    <row r="836" spans="1:27">
      <c r="A83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36" s="9">
        <v>20</v>
      </c>
      <c r="C836" s="10" t="s">
        <v>499</v>
      </c>
      <c r="D836" s="10" t="s">
        <v>69</v>
      </c>
      <c r="E836" s="10" t="s">
        <v>158</v>
      </c>
      <c r="F836" s="10" t="s">
        <v>69</v>
      </c>
      <c r="G836" s="10" t="s">
        <v>126</v>
      </c>
      <c r="H836" s="79"/>
      <c r="I836" s="77" t="s">
        <v>3</v>
      </c>
      <c r="J836" s="26">
        <v>27980</v>
      </c>
      <c r="K836" s="22"/>
      <c r="L836" s="23"/>
      <c r="M836" s="20"/>
      <c r="N836" s="24"/>
      <c r="O836" s="20"/>
      <c r="P836" s="20"/>
      <c r="Q836" s="20"/>
      <c r="R836" s="20"/>
      <c r="S836" s="20"/>
    </row>
    <row r="837" spans="1:27">
      <c r="A837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837" s="9">
        <v>40</v>
      </c>
      <c r="C837" s="10" t="str">
        <f t="shared" ref="C837:C852" si="46">TEXT(D837,"000")&amp;"-"&amp;TEXT(F837,"000")</f>
        <v>3级-3级</v>
      </c>
      <c r="D837" s="10" t="s">
        <v>69</v>
      </c>
      <c r="E837" s="10" t="s">
        <v>247</v>
      </c>
      <c r="F837" s="10" t="s">
        <v>69</v>
      </c>
      <c r="G837" s="11" t="s">
        <v>226</v>
      </c>
      <c r="H837" s="118" t="s">
        <v>248</v>
      </c>
      <c r="I837" s="77" t="s">
        <v>3</v>
      </c>
      <c r="J837" s="26">
        <v>27586.720000000001</v>
      </c>
      <c r="K837" s="22"/>
      <c r="L837" s="23"/>
      <c r="M837" s="20"/>
      <c r="N837" s="24"/>
      <c r="O837" s="20"/>
      <c r="P837" s="20"/>
      <c r="Q837" s="20"/>
      <c r="R837" s="20"/>
      <c r="S837" s="20"/>
    </row>
    <row r="838" spans="1:27">
      <c r="A83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38" s="9">
        <v>385</v>
      </c>
      <c r="C838" s="121" t="str">
        <f t="shared" si="46"/>
        <v>3级-2级</v>
      </c>
      <c r="D838" s="121" t="s">
        <v>69</v>
      </c>
      <c r="E838" s="121" t="s">
        <v>161</v>
      </c>
      <c r="F838" s="121" t="s">
        <v>66</v>
      </c>
      <c r="G838" s="121" t="s">
        <v>106</v>
      </c>
      <c r="H838" s="144" t="s">
        <v>669</v>
      </c>
      <c r="I838" s="124" t="s">
        <v>3</v>
      </c>
      <c r="J838" s="271">
        <v>27500</v>
      </c>
      <c r="K838" s="22"/>
      <c r="L838" s="23"/>
      <c r="M838" s="20"/>
      <c r="N838" s="24"/>
      <c r="O838" s="20"/>
      <c r="P838" s="20"/>
      <c r="Q838" s="20"/>
      <c r="R838" s="20"/>
      <c r="S838" s="20"/>
    </row>
    <row r="839" spans="1:27">
      <c r="A83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39" s="9">
        <v>1</v>
      </c>
      <c r="C839" s="10" t="str">
        <f t="shared" si="46"/>
        <v>4级-3级</v>
      </c>
      <c r="D839" s="10" t="s">
        <v>72</v>
      </c>
      <c r="E839" s="10" t="s">
        <v>97</v>
      </c>
      <c r="F839" s="10" t="s">
        <v>69</v>
      </c>
      <c r="G839" s="10" t="s">
        <v>195</v>
      </c>
      <c r="H839" s="81" t="s">
        <v>165</v>
      </c>
      <c r="I839" s="77" t="s">
        <v>3</v>
      </c>
      <c r="J839" s="26">
        <v>27185</v>
      </c>
      <c r="K839" s="22"/>
      <c r="L839" s="23"/>
      <c r="M839" s="32"/>
      <c r="N839" s="24"/>
      <c r="O839" s="20"/>
      <c r="P839" s="20"/>
      <c r="Q839" s="20"/>
      <c r="R839" s="20"/>
      <c r="S839" s="20"/>
    </row>
    <row r="840" spans="1:27">
      <c r="A84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40" s="9">
        <v>71</v>
      </c>
      <c r="C840" s="10" t="str">
        <f t="shared" si="46"/>
        <v>3级-3级</v>
      </c>
      <c r="D840" s="10" t="s">
        <v>260</v>
      </c>
      <c r="E840" s="11" t="s">
        <v>315</v>
      </c>
      <c r="F840" s="10" t="s">
        <v>260</v>
      </c>
      <c r="G840" s="10" t="s">
        <v>317</v>
      </c>
      <c r="H840" s="76" t="s">
        <v>185</v>
      </c>
      <c r="I840" s="77" t="s">
        <v>5</v>
      </c>
      <c r="J840" s="26">
        <v>27145.83</v>
      </c>
      <c r="K840" s="54"/>
      <c r="L840" s="55"/>
      <c r="M840" s="59"/>
      <c r="N840" s="57"/>
      <c r="O840" s="58"/>
      <c r="P840" s="58" t="str">
        <f>IF(N840=0,"OK","待核对")</f>
        <v>OK</v>
      </c>
      <c r="Q840" s="58"/>
      <c r="R840" s="58"/>
      <c r="S840" s="58"/>
      <c r="T840" s="162"/>
      <c r="U840" s="162"/>
      <c r="V840" s="162"/>
      <c r="W840" s="162"/>
      <c r="X840" s="162"/>
      <c r="Y840" s="162"/>
      <c r="Z840" s="162"/>
      <c r="AA840" s="162"/>
    </row>
    <row r="841" spans="1:27">
      <c r="A84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41" s="9">
        <v>13</v>
      </c>
      <c r="C841" s="121" t="str">
        <f t="shared" si="46"/>
        <v>3级-2级</v>
      </c>
      <c r="D841" s="121" t="s">
        <v>69</v>
      </c>
      <c r="E841" s="121" t="s">
        <v>429</v>
      </c>
      <c r="F841" s="121" t="s">
        <v>66</v>
      </c>
      <c r="G841" s="121" t="s">
        <v>89</v>
      </c>
      <c r="H841" s="144" t="s">
        <v>139</v>
      </c>
      <c r="I841" s="124" t="s">
        <v>3</v>
      </c>
      <c r="J841" s="271">
        <v>26720</v>
      </c>
      <c r="K841" s="22"/>
      <c r="L841" s="23"/>
      <c r="M841" s="38"/>
      <c r="N841" s="24"/>
      <c r="O841" s="20"/>
      <c r="P841" s="20" t="str">
        <f>IF(N841=0,"OK","待核对")</f>
        <v>OK</v>
      </c>
      <c r="Q841" s="20"/>
      <c r="R841" s="20"/>
      <c r="S841" s="20"/>
    </row>
    <row r="842" spans="1:27">
      <c r="A842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842" s="41">
        <v>1</v>
      </c>
      <c r="C842" s="10" t="str">
        <f t="shared" si="46"/>
        <v>2级-1级</v>
      </c>
      <c r="D842" s="10" t="s">
        <v>208</v>
      </c>
      <c r="E842" s="81" t="s">
        <v>209</v>
      </c>
      <c r="F842" s="145" t="s">
        <v>64</v>
      </c>
      <c r="G842" s="81" t="s">
        <v>210</v>
      </c>
      <c r="H842" s="81" t="s">
        <v>211</v>
      </c>
      <c r="I842" s="77" t="s">
        <v>9</v>
      </c>
      <c r="J842" s="26">
        <v>26336</v>
      </c>
      <c r="K842" s="22"/>
      <c r="L842" s="23"/>
      <c r="M842" s="32"/>
      <c r="N842" s="46"/>
      <c r="O842" s="47"/>
      <c r="P842" s="47"/>
      <c r="Q842" s="47"/>
      <c r="R842" s="47"/>
      <c r="S842" s="47"/>
    </row>
    <row r="843" spans="1:27" ht="26">
      <c r="A84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43" s="9">
        <v>110</v>
      </c>
      <c r="C843" s="10" t="str">
        <f t="shared" si="46"/>
        <v>2级-3级</v>
      </c>
      <c r="D843" s="10" t="s">
        <v>115</v>
      </c>
      <c r="E843" s="10" t="s">
        <v>81</v>
      </c>
      <c r="F843" s="10" t="s">
        <v>116</v>
      </c>
      <c r="G843" s="10" t="s">
        <v>126</v>
      </c>
      <c r="H843" s="81" t="s">
        <v>151</v>
      </c>
      <c r="I843" s="77" t="s">
        <v>5</v>
      </c>
      <c r="J843" s="26">
        <v>26239.49</v>
      </c>
      <c r="K843" s="31" t="s">
        <v>152</v>
      </c>
      <c r="L843" s="23" t="s">
        <v>9</v>
      </c>
      <c r="M843" s="32">
        <f>J843</f>
        <v>26239.49</v>
      </c>
      <c r="N843" s="24"/>
      <c r="O843" s="20"/>
      <c r="P843" s="20"/>
      <c r="Q843" s="33">
        <f>M843</f>
        <v>26239.49</v>
      </c>
      <c r="R843" s="33">
        <f>Q843</f>
        <v>26239.49</v>
      </c>
      <c r="S843" s="33">
        <f>R843</f>
        <v>26239.49</v>
      </c>
    </row>
    <row r="844" spans="1:27" ht="13" customHeight="1">
      <c r="A84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44" s="72">
        <v>25</v>
      </c>
      <c r="C844" s="73" t="str">
        <f t="shared" si="46"/>
        <v>4级-3级</v>
      </c>
      <c r="D844" s="73" t="s">
        <v>72</v>
      </c>
      <c r="E844" s="73" t="s">
        <v>76</v>
      </c>
      <c r="F844" s="75" t="s">
        <v>69</v>
      </c>
      <c r="G844" s="75" t="s">
        <v>352</v>
      </c>
      <c r="H844" s="76" t="s">
        <v>306</v>
      </c>
      <c r="I844" s="77" t="s">
        <v>3</v>
      </c>
      <c r="J844" s="78">
        <v>25963.439999999999</v>
      </c>
      <c r="K844" s="22"/>
      <c r="L844" s="23"/>
      <c r="M844" s="20"/>
      <c r="N844" s="24"/>
      <c r="O844" s="20"/>
      <c r="P844" s="20"/>
      <c r="Q844" s="20"/>
      <c r="R844" s="20"/>
      <c r="S844" s="20"/>
    </row>
    <row r="845" spans="1:27">
      <c r="A845" s="147" t="str">
        <f>HYPERLINK("C:\Users\chizh\Desktop\ffcell\提取结果.xlsx#'4内部关联现金流'!A1","[提取结果.xlsx]4内部关联现金流")</f>
        <v>[提取结果.xlsx]4内部关联现金流</v>
      </c>
      <c r="B845" s="9">
        <v>16</v>
      </c>
      <c r="C845" s="85" t="str">
        <f t="shared" si="46"/>
        <v>2级-3级</v>
      </c>
      <c r="D845" s="85" t="s">
        <v>66</v>
      </c>
      <c r="E845" s="85" t="s">
        <v>80</v>
      </c>
      <c r="F845" s="86" t="s">
        <v>69</v>
      </c>
      <c r="G845" s="98" t="s">
        <v>196</v>
      </c>
      <c r="H845" s="76" t="s">
        <v>3</v>
      </c>
      <c r="I845" s="97" t="s">
        <v>3</v>
      </c>
      <c r="J845" s="272">
        <v>25822.6</v>
      </c>
      <c r="K845" s="22"/>
      <c r="L845" s="23"/>
      <c r="M845" s="20"/>
      <c r="N845" s="24"/>
      <c r="O845" s="20"/>
      <c r="P845" s="20"/>
      <c r="Q845" s="20"/>
      <c r="R845" s="20"/>
      <c r="S845" s="20"/>
    </row>
    <row r="846" spans="1:27" ht="13" customHeight="1">
      <c r="A84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46" s="9">
        <v>92</v>
      </c>
      <c r="C846" s="121" t="str">
        <f t="shared" si="46"/>
        <v>3级-3级</v>
      </c>
      <c r="D846" s="121" t="s">
        <v>69</v>
      </c>
      <c r="E846" s="121" t="s">
        <v>341</v>
      </c>
      <c r="F846" s="121" t="s">
        <v>69</v>
      </c>
      <c r="G846" s="121" t="s">
        <v>352</v>
      </c>
      <c r="H846" s="144" t="s">
        <v>165</v>
      </c>
      <c r="I846" s="124" t="s">
        <v>5</v>
      </c>
      <c r="J846" s="271">
        <v>25770.84</v>
      </c>
      <c r="K846" s="54"/>
      <c r="L846" s="55"/>
      <c r="M846" s="59"/>
      <c r="N846" s="57"/>
      <c r="O846" s="58"/>
      <c r="P846" s="58" t="str">
        <f>IF(N846=0,"OK","待核对")</f>
        <v>OK</v>
      </c>
      <c r="Q846" s="58"/>
      <c r="R846" s="58"/>
      <c r="S846" s="58"/>
    </row>
    <row r="847" spans="1:27">
      <c r="A84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47" s="9">
        <v>477</v>
      </c>
      <c r="C847" s="121" t="str">
        <f t="shared" si="46"/>
        <v>3级-3级</v>
      </c>
      <c r="D847" s="121" t="s">
        <v>69</v>
      </c>
      <c r="E847" s="121" t="s">
        <v>352</v>
      </c>
      <c r="F847" s="121" t="s">
        <v>69</v>
      </c>
      <c r="G847" s="121" t="s">
        <v>341</v>
      </c>
      <c r="H847" s="144" t="s">
        <v>601</v>
      </c>
      <c r="I847" s="124" t="s">
        <v>6</v>
      </c>
      <c r="J847" s="271">
        <v>25770.84</v>
      </c>
      <c r="K847" s="54"/>
      <c r="L847" s="55"/>
      <c r="M847" s="56"/>
      <c r="N847" s="57"/>
      <c r="O847" s="58"/>
      <c r="P847" s="58"/>
      <c r="Q847" s="58"/>
      <c r="R847" s="58"/>
      <c r="S847" s="58"/>
    </row>
    <row r="848" spans="1:27">
      <c r="A84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848" s="9">
        <v>33</v>
      </c>
      <c r="C848" s="10" t="str">
        <f t="shared" si="46"/>
        <v>3级-3级</v>
      </c>
      <c r="D848" s="10" t="s">
        <v>69</v>
      </c>
      <c r="E848" s="10" t="s">
        <v>197</v>
      </c>
      <c r="F848" s="10" t="s">
        <v>69</v>
      </c>
      <c r="G848" s="10" t="s">
        <v>158</v>
      </c>
      <c r="H848" s="118" t="s">
        <v>244</v>
      </c>
      <c r="I848" s="77" t="s">
        <v>6</v>
      </c>
      <c r="J848" s="26">
        <v>25471.7</v>
      </c>
      <c r="K848" s="22"/>
      <c r="L848" s="23"/>
      <c r="M848" s="20"/>
      <c r="N848" s="24"/>
      <c r="O848" s="20"/>
      <c r="P848" s="20"/>
      <c r="Q848" s="20"/>
      <c r="R848" s="20"/>
      <c r="S848" s="20"/>
    </row>
    <row r="849" spans="1:27">
      <c r="A849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849" s="9">
        <v>11</v>
      </c>
      <c r="C849" s="10" t="str">
        <f t="shared" si="46"/>
        <v>2级-3级</v>
      </c>
      <c r="D849" s="10" t="s">
        <v>66</v>
      </c>
      <c r="E849" s="10" t="s">
        <v>169</v>
      </c>
      <c r="F849" s="10" t="s">
        <v>69</v>
      </c>
      <c r="G849" s="10" t="s">
        <v>170</v>
      </c>
      <c r="H849" s="79"/>
      <c r="I849" s="77" t="s">
        <v>3</v>
      </c>
      <c r="J849" s="26">
        <v>25000</v>
      </c>
      <c r="K849" s="22"/>
      <c r="L849" s="23"/>
      <c r="M849" s="20"/>
      <c r="N849" s="24"/>
      <c r="O849" s="20"/>
      <c r="P849" s="20" t="str">
        <f>IF(N849=0,"OK","待核对")</f>
        <v>OK</v>
      </c>
      <c r="Q849" s="20"/>
      <c r="R849" s="20"/>
      <c r="S849" s="20"/>
    </row>
    <row r="850" spans="1:27">
      <c r="A850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850" s="9">
        <v>18</v>
      </c>
      <c r="C850" s="10" t="str">
        <f t="shared" si="46"/>
        <v>3级-2级</v>
      </c>
      <c r="D850" s="10" t="s">
        <v>69</v>
      </c>
      <c r="E850" s="10" t="s">
        <v>170</v>
      </c>
      <c r="F850" s="10" t="s">
        <v>66</v>
      </c>
      <c r="G850" s="10" t="s">
        <v>169</v>
      </c>
      <c r="H850" s="119"/>
      <c r="I850" s="77" t="s">
        <v>6</v>
      </c>
      <c r="J850" s="26">
        <v>25000</v>
      </c>
      <c r="K850" s="22"/>
      <c r="L850" s="23"/>
      <c r="M850" s="20"/>
      <c r="N850" s="24"/>
      <c r="O850" s="20"/>
      <c r="P850" s="20"/>
      <c r="Q850" s="20"/>
      <c r="R850" s="20"/>
      <c r="S850" s="20"/>
    </row>
    <row r="851" spans="1:27">
      <c r="A85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51" s="9">
        <v>26</v>
      </c>
      <c r="C851" s="10" t="str">
        <f t="shared" si="46"/>
        <v>3级-3级</v>
      </c>
      <c r="D851" s="10" t="s">
        <v>69</v>
      </c>
      <c r="E851" s="10" t="s">
        <v>288</v>
      </c>
      <c r="F851" s="10" t="s">
        <v>69</v>
      </c>
      <c r="G851" s="10" t="s">
        <v>279</v>
      </c>
      <c r="H851" s="37" t="s">
        <v>289</v>
      </c>
      <c r="I851" s="77" t="s">
        <v>5</v>
      </c>
      <c r="J851" s="26">
        <v>25000</v>
      </c>
      <c r="K851" s="54"/>
      <c r="L851" s="55"/>
      <c r="M851" s="59"/>
      <c r="N851" s="57"/>
      <c r="O851" s="58"/>
      <c r="P851" s="58" t="str">
        <f>IF(N851=0,"OK","待核对")</f>
        <v>OK</v>
      </c>
      <c r="Q851" s="58"/>
      <c r="R851" s="58"/>
      <c r="S851" s="58"/>
      <c r="T851" s="162"/>
      <c r="U851" s="162"/>
      <c r="V851" s="162"/>
      <c r="W851" s="162"/>
      <c r="X851" s="162"/>
      <c r="Y851" s="162"/>
      <c r="Z851" s="162"/>
      <c r="AA851" s="162"/>
    </row>
    <row r="852" spans="1:27">
      <c r="A85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52" s="9">
        <v>29</v>
      </c>
      <c r="C852" s="10" t="str">
        <f t="shared" si="46"/>
        <v>3级-3级</v>
      </c>
      <c r="D852" s="10" t="s">
        <v>69</v>
      </c>
      <c r="E852" s="10" t="s">
        <v>279</v>
      </c>
      <c r="F852" s="10" t="s">
        <v>69</v>
      </c>
      <c r="G852" s="10" t="s">
        <v>288</v>
      </c>
      <c r="H852" s="79" t="s">
        <v>292</v>
      </c>
      <c r="I852" s="77" t="s">
        <v>9</v>
      </c>
      <c r="J852" s="26">
        <v>25000</v>
      </c>
      <c r="K852" s="54"/>
      <c r="L852" s="55"/>
      <c r="M852" s="60"/>
      <c r="N852" s="57"/>
      <c r="O852" s="58"/>
      <c r="P852" s="58" t="str">
        <f>IF(N852=0,"OK","待核对")</f>
        <v>OK</v>
      </c>
      <c r="Q852" s="58"/>
      <c r="R852" s="58"/>
      <c r="S852" s="58"/>
      <c r="T852" s="162"/>
      <c r="U852" s="162"/>
      <c r="V852" s="162"/>
      <c r="W852" s="162"/>
      <c r="X852" s="162"/>
      <c r="Y852" s="162"/>
      <c r="Z852" s="162"/>
      <c r="AA852" s="162"/>
    </row>
    <row r="853" spans="1:27">
      <c r="A85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53" s="9">
        <v>80</v>
      </c>
      <c r="C853" s="10" t="s">
        <v>506</v>
      </c>
      <c r="D853" s="10" t="s">
        <v>66</v>
      </c>
      <c r="E853" s="10" t="s">
        <v>175</v>
      </c>
      <c r="F853" s="10" t="s">
        <v>66</v>
      </c>
      <c r="G853" s="10" t="s">
        <v>443</v>
      </c>
      <c r="H853" s="79" t="s">
        <v>513</v>
      </c>
      <c r="I853" s="77" t="s">
        <v>3</v>
      </c>
      <c r="J853" s="26">
        <v>25000</v>
      </c>
      <c r="K853" s="22"/>
      <c r="L853" s="23"/>
      <c r="M853" s="20"/>
      <c r="N853" s="24"/>
      <c r="O853" s="20"/>
      <c r="P853" s="20"/>
      <c r="Q853" s="20"/>
      <c r="R853" s="20"/>
      <c r="S853" s="20"/>
    </row>
    <row r="854" spans="1:27">
      <c r="A854" s="147" t="str">
        <f>HYPERLINK("C:\Users\chizh\Desktop\ffcell\提取结果.xlsx#'4内部关联现金流-1'!A1","[提取结果.xlsx]4内部关联现金流-1")</f>
        <v>[提取结果.xlsx]4内部关联现金流-1</v>
      </c>
      <c r="B854" s="9">
        <v>102</v>
      </c>
      <c r="C854" s="10" t="str">
        <f>TEXT(D854,"000")&amp;"-"&amp;TEXT(F854,"000")</f>
        <v>3级-3级</v>
      </c>
      <c r="D854" s="73" t="s">
        <v>69</v>
      </c>
      <c r="E854" s="73" t="s">
        <v>414</v>
      </c>
      <c r="F854" s="73" t="s">
        <v>69</v>
      </c>
      <c r="G854" s="73" t="s">
        <v>418</v>
      </c>
      <c r="H854" s="118" t="s">
        <v>437</v>
      </c>
      <c r="I854" s="77" t="s">
        <v>3</v>
      </c>
      <c r="J854" s="26">
        <v>24955.75</v>
      </c>
      <c r="K854" s="22"/>
      <c r="L854" s="23"/>
      <c r="M854" s="20"/>
      <c r="N854" s="24"/>
      <c r="O854" s="20"/>
      <c r="P854" s="20"/>
      <c r="Q854" s="20"/>
      <c r="R854" s="20"/>
      <c r="S854" s="20"/>
    </row>
    <row r="855" spans="1:27" ht="26">
      <c r="A85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55" s="9">
        <v>95</v>
      </c>
      <c r="C855" s="10" t="str">
        <f>TEXT(D855,"000")&amp;"-"&amp;TEXT(F854,"000")</f>
        <v>2级-3级</v>
      </c>
      <c r="D855" s="10" t="s">
        <v>115</v>
      </c>
      <c r="E855" s="10" t="s">
        <v>81</v>
      </c>
      <c r="F855" s="10" t="s">
        <v>116</v>
      </c>
      <c r="G855" s="10" t="s">
        <v>128</v>
      </c>
      <c r="H855" s="81" t="s">
        <v>147</v>
      </c>
      <c r="I855" s="77" t="s">
        <v>5</v>
      </c>
      <c r="J855" s="26">
        <v>24789.22</v>
      </c>
      <c r="K855" s="31" t="s">
        <v>148</v>
      </c>
      <c r="L855" s="23" t="s">
        <v>9</v>
      </c>
      <c r="M855" s="32">
        <f>J855</f>
        <v>24789.22</v>
      </c>
      <c r="N855" s="24"/>
      <c r="O855" s="20"/>
      <c r="P855" s="20"/>
      <c r="Q855" s="33">
        <f>M855</f>
        <v>24789.22</v>
      </c>
      <c r="R855" s="33">
        <f>Q855</f>
        <v>24789.22</v>
      </c>
      <c r="S855" s="33">
        <f>R855</f>
        <v>24789.22</v>
      </c>
    </row>
    <row r="856" spans="1:27">
      <c r="A856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856" s="9">
        <v>25</v>
      </c>
      <c r="C856" s="10" t="str">
        <f t="shared" ref="C856:C867" si="47">TEXT(D856,"000")&amp;"-"&amp;TEXT(F856,"000")</f>
        <v>2级-4级</v>
      </c>
      <c r="D856" s="10" t="s">
        <v>66</v>
      </c>
      <c r="E856" s="10" t="s">
        <v>179</v>
      </c>
      <c r="F856" s="10" t="s">
        <v>72</v>
      </c>
      <c r="G856" s="10" t="s">
        <v>173</v>
      </c>
      <c r="H856" s="79" t="s">
        <v>198</v>
      </c>
      <c r="I856" s="77" t="s">
        <v>9</v>
      </c>
      <c r="J856" s="26">
        <v>23920.020799999998</v>
      </c>
      <c r="K856" s="22"/>
      <c r="L856" s="23"/>
      <c r="M856" s="20"/>
      <c r="N856" s="24"/>
      <c r="O856" s="20"/>
      <c r="P856" s="20"/>
      <c r="Q856" s="20"/>
      <c r="R856" s="20"/>
      <c r="S856" s="20"/>
    </row>
    <row r="857" spans="1:27">
      <c r="A857" s="147" t="str">
        <f>HYPERLINK("C:\Users\chizh\Desktop\ffcell\提取结果.xlsx#'4内部关联现金流-1'!A1","[提取结果.xlsx]4内部关联现金流-1")</f>
        <v>[提取结果.xlsx]4内部关联现金流-1</v>
      </c>
      <c r="B857" s="9">
        <v>52</v>
      </c>
      <c r="C857" s="10" t="str">
        <f t="shared" si="47"/>
        <v>4级-2级</v>
      </c>
      <c r="D857" s="73" t="s">
        <v>72</v>
      </c>
      <c r="E857" s="73" t="s">
        <v>173</v>
      </c>
      <c r="F857" s="73" t="s">
        <v>66</v>
      </c>
      <c r="G857" s="73" t="s">
        <v>444</v>
      </c>
      <c r="H857" s="81" t="s">
        <v>437</v>
      </c>
      <c r="I857" s="77" t="s">
        <v>3</v>
      </c>
      <c r="J857" s="26">
        <v>23920.000000000098</v>
      </c>
      <c r="K857" s="54"/>
      <c r="L857" s="55"/>
      <c r="M857" s="60"/>
      <c r="N857" s="24"/>
      <c r="O857" s="20"/>
      <c r="P857" s="20"/>
      <c r="Q857" s="20"/>
      <c r="R857" s="20"/>
      <c r="S857" s="20"/>
    </row>
    <row r="858" spans="1:27">
      <c r="A858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858" s="9">
        <v>17</v>
      </c>
      <c r="C858" s="10" t="str">
        <f t="shared" si="47"/>
        <v>2级-3级</v>
      </c>
      <c r="D858" s="10" t="s">
        <v>66</v>
      </c>
      <c r="E858" s="10" t="s">
        <v>90</v>
      </c>
      <c r="F858" s="10" t="s">
        <v>69</v>
      </c>
      <c r="G858" s="10" t="s">
        <v>180</v>
      </c>
      <c r="H858" s="79" t="s">
        <v>492</v>
      </c>
      <c r="I858" s="77" t="s">
        <v>6</v>
      </c>
      <c r="J858" s="26">
        <v>23384.6</v>
      </c>
      <c r="K858" s="54"/>
      <c r="L858" s="55"/>
      <c r="M858" s="58"/>
      <c r="N858" s="57"/>
      <c r="O858" s="58"/>
      <c r="P858" s="58"/>
      <c r="Q858" s="58"/>
      <c r="R858" s="58"/>
      <c r="S858" s="58"/>
    </row>
    <row r="859" spans="1:27">
      <c r="A859" s="147" t="str">
        <f>HYPERLINK("C:\Users\chizh\Desktop\ffcell\提取结果.xlsx#'4内部关联现金流-1'!A1","[提取结果.xlsx]4内部关联现金流-1")</f>
        <v>[提取结果.xlsx]4内部关联现金流-1</v>
      </c>
      <c r="B859" s="9">
        <v>34</v>
      </c>
      <c r="C859" s="10" t="str">
        <f t="shared" si="47"/>
        <v>3级-2级</v>
      </c>
      <c r="D859" s="73" t="s">
        <v>433</v>
      </c>
      <c r="E859" s="73" t="s">
        <v>418</v>
      </c>
      <c r="F859" s="73" t="s">
        <v>434</v>
      </c>
      <c r="G859" s="73" t="s">
        <v>106</v>
      </c>
      <c r="H859" s="81" t="s">
        <v>297</v>
      </c>
      <c r="I859" s="115" t="s">
        <v>3</v>
      </c>
      <c r="J859" s="26">
        <v>23207.42</v>
      </c>
      <c r="K859" s="22"/>
      <c r="L859" s="23"/>
      <c r="M859" s="20"/>
      <c r="N859" s="24"/>
      <c r="O859" s="20"/>
      <c r="P859" s="20"/>
      <c r="Q859" s="20"/>
      <c r="R859" s="20"/>
      <c r="S859" s="20"/>
    </row>
    <row r="860" spans="1:27" ht="26">
      <c r="A86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60" s="9">
        <v>92</v>
      </c>
      <c r="C860" s="10" t="str">
        <f t="shared" si="47"/>
        <v>2级-3级</v>
      </c>
      <c r="D860" s="10" t="s">
        <v>115</v>
      </c>
      <c r="E860" s="10" t="s">
        <v>81</v>
      </c>
      <c r="F860" s="10" t="s">
        <v>116</v>
      </c>
      <c r="G860" s="10" t="s">
        <v>125</v>
      </c>
      <c r="H860" s="81" t="s">
        <v>147</v>
      </c>
      <c r="I860" s="77" t="s">
        <v>5</v>
      </c>
      <c r="J860" s="26">
        <v>23018.560000000001</v>
      </c>
      <c r="K860" s="31" t="s">
        <v>148</v>
      </c>
      <c r="L860" s="23" t="s">
        <v>9</v>
      </c>
      <c r="M860" s="32">
        <f>J860</f>
        <v>23018.560000000001</v>
      </c>
      <c r="N860" s="24"/>
      <c r="O860" s="20"/>
      <c r="P860" s="20"/>
      <c r="Q860" s="33">
        <f>M860</f>
        <v>23018.560000000001</v>
      </c>
      <c r="R860" s="33">
        <f>Q860</f>
        <v>23018.560000000001</v>
      </c>
      <c r="S860" s="33">
        <f>R860</f>
        <v>23018.560000000001</v>
      </c>
    </row>
    <row r="861" spans="1:27">
      <c r="A86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61" s="9">
        <v>420</v>
      </c>
      <c r="C861" s="121" t="str">
        <f t="shared" si="47"/>
        <v>3级-3级</v>
      </c>
      <c r="D861" s="121" t="s">
        <v>69</v>
      </c>
      <c r="E861" s="121" t="s">
        <v>161</v>
      </c>
      <c r="F861" s="121" t="s">
        <v>69</v>
      </c>
      <c r="G861" s="121" t="s">
        <v>195</v>
      </c>
      <c r="H861" s="144" t="s">
        <v>669</v>
      </c>
      <c r="I861" s="124" t="s">
        <v>3</v>
      </c>
      <c r="J861" s="271">
        <v>22935</v>
      </c>
      <c r="K861" s="22"/>
      <c r="L861" s="23"/>
      <c r="M861" s="20"/>
      <c r="N861" s="24"/>
      <c r="O861" s="20"/>
      <c r="P861" s="20"/>
      <c r="Q861" s="20"/>
      <c r="R861" s="20"/>
      <c r="S861" s="20"/>
    </row>
    <row r="862" spans="1:27">
      <c r="A862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862" s="9">
        <v>30</v>
      </c>
      <c r="C862" s="10" t="str">
        <f t="shared" si="47"/>
        <v>3级-3级</v>
      </c>
      <c r="D862" s="10" t="s">
        <v>69</v>
      </c>
      <c r="E862" s="10" t="s">
        <v>170</v>
      </c>
      <c r="F862" s="10" t="s">
        <v>69</v>
      </c>
      <c r="G862" s="10" t="s">
        <v>96</v>
      </c>
      <c r="H862" s="76"/>
      <c r="I862" s="77" t="s">
        <v>9</v>
      </c>
      <c r="J862" s="26">
        <v>22626.67</v>
      </c>
      <c r="K862" s="22"/>
      <c r="L862" s="23"/>
      <c r="M862" s="20"/>
      <c r="N862" s="24"/>
      <c r="O862" s="20"/>
      <c r="P862" s="20"/>
      <c r="Q862" s="20"/>
      <c r="R862" s="20"/>
      <c r="S862" s="20"/>
    </row>
    <row r="863" spans="1:27" ht="13" customHeight="1">
      <c r="A86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63" s="72">
        <v>51</v>
      </c>
      <c r="C863" s="73" t="str">
        <f t="shared" si="47"/>
        <v>4级-2级</v>
      </c>
      <c r="D863" s="73" t="s">
        <v>72</v>
      </c>
      <c r="E863" s="73" t="s">
        <v>76</v>
      </c>
      <c r="F863" s="75" t="s">
        <v>66</v>
      </c>
      <c r="G863" s="75" t="s">
        <v>88</v>
      </c>
      <c r="H863" s="76" t="s">
        <v>306</v>
      </c>
      <c r="I863" s="77" t="s">
        <v>3</v>
      </c>
      <c r="J863" s="78">
        <v>22387.53</v>
      </c>
      <c r="K863" s="22"/>
      <c r="L863" s="23"/>
      <c r="M863" s="20"/>
      <c r="N863" s="24"/>
      <c r="O863" s="20"/>
      <c r="P863" s="20"/>
      <c r="Q863" s="20"/>
      <c r="R863" s="20"/>
      <c r="S863" s="20"/>
    </row>
    <row r="864" spans="1:27">
      <c r="A86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64" s="9">
        <v>128</v>
      </c>
      <c r="C864" s="121" t="str">
        <f t="shared" si="47"/>
        <v>2级-3级</v>
      </c>
      <c r="D864" s="121" t="s">
        <v>66</v>
      </c>
      <c r="E864" s="121" t="s">
        <v>89</v>
      </c>
      <c r="F864" s="121" t="s">
        <v>69</v>
      </c>
      <c r="G864" s="121" t="s">
        <v>341</v>
      </c>
      <c r="H864" s="144" t="s">
        <v>583</v>
      </c>
      <c r="I864" s="124" t="s">
        <v>9</v>
      </c>
      <c r="J864" s="255">
        <f>4744.06+3184.91+24.37+73.31+24.3+2676.87+74.97+24.31+11192.35+74.99</f>
        <v>22094.44</v>
      </c>
      <c r="K864" s="22"/>
      <c r="L864" s="23"/>
      <c r="M864" s="20"/>
      <c r="N864" s="24"/>
      <c r="O864" s="20"/>
      <c r="P864" s="20"/>
      <c r="Q864" s="20"/>
      <c r="R864" s="20"/>
      <c r="S864" s="20"/>
    </row>
    <row r="865" spans="1:27" ht="13" customHeight="1">
      <c r="A865" s="147" t="str">
        <f>HYPERLINK("C:\Users\chizh\Desktop\ffcell\提取结果.xlsx#'4内部关联现金流-1'!A1","[提取结果.xlsx]4内部关联现金流-1")</f>
        <v>[提取结果.xlsx]4内部关联现金流-1</v>
      </c>
      <c r="B865" s="9">
        <v>70</v>
      </c>
      <c r="C865" s="10" t="str">
        <f t="shared" si="47"/>
        <v>3级-4级</v>
      </c>
      <c r="D865" s="73" t="s">
        <v>69</v>
      </c>
      <c r="E865" s="73" t="s">
        <v>415</v>
      </c>
      <c r="F865" s="73" t="s">
        <v>72</v>
      </c>
      <c r="G865" s="73" t="s">
        <v>173</v>
      </c>
      <c r="H865" s="81" t="s">
        <v>458</v>
      </c>
      <c r="I865" s="77" t="s">
        <v>9</v>
      </c>
      <c r="J865" s="26">
        <v>22086.42</v>
      </c>
      <c r="K865" s="22"/>
      <c r="L865" s="23"/>
      <c r="M865" s="20"/>
      <c r="N865" s="24"/>
      <c r="O865" s="20"/>
      <c r="P865" s="20"/>
      <c r="Q865" s="20"/>
      <c r="R865" s="20"/>
      <c r="S865" s="20"/>
    </row>
    <row r="866" spans="1:27">
      <c r="A86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66" s="9">
        <v>399</v>
      </c>
      <c r="C866" s="121" t="str">
        <f t="shared" si="47"/>
        <v>3级-3级</v>
      </c>
      <c r="D866" s="121" t="s">
        <v>69</v>
      </c>
      <c r="E866" s="121" t="s">
        <v>161</v>
      </c>
      <c r="F866" s="121" t="s">
        <v>69</v>
      </c>
      <c r="G866" s="121" t="s">
        <v>293</v>
      </c>
      <c r="H866" s="144" t="s">
        <v>669</v>
      </c>
      <c r="I866" s="124" t="s">
        <v>3</v>
      </c>
      <c r="J866" s="271">
        <v>22000</v>
      </c>
      <c r="K866" s="22"/>
      <c r="L866" s="23"/>
      <c r="M866" s="20"/>
      <c r="N866" s="24"/>
      <c r="O866" s="20"/>
      <c r="P866" s="20"/>
      <c r="Q866" s="20"/>
      <c r="R866" s="20"/>
      <c r="S866" s="20"/>
    </row>
    <row r="867" spans="1:27" ht="14.5">
      <c r="A86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67" s="9">
        <v>61</v>
      </c>
      <c r="C867" s="10" t="str">
        <f t="shared" si="47"/>
        <v>3级-3级</v>
      </c>
      <c r="D867" s="73" t="s">
        <v>69</v>
      </c>
      <c r="E867" s="73" t="s">
        <v>293</v>
      </c>
      <c r="F867" s="73" t="s">
        <v>69</v>
      </c>
      <c r="G867" s="73" t="s">
        <v>161</v>
      </c>
      <c r="H867" s="136" t="s">
        <v>403</v>
      </c>
      <c r="I867" s="77" t="s">
        <v>9</v>
      </c>
      <c r="J867" s="26">
        <v>22000</v>
      </c>
      <c r="K867" s="22"/>
      <c r="L867" s="23"/>
      <c r="M867" s="20"/>
      <c r="N867" s="24"/>
      <c r="O867" s="20"/>
      <c r="P867" s="20"/>
      <c r="Q867" s="20"/>
      <c r="R867" s="20"/>
      <c r="S867" s="20"/>
    </row>
    <row r="868" spans="1:27">
      <c r="A86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68" s="9">
        <v>38</v>
      </c>
      <c r="C868" s="10" t="s">
        <v>500</v>
      </c>
      <c r="D868" s="10" t="s">
        <v>69</v>
      </c>
      <c r="E868" s="10" t="s">
        <v>158</v>
      </c>
      <c r="F868" s="10" t="s">
        <v>66</v>
      </c>
      <c r="G868" s="10" t="s">
        <v>175</v>
      </c>
      <c r="H868" s="79"/>
      <c r="I868" s="77" t="s">
        <v>6</v>
      </c>
      <c r="J868" s="26">
        <v>21940</v>
      </c>
      <c r="K868" s="22"/>
      <c r="L868" s="23"/>
      <c r="M868" s="20"/>
      <c r="N868" s="24"/>
      <c r="O868" s="20"/>
      <c r="P868" s="20"/>
      <c r="Q868" s="20"/>
      <c r="R868" s="20"/>
      <c r="S868" s="20"/>
    </row>
    <row r="869" spans="1:27">
      <c r="A86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69" s="9">
        <v>73</v>
      </c>
      <c r="C869" s="10" t="s">
        <v>507</v>
      </c>
      <c r="D869" s="10" t="s">
        <v>66</v>
      </c>
      <c r="E869" s="10" t="s">
        <v>175</v>
      </c>
      <c r="F869" s="10" t="s">
        <v>69</v>
      </c>
      <c r="G869" s="10" t="s">
        <v>265</v>
      </c>
      <c r="H869" s="79" t="s">
        <v>513</v>
      </c>
      <c r="I869" s="77" t="s">
        <v>3</v>
      </c>
      <c r="J869" s="26">
        <v>21940</v>
      </c>
      <c r="K869" s="22"/>
      <c r="L869" s="23"/>
      <c r="M869" s="20"/>
      <c r="N869" s="24"/>
      <c r="O869" s="20"/>
      <c r="P869" s="20"/>
      <c r="Q869" s="20"/>
      <c r="R869" s="20"/>
      <c r="S869" s="20"/>
    </row>
    <row r="870" spans="1:27">
      <c r="A870" s="147" t="str">
        <f>HYPERLINK("C:\Users\chizh\Desktop\ffcell\提取结果.xlsx#'4内部关联现金流-1'!A1","[提取结果.xlsx]4内部关联现金流-1")</f>
        <v>[提取结果.xlsx]4内部关联现金流-1</v>
      </c>
      <c r="B870" s="9">
        <v>63</v>
      </c>
      <c r="C870" s="10" t="str">
        <f>TEXT(D870,"000")&amp;"-"&amp;TEXT(F870,"000")</f>
        <v>4级-4级</v>
      </c>
      <c r="D870" s="73" t="s">
        <v>72</v>
      </c>
      <c r="E870" s="73" t="s">
        <v>173</v>
      </c>
      <c r="F870" s="73" t="s">
        <v>72</v>
      </c>
      <c r="G870" s="73" t="s">
        <v>264</v>
      </c>
      <c r="H870" s="81" t="s">
        <v>437</v>
      </c>
      <c r="I870" s="77" t="s">
        <v>3</v>
      </c>
      <c r="J870" s="26">
        <v>21900</v>
      </c>
      <c r="K870" s="54"/>
      <c r="L870" s="55"/>
      <c r="M870" s="58"/>
      <c r="N870" s="24"/>
      <c r="O870" s="20"/>
      <c r="P870" s="20"/>
      <c r="Q870" s="20"/>
      <c r="R870" s="20"/>
      <c r="S870" s="20"/>
    </row>
    <row r="871" spans="1:27">
      <c r="A871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871" s="9">
        <v>23</v>
      </c>
      <c r="C871" s="10" t="str">
        <f>TEXT(D871,"000")&amp;"-"&amp;TEXT(F871,"000")</f>
        <v>3级-3级</v>
      </c>
      <c r="D871" s="10" t="s">
        <v>69</v>
      </c>
      <c r="E871" s="10" t="s">
        <v>170</v>
      </c>
      <c r="F871" s="10" t="s">
        <v>69</v>
      </c>
      <c r="G871" s="10" t="s">
        <v>96</v>
      </c>
      <c r="H871" s="119"/>
      <c r="I871" s="77" t="s">
        <v>9</v>
      </c>
      <c r="J871" s="26">
        <v>21794</v>
      </c>
      <c r="K871" s="22"/>
      <c r="L871" s="23"/>
      <c r="M871" s="20"/>
      <c r="N871" s="24"/>
      <c r="O871" s="20"/>
      <c r="P871" s="20"/>
      <c r="Q871" s="20"/>
      <c r="R871" s="20"/>
      <c r="S871" s="20"/>
    </row>
    <row r="872" spans="1:27">
      <c r="A87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72" s="9">
        <v>89</v>
      </c>
      <c r="C872" s="121" t="str">
        <f>TEXT(D872,"000")&amp;"-"&amp;TEXT(F872,"000")</f>
        <v>3级-2级</v>
      </c>
      <c r="D872" s="121" t="s">
        <v>69</v>
      </c>
      <c r="E872" s="121" t="s">
        <v>341</v>
      </c>
      <c r="F872" s="121" t="s">
        <v>66</v>
      </c>
      <c r="G872" s="121" t="s">
        <v>89</v>
      </c>
      <c r="H872" s="144" t="s">
        <v>575</v>
      </c>
      <c r="I872" s="124" t="s">
        <v>5</v>
      </c>
      <c r="J872" s="271">
        <v>21703.67</v>
      </c>
      <c r="K872" s="54"/>
      <c r="L872" s="55"/>
      <c r="M872" s="56"/>
      <c r="N872" s="57"/>
      <c r="O872" s="58"/>
      <c r="P872" s="58"/>
      <c r="Q872" s="58"/>
      <c r="R872" s="58"/>
      <c r="S872" s="58"/>
    </row>
    <row r="873" spans="1:27">
      <c r="A87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73" s="9">
        <v>13</v>
      </c>
      <c r="C873" s="10" t="str">
        <f>TEXT(D873,"000")&amp;"-"&amp;TEXT(F873,"000")</f>
        <v>4级-3级</v>
      </c>
      <c r="D873" s="10" t="s">
        <v>72</v>
      </c>
      <c r="E873" s="10" t="s">
        <v>97</v>
      </c>
      <c r="F873" s="10" t="s">
        <v>69</v>
      </c>
      <c r="G873" s="10" t="s">
        <v>180</v>
      </c>
      <c r="H873" s="118" t="s">
        <v>345</v>
      </c>
      <c r="I873" s="77" t="s">
        <v>9</v>
      </c>
      <c r="J873" s="26">
        <v>21594.77</v>
      </c>
      <c r="K873" s="22"/>
      <c r="L873" s="23"/>
      <c r="M873" s="20"/>
      <c r="N873" s="24"/>
      <c r="O873" s="20"/>
      <c r="P873" s="20"/>
      <c r="Q873" s="20"/>
      <c r="R873" s="20"/>
      <c r="S873" s="20"/>
    </row>
    <row r="874" spans="1:27">
      <c r="A87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74" s="9">
        <v>5</v>
      </c>
      <c r="C874" s="10" t="str">
        <f>TEXT(D874,"000")&amp;"-"&amp;TEXT(F874,"000")</f>
        <v>4级-3级</v>
      </c>
      <c r="D874" s="10" t="s">
        <v>72</v>
      </c>
      <c r="E874" s="10" t="s">
        <v>97</v>
      </c>
      <c r="F874" s="10" t="s">
        <v>69</v>
      </c>
      <c r="G874" s="10" t="s">
        <v>341</v>
      </c>
      <c r="H874" s="81" t="s">
        <v>306</v>
      </c>
      <c r="I874" s="77" t="s">
        <v>3</v>
      </c>
      <c r="J874" s="26">
        <v>21347.15</v>
      </c>
      <c r="K874" s="22"/>
      <c r="L874" s="23"/>
      <c r="M874" s="32"/>
      <c r="N874" s="24"/>
      <c r="O874" s="20"/>
      <c r="P874" s="20"/>
      <c r="Q874" s="20"/>
      <c r="R874" s="20"/>
      <c r="S874" s="20"/>
    </row>
    <row r="875" spans="1:27">
      <c r="A87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75" s="9">
        <v>17</v>
      </c>
      <c r="C875" s="10" t="s">
        <v>499</v>
      </c>
      <c r="D875" s="10" t="s">
        <v>69</v>
      </c>
      <c r="E875" s="10" t="s">
        <v>158</v>
      </c>
      <c r="F875" s="10" t="s">
        <v>69</v>
      </c>
      <c r="G875" s="10" t="s">
        <v>122</v>
      </c>
      <c r="H875" s="79"/>
      <c r="I875" s="77" t="s">
        <v>3</v>
      </c>
      <c r="J875" s="26">
        <v>21295.8</v>
      </c>
      <c r="K875" s="22"/>
      <c r="L875" s="23"/>
      <c r="M875" s="20"/>
      <c r="N875" s="24"/>
      <c r="O875" s="20"/>
      <c r="P875" s="20"/>
      <c r="Q875" s="20"/>
      <c r="R875" s="20"/>
      <c r="S875" s="20"/>
    </row>
    <row r="876" spans="1:27" ht="26">
      <c r="A87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76" s="9">
        <v>21</v>
      </c>
      <c r="C876" s="10" t="str">
        <f t="shared" ref="C876:C881" si="48">TEXT(D876,"000")&amp;"-"&amp;TEXT(F876,"000")</f>
        <v>3级-2级</v>
      </c>
      <c r="D876" s="10" t="s">
        <v>116</v>
      </c>
      <c r="E876" s="10" t="s">
        <v>121</v>
      </c>
      <c r="F876" s="10" t="s">
        <v>115</v>
      </c>
      <c r="G876" s="10" t="s">
        <v>81</v>
      </c>
      <c r="H876" s="81" t="s">
        <v>131</v>
      </c>
      <c r="I876" s="77" t="s">
        <v>3</v>
      </c>
      <c r="J876" s="26">
        <v>21268.080000000002</v>
      </c>
      <c r="K876" s="31" t="s">
        <v>132</v>
      </c>
      <c r="L876" s="23" t="s">
        <v>9</v>
      </c>
      <c r="M876" s="32">
        <f>J876</f>
        <v>21268.080000000002</v>
      </c>
      <c r="N876" s="24"/>
      <c r="O876" s="20"/>
      <c r="P876" s="20"/>
      <c r="Q876" s="33">
        <f>M876</f>
        <v>21268.080000000002</v>
      </c>
      <c r="R876" s="33">
        <f>Q876</f>
        <v>21268.080000000002</v>
      </c>
      <c r="S876" s="33">
        <f>R876</f>
        <v>21268.080000000002</v>
      </c>
    </row>
    <row r="877" spans="1:27" ht="26">
      <c r="A87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77" s="9">
        <v>342</v>
      </c>
      <c r="C877" s="121" t="str">
        <f t="shared" si="48"/>
        <v>3级-3级</v>
      </c>
      <c r="D877" s="121" t="s">
        <v>69</v>
      </c>
      <c r="E877" s="129" t="s">
        <v>349</v>
      </c>
      <c r="F877" s="121" t="s">
        <v>69</v>
      </c>
      <c r="G877" s="121" t="s">
        <v>231</v>
      </c>
      <c r="H877" s="144" t="s">
        <v>656</v>
      </c>
      <c r="I877" s="124" t="s">
        <v>5</v>
      </c>
      <c r="J877" s="271">
        <v>21164.720000000001</v>
      </c>
      <c r="K877" s="54"/>
      <c r="L877" s="55"/>
      <c r="M877" s="59"/>
      <c r="N877" s="57"/>
      <c r="O877" s="58"/>
      <c r="P877" s="58" t="str">
        <f>IF(N877=0,"OK","待核对")</f>
        <v>OK</v>
      </c>
      <c r="Q877" s="58"/>
      <c r="R877" s="58"/>
      <c r="S877" s="58"/>
    </row>
    <row r="878" spans="1:27">
      <c r="A87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78" s="9">
        <v>100</v>
      </c>
      <c r="C878" s="10" t="str">
        <f t="shared" si="48"/>
        <v>2级-4级</v>
      </c>
      <c r="D878" s="10" t="s">
        <v>252</v>
      </c>
      <c r="E878" s="10" t="s">
        <v>337</v>
      </c>
      <c r="F878" s="10" t="s">
        <v>262</v>
      </c>
      <c r="G878" s="10" t="s">
        <v>76</v>
      </c>
      <c r="H878" s="15" t="s">
        <v>330</v>
      </c>
      <c r="I878" s="15" t="s">
        <v>338</v>
      </c>
      <c r="J878" s="14">
        <v>21058.21</v>
      </c>
      <c r="K878" s="15"/>
      <c r="L878" s="15"/>
      <c r="M878" s="16"/>
      <c r="N878" s="17"/>
      <c r="O878" s="18"/>
      <c r="P878" s="19"/>
      <c r="Q878" s="62"/>
      <c r="R878" s="62"/>
      <c r="S878" s="63"/>
      <c r="T878" s="164"/>
      <c r="U878" s="164"/>
      <c r="V878" s="165"/>
      <c r="W878" s="166"/>
      <c r="X878" s="166"/>
      <c r="Y878" s="167"/>
      <c r="Z878" s="168">
        <f>ROUND(J878-V878-Y878,2)</f>
        <v>21058.21</v>
      </c>
      <c r="AA878" s="168">
        <f>ROUND(M878+P878-S878,2)</f>
        <v>0</v>
      </c>
    </row>
    <row r="879" spans="1:27">
      <c r="A87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79" s="9">
        <v>473</v>
      </c>
      <c r="C879" s="121" t="str">
        <f t="shared" si="48"/>
        <v>3级-2级</v>
      </c>
      <c r="D879" s="121" t="s">
        <v>69</v>
      </c>
      <c r="E879" s="121" t="s">
        <v>194</v>
      </c>
      <c r="F879" s="121" t="s">
        <v>66</v>
      </c>
      <c r="G879" s="121" t="s">
        <v>84</v>
      </c>
      <c r="H879" s="76" t="s">
        <v>277</v>
      </c>
      <c r="I879" s="124" t="s">
        <v>9</v>
      </c>
      <c r="J879" s="271">
        <v>20786.09</v>
      </c>
      <c r="K879" s="54"/>
      <c r="L879" s="55"/>
      <c r="M879" s="58"/>
      <c r="N879" s="57"/>
      <c r="O879" s="58"/>
      <c r="P879" s="58"/>
      <c r="Q879" s="58"/>
      <c r="R879" s="58"/>
      <c r="S879" s="58"/>
    </row>
    <row r="880" spans="1:27">
      <c r="A88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80" s="9">
        <v>70</v>
      </c>
      <c r="C880" s="10" t="str">
        <f t="shared" si="48"/>
        <v>3级-3级</v>
      </c>
      <c r="D880" s="10" t="s">
        <v>260</v>
      </c>
      <c r="E880" s="11" t="s">
        <v>315</v>
      </c>
      <c r="F880" s="10" t="s">
        <v>260</v>
      </c>
      <c r="G880" s="10" t="s">
        <v>317</v>
      </c>
      <c r="H880" s="76" t="s">
        <v>185</v>
      </c>
      <c r="I880" s="77" t="s">
        <v>9</v>
      </c>
      <c r="J880" s="26">
        <v>20715.3</v>
      </c>
      <c r="K880" s="54"/>
      <c r="L880" s="55"/>
      <c r="M880" s="56"/>
      <c r="N880" s="57"/>
      <c r="O880" s="58"/>
      <c r="P880" s="58"/>
      <c r="Q880" s="58"/>
      <c r="R880" s="58"/>
      <c r="S880" s="58"/>
      <c r="T880" s="162"/>
      <c r="U880" s="162"/>
      <c r="V880" s="162"/>
      <c r="W880" s="162"/>
      <c r="X880" s="162"/>
      <c r="Y880" s="162"/>
      <c r="Z880" s="162"/>
      <c r="AA880" s="162"/>
    </row>
    <row r="881" spans="1:19">
      <c r="A881" s="147" t="str">
        <f>HYPERLINK("C:\Users\chizh\Desktop\ffcell\提取结果.xlsx#'4内部关联现金流-1'!A1","[提取结果.xlsx]4内部关联现金流-1")</f>
        <v>[提取结果.xlsx]4内部关联现金流-1</v>
      </c>
      <c r="B881" s="9">
        <v>4</v>
      </c>
      <c r="C881" s="10" t="str">
        <f t="shared" si="48"/>
        <v>2级-3级</v>
      </c>
      <c r="D881" s="10" t="s">
        <v>66</v>
      </c>
      <c r="E881" s="10" t="s">
        <v>106</v>
      </c>
      <c r="F881" s="10" t="s">
        <v>69</v>
      </c>
      <c r="G881" s="10" t="s">
        <v>418</v>
      </c>
      <c r="H881" s="76" t="s">
        <v>419</v>
      </c>
      <c r="I881" s="77" t="s">
        <v>9</v>
      </c>
      <c r="J881" s="26">
        <v>20537.54</v>
      </c>
      <c r="K881" s="22"/>
      <c r="L881" s="23"/>
      <c r="M881" s="32"/>
      <c r="N881" s="24"/>
      <c r="O881" s="20"/>
      <c r="P881" s="20"/>
      <c r="Q881" s="20"/>
      <c r="R881" s="20"/>
      <c r="S881" s="20"/>
    </row>
    <row r="882" spans="1:19">
      <c r="A88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82" s="9">
        <v>72</v>
      </c>
      <c r="C882" s="10" t="s">
        <v>517</v>
      </c>
      <c r="D882" s="10" t="s">
        <v>66</v>
      </c>
      <c r="E882" s="10" t="s">
        <v>175</v>
      </c>
      <c r="F882" s="10" t="s">
        <v>64</v>
      </c>
      <c r="G882" s="10" t="s">
        <v>210</v>
      </c>
      <c r="H882" s="79" t="s">
        <v>513</v>
      </c>
      <c r="I882" s="77" t="s">
        <v>3</v>
      </c>
      <c r="J882" s="26">
        <v>20274</v>
      </c>
      <c r="K882" s="22"/>
      <c r="L882" s="23"/>
      <c r="M882" s="20"/>
      <c r="N882" s="24"/>
      <c r="O882" s="20"/>
      <c r="P882" s="20"/>
      <c r="Q882" s="20"/>
      <c r="R882" s="20"/>
      <c r="S882" s="20"/>
    </row>
    <row r="883" spans="1:19">
      <c r="A88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883" s="9">
        <v>41</v>
      </c>
      <c r="C883" s="10" t="str">
        <f>TEXT(D883,"000")&amp;"-"&amp;TEXT(F883,"000")</f>
        <v>3级-3级</v>
      </c>
      <c r="D883" s="10" t="s">
        <v>69</v>
      </c>
      <c r="E883" s="10" t="s">
        <v>247</v>
      </c>
      <c r="F883" s="10" t="s">
        <v>69</v>
      </c>
      <c r="G883" s="11" t="s">
        <v>226</v>
      </c>
      <c r="H883" s="118" t="s">
        <v>249</v>
      </c>
      <c r="I883" s="77" t="s">
        <v>6</v>
      </c>
      <c r="J883" s="26">
        <v>20270.68</v>
      </c>
      <c r="K883" s="22"/>
      <c r="L883" s="23"/>
      <c r="M883" s="20"/>
      <c r="N883" s="24"/>
      <c r="O883" s="20"/>
      <c r="P883" s="20"/>
      <c r="Q883" s="20"/>
      <c r="R883" s="20"/>
      <c r="S883" s="20"/>
    </row>
    <row r="884" spans="1:19" ht="26">
      <c r="A88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84" s="9">
        <v>26</v>
      </c>
      <c r="C884" s="10" t="str">
        <f>TEXT(D884,"000")&amp;"-"&amp;TEXT(F884,"000")</f>
        <v>3级-3级</v>
      </c>
      <c r="D884" s="10" t="s">
        <v>116</v>
      </c>
      <c r="E884" s="10" t="s">
        <v>121</v>
      </c>
      <c r="F884" s="10" t="s">
        <v>116</v>
      </c>
      <c r="G884" s="10" t="s">
        <v>126</v>
      </c>
      <c r="H884" s="81" t="s">
        <v>131</v>
      </c>
      <c r="I884" s="77" t="s">
        <v>3</v>
      </c>
      <c r="J884" s="26">
        <v>20243.919999999998</v>
      </c>
      <c r="K884" s="31" t="s">
        <v>132</v>
      </c>
      <c r="L884" s="23" t="s">
        <v>7</v>
      </c>
      <c r="M884" s="32">
        <f>J884</f>
        <v>20243.919999999998</v>
      </c>
      <c r="N884" s="24"/>
      <c r="O884" s="20"/>
      <c r="P884" s="20"/>
      <c r="Q884" s="33">
        <f>M884</f>
        <v>20243.919999999998</v>
      </c>
      <c r="R884" s="33">
        <f>Q884</f>
        <v>20243.919999999998</v>
      </c>
      <c r="S884" s="33">
        <f>R884</f>
        <v>20243.919999999998</v>
      </c>
    </row>
    <row r="885" spans="1:19">
      <c r="A885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885" s="9">
        <v>8</v>
      </c>
      <c r="C885" s="10" t="str">
        <f>TEXT(D885,"000")&amp;"-"&amp;TEXT(F885,"000")</f>
        <v>2级-3级</v>
      </c>
      <c r="D885" s="10" t="s">
        <v>66</v>
      </c>
      <c r="E885" s="10" t="s">
        <v>84</v>
      </c>
      <c r="F885" s="10" t="s">
        <v>69</v>
      </c>
      <c r="G885" s="10" t="s">
        <v>158</v>
      </c>
      <c r="H885" s="81" t="s">
        <v>234</v>
      </c>
      <c r="I885" s="77" t="s">
        <v>6</v>
      </c>
      <c r="J885" s="26">
        <v>19892</v>
      </c>
      <c r="K885" s="22"/>
      <c r="L885" s="23"/>
      <c r="M885" s="38"/>
      <c r="N885" s="24"/>
      <c r="O885" s="20"/>
      <c r="P885" s="20" t="str">
        <f>IF(N885=0,"OK","待核对")</f>
        <v>OK</v>
      </c>
      <c r="Q885" s="20"/>
      <c r="R885" s="20"/>
      <c r="S885" s="20"/>
    </row>
    <row r="886" spans="1:19">
      <c r="A88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86" s="9">
        <v>35</v>
      </c>
      <c r="C886" s="10" t="s">
        <v>500</v>
      </c>
      <c r="D886" s="10" t="s">
        <v>69</v>
      </c>
      <c r="E886" s="10" t="s">
        <v>158</v>
      </c>
      <c r="F886" s="10" t="s">
        <v>66</v>
      </c>
      <c r="G886" s="10" t="s">
        <v>84</v>
      </c>
      <c r="H886" s="79"/>
      <c r="I886" s="77" t="s">
        <v>3</v>
      </c>
      <c r="J886" s="26">
        <v>19892</v>
      </c>
      <c r="K886" s="22"/>
      <c r="L886" s="23"/>
      <c r="M886" s="20"/>
      <c r="N886" s="24"/>
      <c r="O886" s="20"/>
      <c r="P886" s="20"/>
      <c r="Q886" s="20"/>
      <c r="R886" s="20"/>
      <c r="S886" s="20"/>
    </row>
    <row r="887" spans="1:19" ht="13" customHeight="1">
      <c r="A887" s="147" t="str">
        <f>HYPERLINK("C:\Users\chizh\Desktop\ffcell\提取结果.xlsx#'4内部关联现金流'!A1","[提取结果.xlsx]4内部关联现金流")</f>
        <v>[提取结果.xlsx]4内部关联现金流</v>
      </c>
      <c r="B887" s="9">
        <v>54</v>
      </c>
      <c r="C887" s="85" t="str">
        <f>TEXT(D887,"000")&amp;"-"&amp;TEXT(F887,"000")</f>
        <v>1级-1级</v>
      </c>
      <c r="D887" s="100" t="s">
        <v>64</v>
      </c>
      <c r="E887" s="85" t="s">
        <v>80</v>
      </c>
      <c r="F887" s="100" t="s">
        <v>64</v>
      </c>
      <c r="G887" s="100" t="s">
        <v>65</v>
      </c>
      <c r="H887" s="104" t="s">
        <v>390</v>
      </c>
      <c r="I887" s="94" t="s">
        <v>9</v>
      </c>
      <c r="J887" s="272">
        <v>19805.98</v>
      </c>
      <c r="K887" s="22"/>
      <c r="L887" s="23"/>
      <c r="M887" s="20"/>
      <c r="N887" s="24"/>
      <c r="O887" s="20"/>
      <c r="P887" s="20"/>
      <c r="Q887" s="20"/>
      <c r="R887" s="20"/>
      <c r="S887" s="20"/>
    </row>
    <row r="888" spans="1:19">
      <c r="A888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888" s="9">
        <v>5</v>
      </c>
      <c r="C888" s="10" t="str">
        <f>TEXT(D888,"000")&amp;"-"&amp;TEXT(F888,"000")</f>
        <v>3级-3级</v>
      </c>
      <c r="D888" s="10" t="s">
        <v>69</v>
      </c>
      <c r="E888" s="10" t="s">
        <v>359</v>
      </c>
      <c r="F888" s="10" t="s">
        <v>69</v>
      </c>
      <c r="G888" s="10" t="s">
        <v>161</v>
      </c>
      <c r="H888" s="81" t="s">
        <v>484</v>
      </c>
      <c r="I888" s="77" t="s">
        <v>6</v>
      </c>
      <c r="J888" s="26">
        <v>19540.5</v>
      </c>
      <c r="K888" s="54"/>
      <c r="L888" s="55"/>
      <c r="M888" s="56"/>
      <c r="N888" s="57"/>
      <c r="O888" s="58"/>
      <c r="P888" s="58"/>
      <c r="Q888" s="58"/>
      <c r="R888" s="58"/>
      <c r="S888" s="58"/>
    </row>
    <row r="889" spans="1:19" ht="13" customHeight="1">
      <c r="A88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89" s="9">
        <v>388</v>
      </c>
      <c r="C889" s="121" t="str">
        <f>TEXT(D889,"000")&amp;"-"&amp;TEXT(F889,"000")</f>
        <v>3级-3级</v>
      </c>
      <c r="D889" s="121" t="s">
        <v>69</v>
      </c>
      <c r="E889" s="121" t="s">
        <v>161</v>
      </c>
      <c r="F889" s="121" t="s">
        <v>69</v>
      </c>
      <c r="G889" s="121" t="s">
        <v>359</v>
      </c>
      <c r="H889" s="144" t="s">
        <v>669</v>
      </c>
      <c r="I889" s="124" t="s">
        <v>3</v>
      </c>
      <c r="J889" s="271">
        <v>19540.5</v>
      </c>
      <c r="K889" s="22"/>
      <c r="L889" s="23"/>
      <c r="M889" s="20"/>
      <c r="N889" s="24"/>
      <c r="O889" s="20"/>
      <c r="P889" s="20"/>
      <c r="Q889" s="20"/>
      <c r="R889" s="20"/>
      <c r="S889" s="20"/>
    </row>
    <row r="890" spans="1:19">
      <c r="A890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890" s="9">
        <v>26</v>
      </c>
      <c r="C890" s="10" t="str">
        <f>TEXT(D890,"000")&amp;"-"&amp;TEXT(F890,"000")</f>
        <v>3级-2级</v>
      </c>
      <c r="D890" s="10" t="s">
        <v>69</v>
      </c>
      <c r="E890" s="10" t="s">
        <v>197</v>
      </c>
      <c r="F890" s="10" t="s">
        <v>66</v>
      </c>
      <c r="G890" s="10" t="s">
        <v>106</v>
      </c>
      <c r="H890" s="118" t="s">
        <v>244</v>
      </c>
      <c r="I890" s="77" t="s">
        <v>6</v>
      </c>
      <c r="J890" s="26">
        <v>19334.8</v>
      </c>
      <c r="K890" s="22"/>
      <c r="L890" s="23"/>
      <c r="M890" s="20"/>
      <c r="N890" s="24"/>
      <c r="O890" s="20"/>
      <c r="P890" s="20"/>
      <c r="Q890" s="20"/>
      <c r="R890" s="20"/>
      <c r="S890" s="20"/>
    </row>
    <row r="891" spans="1:19">
      <c r="A891" s="147" t="str">
        <f>HYPERLINK("C:\Users\chizh\Desktop\ffcell\提取结果.xlsx#'4内部关联现金流-1'!A1","[提取结果.xlsx]4内部关联现金流-1")</f>
        <v>[提取结果.xlsx]4内部关联现金流-1</v>
      </c>
      <c r="B891" s="9">
        <v>96</v>
      </c>
      <c r="C891" s="10" t="str">
        <f>TEXT(D891,"000")&amp;"-"&amp;TEXT(F891,"000")</f>
        <v>3级-3级</v>
      </c>
      <c r="D891" s="73" t="s">
        <v>69</v>
      </c>
      <c r="E891" s="73" t="s">
        <v>415</v>
      </c>
      <c r="F891" s="73" t="s">
        <v>69</v>
      </c>
      <c r="G891" s="73" t="s">
        <v>197</v>
      </c>
      <c r="H891" s="118" t="s">
        <v>297</v>
      </c>
      <c r="I891" s="77" t="s">
        <v>3</v>
      </c>
      <c r="J891" s="26">
        <v>19334.8</v>
      </c>
      <c r="K891" s="22"/>
      <c r="L891" s="23"/>
      <c r="M891" s="20"/>
      <c r="N891" s="24"/>
      <c r="O891" s="20"/>
      <c r="P891" s="20"/>
      <c r="Q891" s="20"/>
      <c r="R891" s="20"/>
      <c r="S891" s="20"/>
    </row>
    <row r="892" spans="1:19">
      <c r="A89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92" s="9">
        <v>19</v>
      </c>
      <c r="C892" s="10" t="s">
        <v>499</v>
      </c>
      <c r="D892" s="10" t="s">
        <v>69</v>
      </c>
      <c r="E892" s="10" t="s">
        <v>158</v>
      </c>
      <c r="F892" s="10" t="s">
        <v>69</v>
      </c>
      <c r="G892" s="10" t="s">
        <v>125</v>
      </c>
      <c r="H892" s="79"/>
      <c r="I892" s="77" t="s">
        <v>3</v>
      </c>
      <c r="J892" s="26">
        <v>19110</v>
      </c>
      <c r="K892" s="22"/>
      <c r="L892" s="23"/>
      <c r="M892" s="20"/>
      <c r="N892" s="24"/>
      <c r="O892" s="20"/>
      <c r="P892" s="20"/>
      <c r="Q892" s="20"/>
      <c r="R892" s="20"/>
      <c r="S892" s="20"/>
    </row>
    <row r="893" spans="1:19" ht="13" customHeight="1">
      <c r="A893" s="147" t="str">
        <f>HYPERLINK("C:\Users\chizh\Desktop\ffcell\提取结果.xlsx#'4内部关联现金流'!A1","[提取结果.xlsx]4内部关联现金流")</f>
        <v>[提取结果.xlsx]4内部关联现金流</v>
      </c>
      <c r="B893" s="9">
        <v>48</v>
      </c>
      <c r="C893" s="85" t="str">
        <f t="shared" ref="C893:C899" si="49">TEXT(D893,"000")&amp;"-"&amp;TEXT(F893,"000")</f>
        <v>2级-2级</v>
      </c>
      <c r="D893" s="100" t="s">
        <v>66</v>
      </c>
      <c r="E893" s="85" t="s">
        <v>80</v>
      </c>
      <c r="F893" s="100" t="s">
        <v>66</v>
      </c>
      <c r="G893" s="100" t="s">
        <v>81</v>
      </c>
      <c r="H893" s="104" t="s">
        <v>380</v>
      </c>
      <c r="I893" s="97" t="s">
        <v>3</v>
      </c>
      <c r="J893" s="272">
        <v>18357.599999999999</v>
      </c>
      <c r="K893" s="22"/>
      <c r="L893" s="23"/>
      <c r="M893" s="20"/>
      <c r="N893" s="24"/>
      <c r="O893" s="20"/>
      <c r="P893" s="20"/>
      <c r="Q893" s="20"/>
      <c r="R893" s="20"/>
      <c r="S893" s="20"/>
    </row>
    <row r="894" spans="1:19">
      <c r="A89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94" s="9">
        <v>155</v>
      </c>
      <c r="C894" s="10" t="str">
        <f t="shared" si="49"/>
        <v>2级-3级</v>
      </c>
      <c r="D894" s="10" t="s">
        <v>66</v>
      </c>
      <c r="E894" s="10" t="s">
        <v>81</v>
      </c>
      <c r="F894" s="10" t="s">
        <v>69</v>
      </c>
      <c r="G894" s="10" t="s">
        <v>170</v>
      </c>
      <c r="H894" s="81" t="s">
        <v>147</v>
      </c>
      <c r="I894" s="77" t="s">
        <v>5</v>
      </c>
      <c r="J894" s="26">
        <v>18339.84</v>
      </c>
      <c r="K894" s="22"/>
      <c r="L894" s="23"/>
      <c r="M894" s="32"/>
      <c r="N894" s="24"/>
      <c r="O894" s="20"/>
      <c r="P894" s="20"/>
      <c r="Q894" s="33"/>
      <c r="R894" s="33"/>
      <c r="S894" s="33"/>
    </row>
    <row r="895" spans="1:19" ht="13" customHeight="1">
      <c r="A89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95" s="9">
        <v>103</v>
      </c>
      <c r="C895" s="10" t="str">
        <f t="shared" si="49"/>
        <v>2级-3级</v>
      </c>
      <c r="D895" s="10" t="s">
        <v>115</v>
      </c>
      <c r="E895" s="10" t="s">
        <v>81</v>
      </c>
      <c r="F895" s="10" t="s">
        <v>116</v>
      </c>
      <c r="G895" s="10" t="s">
        <v>126</v>
      </c>
      <c r="H895" s="81" t="s">
        <v>149</v>
      </c>
      <c r="I895" s="77" t="s">
        <v>5</v>
      </c>
      <c r="J895" s="26">
        <v>18036.490000000002</v>
      </c>
      <c r="K895" s="31" t="s">
        <v>150</v>
      </c>
      <c r="L895" s="23" t="s">
        <v>9</v>
      </c>
      <c r="M895" s="32">
        <f>J895</f>
        <v>18036.490000000002</v>
      </c>
      <c r="N895" s="24"/>
      <c r="O895" s="20"/>
      <c r="P895" s="20"/>
      <c r="Q895" s="33">
        <f>M895</f>
        <v>18036.490000000002</v>
      </c>
      <c r="R895" s="33">
        <f>Q895</f>
        <v>18036.490000000002</v>
      </c>
      <c r="S895" s="33">
        <f>R895</f>
        <v>18036.490000000002</v>
      </c>
    </row>
    <row r="896" spans="1:19" ht="13" customHeight="1">
      <c r="A896" s="147" t="str">
        <f>HYPERLINK("C:\Users\chizh\Desktop\ffcell\提取结果.xlsx#'4内部关联现金流'!A1","[提取结果.xlsx]4内部关联现金流")</f>
        <v>[提取结果.xlsx]4内部关联现金流</v>
      </c>
      <c r="B896" s="9">
        <v>28</v>
      </c>
      <c r="C896" s="85" t="str">
        <f t="shared" si="49"/>
        <v>3级-3级</v>
      </c>
      <c r="D896" s="100" t="s">
        <v>69</v>
      </c>
      <c r="E896" s="85" t="s">
        <v>80</v>
      </c>
      <c r="F896" s="100" t="s">
        <v>69</v>
      </c>
      <c r="G896" s="100" t="s">
        <v>195</v>
      </c>
      <c r="H896" s="97" t="s">
        <v>380</v>
      </c>
      <c r="I896" s="97" t="s">
        <v>3</v>
      </c>
      <c r="J896" s="274">
        <v>17230.400000000001</v>
      </c>
      <c r="K896" s="22"/>
      <c r="L896" s="23"/>
      <c r="M896" s="20"/>
      <c r="N896" s="24"/>
      <c r="O896" s="20"/>
      <c r="P896" s="20"/>
      <c r="Q896" s="20"/>
      <c r="R896" s="20"/>
      <c r="S896" s="20"/>
    </row>
    <row r="897" spans="1:27">
      <c r="A897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897" s="9">
        <v>21</v>
      </c>
      <c r="C897" s="10" t="str">
        <f t="shared" si="49"/>
        <v>3级-2级</v>
      </c>
      <c r="D897" s="10" t="s">
        <v>69</v>
      </c>
      <c r="E897" s="10" t="s">
        <v>170</v>
      </c>
      <c r="F897" s="10" t="s">
        <v>66</v>
      </c>
      <c r="G897" s="10" t="s">
        <v>169</v>
      </c>
      <c r="H897" s="119"/>
      <c r="I897" s="77" t="s">
        <v>9</v>
      </c>
      <c r="J897" s="26">
        <v>17000</v>
      </c>
      <c r="K897" s="22"/>
      <c r="L897" s="23"/>
      <c r="M897" s="20"/>
      <c r="N897" s="24"/>
      <c r="O897" s="20"/>
      <c r="P897" s="20"/>
      <c r="Q897" s="20"/>
      <c r="R897" s="20"/>
      <c r="S897" s="20"/>
    </row>
    <row r="898" spans="1:27" ht="13" customHeight="1">
      <c r="A89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98" s="9">
        <v>104</v>
      </c>
      <c r="C898" s="10" t="str">
        <f t="shared" si="49"/>
        <v>2级-4级</v>
      </c>
      <c r="D898" s="10" t="s">
        <v>252</v>
      </c>
      <c r="E898" s="10" t="s">
        <v>337</v>
      </c>
      <c r="F898" s="10" t="s">
        <v>262</v>
      </c>
      <c r="G898" s="10" t="s">
        <v>76</v>
      </c>
      <c r="H898" s="81" t="s">
        <v>103</v>
      </c>
      <c r="I898" s="77" t="s">
        <v>5</v>
      </c>
      <c r="J898" s="26">
        <v>16864</v>
      </c>
      <c r="K898" s="22"/>
      <c r="L898" s="23"/>
      <c r="M898" s="32"/>
      <c r="N898" s="24"/>
      <c r="O898" s="20"/>
      <c r="P898" s="20"/>
      <c r="Q898" s="20"/>
      <c r="R898" s="20"/>
      <c r="S898" s="20"/>
      <c r="T898" s="162"/>
      <c r="U898" s="162"/>
      <c r="V898" s="162"/>
      <c r="W898" s="162"/>
      <c r="X898" s="162"/>
      <c r="Y898" s="162"/>
      <c r="Z898" s="162"/>
      <c r="AA898" s="162"/>
    </row>
    <row r="899" spans="1:27">
      <c r="A89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899" s="9">
        <v>3</v>
      </c>
      <c r="C899" s="10" t="str">
        <f t="shared" si="49"/>
        <v>1级-2级</v>
      </c>
      <c r="D899" s="10" t="s">
        <v>64</v>
      </c>
      <c r="E899" s="10" t="s">
        <v>65</v>
      </c>
      <c r="F899" s="10" t="s">
        <v>66</v>
      </c>
      <c r="G899" s="10" t="s">
        <v>67</v>
      </c>
      <c r="H899" s="12" t="s">
        <v>71</v>
      </c>
      <c r="I899" s="77" t="s">
        <v>5</v>
      </c>
      <c r="J899" s="14">
        <f>15897.77*1.06</f>
        <v>16851.636200000001</v>
      </c>
      <c r="K899" s="15"/>
      <c r="L899" s="15"/>
      <c r="M899" s="16"/>
      <c r="N899" s="17"/>
      <c r="O899" s="18"/>
      <c r="P899" s="19"/>
      <c r="Q899" s="20"/>
      <c r="R899" s="20"/>
      <c r="S899" s="20"/>
    </row>
    <row r="900" spans="1:27">
      <c r="A90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00" s="9">
        <v>38</v>
      </c>
      <c r="C900" s="10" t="str">
        <f>TEXT(D900,"000")&amp;"-"&amp;TEXT(F901,"000")</f>
        <v>000-3级</v>
      </c>
      <c r="D900" s="10"/>
      <c r="E900" s="10"/>
      <c r="F900" s="10" t="s">
        <v>254</v>
      </c>
      <c r="G900" s="10" t="s">
        <v>65</v>
      </c>
      <c r="H900" s="81" t="s">
        <v>71</v>
      </c>
      <c r="I900" s="77" t="s">
        <v>9</v>
      </c>
      <c r="J900" s="26">
        <v>16851.63</v>
      </c>
      <c r="K900" s="22"/>
      <c r="L900" s="23"/>
      <c r="M900" s="32"/>
      <c r="N900" s="24"/>
      <c r="O900" s="20"/>
      <c r="P900" s="20"/>
      <c r="Q900" s="20"/>
      <c r="R900" s="20"/>
      <c r="S900" s="20"/>
      <c r="T900" s="162"/>
      <c r="U900" s="162"/>
      <c r="V900" s="162"/>
      <c r="W900" s="162"/>
      <c r="X900" s="162"/>
      <c r="Y900" s="162"/>
      <c r="Z900" s="162"/>
      <c r="AA900" s="162"/>
    </row>
    <row r="901" spans="1:27">
      <c r="A90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01" s="9">
        <v>222</v>
      </c>
      <c r="C901" s="121" t="str">
        <f>TEXT(D901,"000")&amp;"-"&amp;TEXT(F901,"000")</f>
        <v>3级-3级</v>
      </c>
      <c r="D901" s="121" t="s">
        <v>69</v>
      </c>
      <c r="E901" s="121" t="s">
        <v>371</v>
      </c>
      <c r="F901" s="121" t="s">
        <v>69</v>
      </c>
      <c r="G901" s="121" t="s">
        <v>161</v>
      </c>
      <c r="H901" s="131" t="s">
        <v>616</v>
      </c>
      <c r="I901" s="124" t="s">
        <v>9</v>
      </c>
      <c r="J901" s="271">
        <v>16803</v>
      </c>
      <c r="K901" s="22"/>
      <c r="L901" s="23"/>
      <c r="M901" s="20"/>
      <c r="N901" s="24"/>
      <c r="O901" s="20"/>
      <c r="P901" s="20"/>
      <c r="Q901" s="20"/>
      <c r="R901" s="20"/>
      <c r="S901" s="20"/>
    </row>
    <row r="902" spans="1:27">
      <c r="A90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902" s="9">
        <v>31</v>
      </c>
      <c r="C902" s="10" t="str">
        <f>TEXT(D902,"000")&amp;"-"&amp;TEXT(F902,"000")</f>
        <v>3级-2级</v>
      </c>
      <c r="D902" s="10" t="s">
        <v>69</v>
      </c>
      <c r="E902" s="10" t="s">
        <v>197</v>
      </c>
      <c r="F902" s="10" t="s">
        <v>66</v>
      </c>
      <c r="G902" s="10" t="s">
        <v>80</v>
      </c>
      <c r="H902" s="118" t="s">
        <v>244</v>
      </c>
      <c r="I902" s="77" t="s">
        <v>6</v>
      </c>
      <c r="J902" s="26">
        <v>16800.599999999999</v>
      </c>
      <c r="K902" s="22"/>
      <c r="L902" s="23"/>
      <c r="M902" s="20"/>
      <c r="N902" s="24"/>
      <c r="O902" s="20"/>
      <c r="P902" s="20"/>
      <c r="Q902" s="20"/>
      <c r="R902" s="20"/>
      <c r="S902" s="20"/>
    </row>
    <row r="903" spans="1:27">
      <c r="A90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03" s="9">
        <v>39</v>
      </c>
      <c r="C903" s="10" t="s">
        <v>500</v>
      </c>
      <c r="D903" s="10" t="s">
        <v>69</v>
      </c>
      <c r="E903" s="10" t="s">
        <v>158</v>
      </c>
      <c r="F903" s="10" t="s">
        <v>66</v>
      </c>
      <c r="G903" s="10" t="s">
        <v>179</v>
      </c>
      <c r="H903" s="79"/>
      <c r="I903" s="77" t="s">
        <v>6</v>
      </c>
      <c r="J903" s="26">
        <v>16723</v>
      </c>
      <c r="K903" s="22"/>
      <c r="L903" s="23"/>
      <c r="M903" s="20"/>
      <c r="N903" s="24"/>
      <c r="O903" s="20"/>
      <c r="P903" s="20"/>
      <c r="Q903" s="20"/>
      <c r="R903" s="20"/>
      <c r="S903" s="20"/>
    </row>
    <row r="904" spans="1:27">
      <c r="A90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04" s="9">
        <v>36</v>
      </c>
      <c r="C904" s="10" t="s">
        <v>500</v>
      </c>
      <c r="D904" s="10" t="s">
        <v>69</v>
      </c>
      <c r="E904" s="10" t="s">
        <v>158</v>
      </c>
      <c r="F904" s="10" t="s">
        <v>66</v>
      </c>
      <c r="G904" s="10" t="s">
        <v>80</v>
      </c>
      <c r="H904" s="79"/>
      <c r="I904" s="77" t="s">
        <v>3</v>
      </c>
      <c r="J904" s="26">
        <v>16683</v>
      </c>
      <c r="K904" s="22"/>
      <c r="L904" s="23"/>
      <c r="M904" s="20"/>
      <c r="N904" s="24"/>
      <c r="O904" s="20"/>
      <c r="P904" s="20"/>
      <c r="Q904" s="20"/>
      <c r="R904" s="20"/>
      <c r="S904" s="20"/>
    </row>
    <row r="905" spans="1:27" ht="26">
      <c r="A90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05" s="9">
        <v>106</v>
      </c>
      <c r="C905" s="10" t="str">
        <f t="shared" ref="C905:C921" si="50">TEXT(D905,"000")&amp;"-"&amp;TEXT(F905,"000")</f>
        <v>2级-3级</v>
      </c>
      <c r="D905" s="10" t="s">
        <v>115</v>
      </c>
      <c r="E905" s="10" t="s">
        <v>81</v>
      </c>
      <c r="F905" s="10" t="s">
        <v>116</v>
      </c>
      <c r="G905" s="10" t="s">
        <v>117</v>
      </c>
      <c r="H905" s="81" t="s">
        <v>151</v>
      </c>
      <c r="I905" s="77" t="s">
        <v>5</v>
      </c>
      <c r="J905" s="26">
        <v>16601.919999999998</v>
      </c>
      <c r="K905" s="31" t="s">
        <v>152</v>
      </c>
      <c r="L905" s="23" t="s">
        <v>9</v>
      </c>
      <c r="M905" s="32">
        <f>J905</f>
        <v>16601.919999999998</v>
      </c>
      <c r="N905" s="24"/>
      <c r="O905" s="20"/>
      <c r="P905" s="20"/>
      <c r="Q905" s="33">
        <f>M905</f>
        <v>16601.919999999998</v>
      </c>
      <c r="R905" s="33">
        <f>Q905</f>
        <v>16601.919999999998</v>
      </c>
      <c r="S905" s="33">
        <f>R905</f>
        <v>16601.919999999998</v>
      </c>
    </row>
    <row r="906" spans="1:27" ht="13" customHeight="1">
      <c r="A906" s="147" t="str">
        <f>HYPERLINK("C:\Users\chizh\Desktop\ffcell\提取结果.xlsx#'4内部关联现金流'!A1","[提取结果.xlsx]4内部关联现金流")</f>
        <v>[提取结果.xlsx]4内部关联现金流</v>
      </c>
      <c r="B906" s="9">
        <v>43</v>
      </c>
      <c r="C906" s="85" t="str">
        <f t="shared" si="50"/>
        <v>3级-3级</v>
      </c>
      <c r="D906" s="100" t="s">
        <v>69</v>
      </c>
      <c r="E906" s="85" t="s">
        <v>80</v>
      </c>
      <c r="F906" s="100" t="s">
        <v>69</v>
      </c>
      <c r="G906" s="100" t="s">
        <v>371</v>
      </c>
      <c r="H906" s="104" t="s">
        <v>380</v>
      </c>
      <c r="I906" s="97" t="s">
        <v>3</v>
      </c>
      <c r="J906" s="272">
        <v>16507.2</v>
      </c>
      <c r="K906" s="22"/>
      <c r="L906" s="23"/>
      <c r="M906" s="20"/>
      <c r="N906" s="24"/>
      <c r="O906" s="20"/>
      <c r="P906" s="20"/>
      <c r="Q906" s="20"/>
      <c r="R906" s="20"/>
      <c r="S906" s="20"/>
    </row>
    <row r="907" spans="1:27">
      <c r="A90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07" s="9">
        <v>65</v>
      </c>
      <c r="C907" s="10" t="str">
        <f t="shared" si="50"/>
        <v>2级-3级</v>
      </c>
      <c r="D907" s="10" t="s">
        <v>252</v>
      </c>
      <c r="E907" s="11" t="s">
        <v>308</v>
      </c>
      <c r="F907" s="10" t="s">
        <v>260</v>
      </c>
      <c r="G907" s="10" t="s">
        <v>310</v>
      </c>
      <c r="H907" s="76" t="s">
        <v>165</v>
      </c>
      <c r="I907" s="77" t="s">
        <v>5</v>
      </c>
      <c r="J907" s="26">
        <v>16470</v>
      </c>
      <c r="K907" s="22"/>
      <c r="L907" s="23"/>
      <c r="M907" s="32"/>
      <c r="N907" s="24"/>
      <c r="O907" s="20"/>
      <c r="P907" s="20"/>
      <c r="Q907" s="20"/>
      <c r="R907" s="20"/>
      <c r="S907" s="20"/>
      <c r="T907" s="162"/>
      <c r="U907" s="162"/>
      <c r="V907" s="162"/>
      <c r="W907" s="162"/>
      <c r="X907" s="162"/>
      <c r="Y907" s="162"/>
      <c r="Z907" s="162"/>
      <c r="AA907" s="162"/>
    </row>
    <row r="908" spans="1:27" ht="13" customHeight="1">
      <c r="A90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08" s="9">
        <v>446</v>
      </c>
      <c r="C908" s="121" t="str">
        <f t="shared" si="50"/>
        <v>3级-2级</v>
      </c>
      <c r="D908" s="121" t="s">
        <v>69</v>
      </c>
      <c r="E908" s="121" t="s">
        <v>353</v>
      </c>
      <c r="F908" s="121" t="s">
        <v>66</v>
      </c>
      <c r="G908" s="121" t="s">
        <v>87</v>
      </c>
      <c r="H908" s="76" t="s">
        <v>601</v>
      </c>
      <c r="I908" s="124" t="s">
        <v>6</v>
      </c>
      <c r="J908" s="271">
        <v>16470</v>
      </c>
      <c r="K908" s="54"/>
      <c r="L908" s="55"/>
      <c r="M908" s="59"/>
      <c r="N908" s="57"/>
      <c r="O908" s="58"/>
      <c r="P908" s="58" t="str">
        <f>IF(N908=0,"OK","待核对")</f>
        <v>OK</v>
      </c>
      <c r="Q908" s="58"/>
      <c r="R908" s="58"/>
      <c r="S908" s="58"/>
    </row>
    <row r="909" spans="1:27">
      <c r="A909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909" s="9">
        <v>12</v>
      </c>
      <c r="C909" s="10" t="str">
        <f t="shared" si="50"/>
        <v>2级-3级</v>
      </c>
      <c r="D909" s="10" t="s">
        <v>66</v>
      </c>
      <c r="E909" s="10" t="s">
        <v>169</v>
      </c>
      <c r="F909" s="10" t="s">
        <v>69</v>
      </c>
      <c r="G909" s="10" t="s">
        <v>170</v>
      </c>
      <c r="H909" s="79"/>
      <c r="I909" s="77" t="s">
        <v>3</v>
      </c>
      <c r="J909" s="26">
        <v>16037.74</v>
      </c>
      <c r="K909" s="22"/>
      <c r="L909" s="23"/>
      <c r="M909" s="20"/>
      <c r="N909" s="24"/>
      <c r="O909" s="20"/>
      <c r="P909" s="20"/>
      <c r="Q909" s="20"/>
      <c r="R909" s="20"/>
      <c r="S909" s="20"/>
    </row>
    <row r="910" spans="1:27">
      <c r="A9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10" s="9">
        <v>409</v>
      </c>
      <c r="C910" s="121" t="str">
        <f t="shared" si="50"/>
        <v>3级-3级</v>
      </c>
      <c r="D910" s="121" t="s">
        <v>69</v>
      </c>
      <c r="E910" s="121" t="s">
        <v>161</v>
      </c>
      <c r="F910" s="121" t="s">
        <v>69</v>
      </c>
      <c r="G910" s="121" t="s">
        <v>180</v>
      </c>
      <c r="H910" s="144" t="s">
        <v>669</v>
      </c>
      <c r="I910" s="124" t="s">
        <v>3</v>
      </c>
      <c r="J910" s="271">
        <v>15829</v>
      </c>
      <c r="K910" s="22"/>
      <c r="L910" s="23"/>
      <c r="M910" s="20"/>
      <c r="N910" s="24"/>
      <c r="O910" s="20"/>
      <c r="P910" s="20"/>
      <c r="Q910" s="20"/>
      <c r="R910" s="20"/>
      <c r="S910" s="20"/>
    </row>
    <row r="911" spans="1:27">
      <c r="A91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11" s="9">
        <v>407</v>
      </c>
      <c r="C911" s="121" t="str">
        <f t="shared" si="50"/>
        <v>3级-3级</v>
      </c>
      <c r="D911" s="121" t="s">
        <v>69</v>
      </c>
      <c r="E911" s="121" t="s">
        <v>161</v>
      </c>
      <c r="F911" s="121" t="s">
        <v>69</v>
      </c>
      <c r="G911" s="121" t="s">
        <v>371</v>
      </c>
      <c r="H911" s="144" t="s">
        <v>669</v>
      </c>
      <c r="I911" s="124" t="s">
        <v>3</v>
      </c>
      <c r="J911" s="271">
        <v>15603</v>
      </c>
      <c r="K911" s="22"/>
      <c r="L911" s="23"/>
      <c r="M911" s="20"/>
      <c r="N911" s="24"/>
      <c r="O911" s="20"/>
      <c r="P911" s="20"/>
      <c r="Q911" s="20"/>
      <c r="R911" s="20"/>
      <c r="S911" s="20"/>
    </row>
    <row r="912" spans="1:27">
      <c r="A91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912" s="9">
        <v>25</v>
      </c>
      <c r="C912" s="10" t="str">
        <f t="shared" si="50"/>
        <v>3级-3级</v>
      </c>
      <c r="D912" s="10" t="s">
        <v>69</v>
      </c>
      <c r="E912" s="10" t="s">
        <v>197</v>
      </c>
      <c r="F912" s="10" t="s">
        <v>69</v>
      </c>
      <c r="G912" s="10" t="s">
        <v>195</v>
      </c>
      <c r="H912" s="118" t="s">
        <v>244</v>
      </c>
      <c r="I912" s="77" t="s">
        <v>6</v>
      </c>
      <c r="J912" s="26">
        <v>15578.76</v>
      </c>
      <c r="K912" s="22"/>
      <c r="L912" s="23"/>
      <c r="M912" s="20"/>
      <c r="N912" s="24"/>
      <c r="O912" s="20"/>
      <c r="P912" s="20"/>
      <c r="Q912" s="20"/>
      <c r="R912" s="20"/>
      <c r="S912" s="20"/>
    </row>
    <row r="913" spans="1:27">
      <c r="A913" s="147" t="str">
        <f>HYPERLINK("C:\Users\chizh\Desktop\ffcell\提取结果.xlsx#'4内部关联现金流-1'!A1","[提取结果.xlsx]4内部关联现金流-1")</f>
        <v>[提取结果.xlsx]4内部关联现金流-1</v>
      </c>
      <c r="B913" s="9">
        <v>54</v>
      </c>
      <c r="C913" s="10" t="str">
        <f t="shared" si="50"/>
        <v>4级-2级</v>
      </c>
      <c r="D913" s="73" t="s">
        <v>72</v>
      </c>
      <c r="E913" s="73" t="s">
        <v>173</v>
      </c>
      <c r="F913" s="73" t="s">
        <v>66</v>
      </c>
      <c r="G913" s="73" t="s">
        <v>446</v>
      </c>
      <c r="H913" s="81" t="s">
        <v>437</v>
      </c>
      <c r="I913" s="77" t="s">
        <v>3</v>
      </c>
      <c r="J913" s="26">
        <v>15440</v>
      </c>
      <c r="K913" s="54"/>
      <c r="L913" s="55"/>
      <c r="M913" s="58"/>
      <c r="N913" s="24"/>
      <c r="O913" s="20"/>
      <c r="P913" s="20"/>
      <c r="Q913" s="20"/>
      <c r="R913" s="20"/>
      <c r="S913" s="20"/>
    </row>
    <row r="914" spans="1:27">
      <c r="A91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914" s="9">
        <v>34</v>
      </c>
      <c r="C914" s="10" t="str">
        <f t="shared" si="50"/>
        <v>2级-4级</v>
      </c>
      <c r="D914" s="73" t="s">
        <v>66</v>
      </c>
      <c r="E914" s="73" t="s">
        <v>78</v>
      </c>
      <c r="F914" s="73" t="s">
        <v>72</v>
      </c>
      <c r="G914" s="73" t="s">
        <v>173</v>
      </c>
      <c r="H914" s="119" t="s">
        <v>297</v>
      </c>
      <c r="I914" s="77" t="s">
        <v>3</v>
      </c>
      <c r="J914" s="26">
        <v>15440</v>
      </c>
      <c r="K914" s="22"/>
      <c r="L914" s="23"/>
      <c r="M914" s="20"/>
      <c r="N914" s="24"/>
      <c r="O914" s="20"/>
      <c r="P914" s="20"/>
      <c r="Q914" s="20"/>
      <c r="R914" s="20"/>
      <c r="S914" s="20"/>
    </row>
    <row r="915" spans="1:27">
      <c r="A915" s="147" t="str">
        <f>HYPERLINK("C:\Users\chizh\Desktop\ffcell\提取结果.xlsx#'4内部关联现金流-1'!A1","[提取结果.xlsx]4内部关联现金流-1")</f>
        <v>[提取结果.xlsx]4内部关联现金流-1</v>
      </c>
      <c r="B915" s="9">
        <v>55</v>
      </c>
      <c r="C915" s="10" t="str">
        <f t="shared" si="50"/>
        <v>4级-2级</v>
      </c>
      <c r="D915" s="73" t="s">
        <v>72</v>
      </c>
      <c r="E915" s="73" t="s">
        <v>173</v>
      </c>
      <c r="F915" s="73" t="s">
        <v>66</v>
      </c>
      <c r="G915" s="73" t="s">
        <v>214</v>
      </c>
      <c r="H915" s="81" t="s">
        <v>437</v>
      </c>
      <c r="I915" s="77" t="s">
        <v>3</v>
      </c>
      <c r="J915" s="26">
        <v>15130.0000000001</v>
      </c>
      <c r="K915" s="54"/>
      <c r="L915" s="55"/>
      <c r="M915" s="58"/>
      <c r="N915" s="24"/>
      <c r="O915" s="20"/>
      <c r="P915" s="20"/>
      <c r="Q915" s="20"/>
      <c r="R915" s="20"/>
      <c r="S915" s="20"/>
    </row>
    <row r="916" spans="1:27">
      <c r="A91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16" s="9">
        <v>79</v>
      </c>
      <c r="C916" s="10" t="str">
        <f t="shared" si="50"/>
        <v>3级-2级</v>
      </c>
      <c r="D916" s="10" t="s">
        <v>260</v>
      </c>
      <c r="E916" s="10" t="s">
        <v>322</v>
      </c>
      <c r="F916" s="10" t="s">
        <v>252</v>
      </c>
      <c r="G916" s="10" t="s">
        <v>323</v>
      </c>
      <c r="H916" s="81" t="s">
        <v>185</v>
      </c>
      <c r="I916" s="77" t="s">
        <v>5</v>
      </c>
      <c r="J916" s="26">
        <v>15000</v>
      </c>
      <c r="K916" s="54"/>
      <c r="L916" s="55"/>
      <c r="M916" s="58"/>
      <c r="N916" s="57"/>
      <c r="O916" s="58"/>
      <c r="P916" s="58"/>
      <c r="Q916" s="58"/>
      <c r="R916" s="58"/>
      <c r="S916" s="58"/>
      <c r="T916" s="162"/>
      <c r="U916" s="162"/>
      <c r="V916" s="162"/>
      <c r="W916" s="162"/>
      <c r="X916" s="162"/>
      <c r="Y916" s="162"/>
      <c r="Z916" s="162"/>
      <c r="AA916" s="162"/>
    </row>
    <row r="917" spans="1:27">
      <c r="A917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917" s="9">
        <v>21</v>
      </c>
      <c r="C917" s="10" t="str">
        <f t="shared" si="50"/>
        <v>2级-3级</v>
      </c>
      <c r="D917" s="10" t="s">
        <v>66</v>
      </c>
      <c r="E917" s="10" t="s">
        <v>84</v>
      </c>
      <c r="F917" s="10" t="s">
        <v>69</v>
      </c>
      <c r="G917" s="11" t="s">
        <v>226</v>
      </c>
      <c r="H917" s="118" t="s">
        <v>242</v>
      </c>
      <c r="I917" s="77" t="s">
        <v>3</v>
      </c>
      <c r="J917" s="26">
        <v>14968.04</v>
      </c>
      <c r="K917" s="22"/>
      <c r="L917" s="23"/>
      <c r="M917" s="20"/>
      <c r="N917" s="24"/>
      <c r="O917" s="20"/>
      <c r="P917" s="20"/>
      <c r="Q917" s="20"/>
      <c r="R917" s="20"/>
      <c r="S917" s="20"/>
    </row>
    <row r="918" spans="1:27">
      <c r="A91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918" s="9">
        <v>12</v>
      </c>
      <c r="C918" s="10" t="str">
        <f t="shared" si="50"/>
        <v>2级-2级</v>
      </c>
      <c r="D918" s="10" t="s">
        <v>66</v>
      </c>
      <c r="E918" s="10" t="s">
        <v>84</v>
      </c>
      <c r="F918" s="10" t="s">
        <v>66</v>
      </c>
      <c r="G918" s="10" t="s">
        <v>106</v>
      </c>
      <c r="H918" s="118" t="s">
        <v>238</v>
      </c>
      <c r="I918" s="77" t="s">
        <v>6</v>
      </c>
      <c r="J918" s="26">
        <v>14925</v>
      </c>
      <c r="K918" s="22"/>
      <c r="L918" s="23"/>
      <c r="M918" s="20"/>
      <c r="N918" s="24"/>
      <c r="O918" s="20"/>
      <c r="P918" s="20"/>
      <c r="Q918" s="20"/>
      <c r="R918" s="20"/>
      <c r="S918" s="20"/>
    </row>
    <row r="919" spans="1:27">
      <c r="A919" s="147" t="str">
        <f>HYPERLINK("C:\Users\chizh\Desktop\ffcell\提取结果.xlsx#'4内部关联现金流-1'!A1","[提取结果.xlsx]4内部关联现金流-1")</f>
        <v>[提取结果.xlsx]4内部关联现金流-1</v>
      </c>
      <c r="B919" s="9">
        <v>98</v>
      </c>
      <c r="C919" s="10" t="str">
        <f t="shared" si="50"/>
        <v>3级-2级</v>
      </c>
      <c r="D919" s="73" t="s">
        <v>69</v>
      </c>
      <c r="E919" s="73" t="s">
        <v>415</v>
      </c>
      <c r="F919" s="73" t="s">
        <v>66</v>
      </c>
      <c r="G919" s="73" t="s">
        <v>84</v>
      </c>
      <c r="H919" s="118" t="s">
        <v>297</v>
      </c>
      <c r="I919" s="77" t="s">
        <v>3</v>
      </c>
      <c r="J919" s="26">
        <v>14925</v>
      </c>
      <c r="K919" s="22"/>
      <c r="L919" s="23"/>
      <c r="M919" s="20"/>
      <c r="N919" s="24"/>
      <c r="O919" s="20"/>
      <c r="P919" s="20"/>
      <c r="Q919" s="20"/>
      <c r="R919" s="20"/>
      <c r="S919" s="20"/>
    </row>
    <row r="920" spans="1:27">
      <c r="A92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20" s="9">
        <v>26</v>
      </c>
      <c r="C920" s="121" t="str">
        <f t="shared" si="50"/>
        <v>3级-3级</v>
      </c>
      <c r="D920" s="121" t="s">
        <v>69</v>
      </c>
      <c r="E920" s="121" t="s">
        <v>195</v>
      </c>
      <c r="F920" s="121" t="s">
        <v>69</v>
      </c>
      <c r="G920" s="121" t="s">
        <v>161</v>
      </c>
      <c r="H920" s="144" t="s">
        <v>536</v>
      </c>
      <c r="I920" s="124" t="s">
        <v>9</v>
      </c>
      <c r="J920" s="255">
        <v>14924</v>
      </c>
      <c r="K920" s="22"/>
      <c r="L920" s="23"/>
      <c r="M920" s="32"/>
      <c r="N920" s="24"/>
      <c r="O920" s="20"/>
      <c r="P920" s="20"/>
      <c r="Q920" s="20"/>
      <c r="R920" s="20"/>
      <c r="S920" s="20"/>
    </row>
    <row r="921" spans="1:27">
      <c r="A92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21" s="9">
        <v>137</v>
      </c>
      <c r="C921" s="10" t="str">
        <f t="shared" si="50"/>
        <v>2级-2级</v>
      </c>
      <c r="D921" s="10" t="s">
        <v>66</v>
      </c>
      <c r="E921" s="10" t="s">
        <v>81</v>
      </c>
      <c r="F921" s="10" t="s">
        <v>66</v>
      </c>
      <c r="G921" s="10" t="s">
        <v>172</v>
      </c>
      <c r="H921" s="81" t="s">
        <v>129</v>
      </c>
      <c r="I921" s="77" t="s">
        <v>3</v>
      </c>
      <c r="J921" s="26">
        <v>14362.68</v>
      </c>
      <c r="K921" s="22"/>
      <c r="L921" s="23"/>
      <c r="M921" s="32"/>
      <c r="N921" s="24"/>
      <c r="O921" s="20"/>
      <c r="P921" s="20"/>
      <c r="Q921" s="33"/>
      <c r="R921" s="33"/>
      <c r="S921" s="33"/>
    </row>
    <row r="922" spans="1:27">
      <c r="A92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22" s="9">
        <v>30</v>
      </c>
      <c r="C922" s="10" t="s">
        <v>500</v>
      </c>
      <c r="D922" s="10" t="s">
        <v>69</v>
      </c>
      <c r="E922" s="10" t="s">
        <v>158</v>
      </c>
      <c r="F922" s="10" t="s">
        <v>66</v>
      </c>
      <c r="G922" s="10" t="s">
        <v>106</v>
      </c>
      <c r="H922" s="79"/>
      <c r="I922" s="77" t="s">
        <v>3</v>
      </c>
      <c r="J922" s="26">
        <v>14300</v>
      </c>
      <c r="K922" s="22"/>
      <c r="L922" s="23"/>
      <c r="M922" s="20"/>
      <c r="N922" s="24"/>
      <c r="O922" s="20"/>
      <c r="P922" s="20"/>
      <c r="Q922" s="20"/>
      <c r="R922" s="20"/>
      <c r="S922" s="20"/>
    </row>
    <row r="923" spans="1:27" ht="26">
      <c r="A92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23" s="9">
        <v>90</v>
      </c>
      <c r="C923" s="10" t="str">
        <f>TEXT(D923,"000")&amp;"-"&amp;TEXT(F923,"000")</f>
        <v>2级-3级</v>
      </c>
      <c r="D923" s="10" t="s">
        <v>115</v>
      </c>
      <c r="E923" s="10" t="s">
        <v>81</v>
      </c>
      <c r="F923" s="10" t="s">
        <v>116</v>
      </c>
      <c r="G923" s="10" t="s">
        <v>123</v>
      </c>
      <c r="H923" s="81" t="s">
        <v>147</v>
      </c>
      <c r="I923" s="77" t="s">
        <v>5</v>
      </c>
      <c r="J923" s="26">
        <v>14165.28</v>
      </c>
      <c r="K923" s="31" t="s">
        <v>148</v>
      </c>
      <c r="L923" s="23" t="s">
        <v>9</v>
      </c>
      <c r="M923" s="32">
        <f>J923</f>
        <v>14165.28</v>
      </c>
      <c r="N923" s="24"/>
      <c r="O923" s="20"/>
      <c r="P923" s="20"/>
      <c r="Q923" s="33">
        <f>M923</f>
        <v>14165.28</v>
      </c>
      <c r="R923" s="33">
        <f>Q923</f>
        <v>14165.28</v>
      </c>
      <c r="S923" s="33">
        <f>R923</f>
        <v>14165.28</v>
      </c>
    </row>
    <row r="924" spans="1:27" ht="13" customHeight="1">
      <c r="A92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24" s="72">
        <v>53</v>
      </c>
      <c r="C924" s="73" t="str">
        <f>TEXT(D924,"000")&amp;"-"&amp;TEXT(F924,"000")</f>
        <v>4级-3级</v>
      </c>
      <c r="D924" s="73" t="s">
        <v>72</v>
      </c>
      <c r="E924" s="73" t="s">
        <v>76</v>
      </c>
      <c r="F924" s="75" t="s">
        <v>69</v>
      </c>
      <c r="G924" s="75" t="s">
        <v>170</v>
      </c>
      <c r="H924" s="76" t="s">
        <v>366</v>
      </c>
      <c r="I924" s="77" t="s">
        <v>3</v>
      </c>
      <c r="J924" s="78">
        <v>14116.84</v>
      </c>
      <c r="K924" s="22"/>
      <c r="L924" s="23"/>
      <c r="M924" s="20"/>
      <c r="N924" s="24"/>
      <c r="O924" s="20"/>
      <c r="P924" s="20"/>
      <c r="Q924" s="20"/>
      <c r="R924" s="20"/>
      <c r="S924" s="20"/>
    </row>
    <row r="925" spans="1:27">
      <c r="A925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925" s="9">
        <v>32</v>
      </c>
      <c r="C925" s="10" t="str">
        <f>TEXT(D925,"000")&amp;"-"&amp;TEXT(F925,"000")</f>
        <v>3级-2级</v>
      </c>
      <c r="D925" s="10" t="s">
        <v>69</v>
      </c>
      <c r="E925" s="10" t="s">
        <v>197</v>
      </c>
      <c r="F925" s="10" t="s">
        <v>66</v>
      </c>
      <c r="G925" s="10" t="s">
        <v>175</v>
      </c>
      <c r="H925" s="118" t="s">
        <v>244</v>
      </c>
      <c r="I925" s="77" t="s">
        <v>6</v>
      </c>
      <c r="J925" s="26">
        <v>13940</v>
      </c>
      <c r="K925" s="22"/>
      <c r="L925" s="23"/>
      <c r="M925" s="20"/>
      <c r="N925" s="24"/>
      <c r="O925" s="20"/>
      <c r="P925" s="20"/>
      <c r="Q925" s="20"/>
      <c r="R925" s="20"/>
      <c r="S925" s="20"/>
    </row>
    <row r="926" spans="1:27" ht="13" customHeight="1">
      <c r="A92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26" s="9">
        <v>64</v>
      </c>
      <c r="C926" s="10" t="s">
        <v>507</v>
      </c>
      <c r="D926" s="10" t="s">
        <v>66</v>
      </c>
      <c r="E926" s="10" t="s">
        <v>175</v>
      </c>
      <c r="F926" s="10" t="s">
        <v>69</v>
      </c>
      <c r="G926" s="10" t="s">
        <v>438</v>
      </c>
      <c r="H926" s="79" t="s">
        <v>513</v>
      </c>
      <c r="I926" s="77" t="s">
        <v>3</v>
      </c>
      <c r="J926" s="26">
        <v>13940</v>
      </c>
      <c r="K926" s="22"/>
      <c r="L926" s="23"/>
      <c r="M926" s="20"/>
      <c r="N926" s="24"/>
      <c r="O926" s="20"/>
      <c r="P926" s="20"/>
      <c r="Q926" s="20"/>
      <c r="R926" s="20"/>
      <c r="S926" s="20"/>
    </row>
    <row r="927" spans="1:27">
      <c r="A927" s="147" t="str">
        <f>HYPERLINK("C:\Users\chizh\Desktop\ffcell\提取结果.xlsx#'4内部关联现金流-1'!A1","[提取结果.xlsx]4内部关联现金流-1")</f>
        <v>[提取结果.xlsx]4内部关联现金流-1</v>
      </c>
      <c r="B927" s="9">
        <v>30</v>
      </c>
      <c r="C927" s="10" t="str">
        <f t="shared" ref="C927:C935" si="51">TEXT(D927,"000")&amp;"-"&amp;TEXT(F927,"000")</f>
        <v>2级-3级</v>
      </c>
      <c r="D927" s="10" t="s">
        <v>66</v>
      </c>
      <c r="E927" s="10" t="s">
        <v>106</v>
      </c>
      <c r="F927" s="10" t="s">
        <v>69</v>
      </c>
      <c r="G927" s="10" t="s">
        <v>158</v>
      </c>
      <c r="H927" s="76" t="s">
        <v>431</v>
      </c>
      <c r="I927" s="77" t="s">
        <v>9</v>
      </c>
      <c r="J927" s="26">
        <f>8044.74+5500</f>
        <v>13544.74</v>
      </c>
      <c r="K927" s="22"/>
      <c r="L927" s="23"/>
      <c r="M927" s="20"/>
      <c r="N927" s="24"/>
      <c r="O927" s="20"/>
      <c r="P927" s="20"/>
      <c r="Q927" s="20"/>
      <c r="R927" s="20"/>
      <c r="S927" s="20"/>
    </row>
    <row r="928" spans="1:27">
      <c r="A92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28" s="9">
        <v>169</v>
      </c>
      <c r="C928" s="121" t="str">
        <f t="shared" si="51"/>
        <v>2级-3级</v>
      </c>
      <c r="D928" s="121" t="s">
        <v>66</v>
      </c>
      <c r="E928" s="121" t="s">
        <v>89</v>
      </c>
      <c r="F928" s="121" t="s">
        <v>69</v>
      </c>
      <c r="G928" s="121" t="s">
        <v>358</v>
      </c>
      <c r="H928" s="144" t="s">
        <v>597</v>
      </c>
      <c r="I928" s="124" t="s">
        <v>5</v>
      </c>
      <c r="J928" s="255">
        <f>7849.8+5607</f>
        <v>13456.8</v>
      </c>
      <c r="K928" s="22"/>
      <c r="L928" s="23"/>
      <c r="M928" s="20"/>
      <c r="N928" s="24"/>
      <c r="O928" s="20"/>
      <c r="P928" s="20"/>
      <c r="Q928" s="20"/>
      <c r="R928" s="20"/>
      <c r="S928" s="20"/>
    </row>
    <row r="929" spans="1:27">
      <c r="A92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29" s="9">
        <v>357</v>
      </c>
      <c r="C929" s="121" t="str">
        <f t="shared" si="51"/>
        <v>3级-2级</v>
      </c>
      <c r="D929" s="121" t="s">
        <v>69</v>
      </c>
      <c r="E929" s="121" t="s">
        <v>358</v>
      </c>
      <c r="F929" s="121" t="s">
        <v>66</v>
      </c>
      <c r="G929" s="121" t="s">
        <v>89</v>
      </c>
      <c r="H929" s="76" t="s">
        <v>663</v>
      </c>
      <c r="I929" s="124" t="s">
        <v>9</v>
      </c>
      <c r="J929" s="271">
        <v>13456.8</v>
      </c>
      <c r="K929" s="54"/>
      <c r="L929" s="55"/>
      <c r="M929" s="60"/>
      <c r="N929" s="57"/>
      <c r="O929" s="58"/>
      <c r="P929" s="58" t="str">
        <f>IF(N929=0,"OK","待核对")</f>
        <v>OK</v>
      </c>
      <c r="Q929" s="58"/>
      <c r="R929" s="58"/>
      <c r="S929" s="58"/>
    </row>
    <row r="930" spans="1:27" ht="13" customHeight="1">
      <c r="A93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30" s="72">
        <v>30</v>
      </c>
      <c r="C930" s="73" t="str">
        <f t="shared" si="51"/>
        <v>4级-3级</v>
      </c>
      <c r="D930" s="73" t="s">
        <v>72</v>
      </c>
      <c r="E930" s="73" t="s">
        <v>76</v>
      </c>
      <c r="F930" s="75" t="s">
        <v>69</v>
      </c>
      <c r="G930" s="75" t="s">
        <v>349</v>
      </c>
      <c r="H930" s="76" t="s">
        <v>306</v>
      </c>
      <c r="I930" s="77" t="s">
        <v>3</v>
      </c>
      <c r="J930" s="78">
        <v>13381.89</v>
      </c>
      <c r="K930" s="22"/>
      <c r="L930" s="23"/>
      <c r="M930" s="20"/>
      <c r="N930" s="24"/>
      <c r="O930" s="20"/>
      <c r="P930" s="20"/>
      <c r="Q930" s="20"/>
      <c r="R930" s="20"/>
      <c r="S930" s="20"/>
    </row>
    <row r="931" spans="1:27" ht="26">
      <c r="A93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31" s="9">
        <v>340</v>
      </c>
      <c r="C931" s="121" t="str">
        <f t="shared" si="51"/>
        <v>3级-4级</v>
      </c>
      <c r="D931" s="121" t="s">
        <v>69</v>
      </c>
      <c r="E931" s="129" t="s">
        <v>349</v>
      </c>
      <c r="F931" s="121" t="s">
        <v>72</v>
      </c>
      <c r="G931" s="130" t="s">
        <v>76</v>
      </c>
      <c r="H931" s="144" t="s">
        <v>655</v>
      </c>
      <c r="I931" s="124" t="s">
        <v>6</v>
      </c>
      <c r="J931" s="271">
        <v>13381.89</v>
      </c>
      <c r="K931" s="54"/>
      <c r="L931" s="55"/>
      <c r="M931" s="56"/>
      <c r="N931" s="57"/>
      <c r="O931" s="58"/>
      <c r="P931" s="58"/>
      <c r="Q931" s="58"/>
      <c r="R931" s="58"/>
      <c r="S931" s="58"/>
    </row>
    <row r="932" spans="1:27" ht="13" customHeight="1">
      <c r="A93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32" s="9">
        <v>11</v>
      </c>
      <c r="C932" s="10" t="str">
        <f t="shared" si="51"/>
        <v>4级-3级</v>
      </c>
      <c r="D932" s="10" t="s">
        <v>72</v>
      </c>
      <c r="E932" s="10" t="s">
        <v>97</v>
      </c>
      <c r="F932" s="10" t="s">
        <v>69</v>
      </c>
      <c r="G932" s="10" t="s">
        <v>180</v>
      </c>
      <c r="H932" s="117" t="s">
        <v>343</v>
      </c>
      <c r="I932" s="77" t="s">
        <v>3</v>
      </c>
      <c r="J932" s="26">
        <v>13351.89</v>
      </c>
      <c r="K932" s="22"/>
      <c r="L932" s="23"/>
      <c r="M932" s="20"/>
      <c r="N932" s="24"/>
      <c r="O932" s="20"/>
      <c r="P932" s="20"/>
      <c r="Q932" s="20"/>
      <c r="R932" s="20"/>
      <c r="S932" s="20"/>
    </row>
    <row r="933" spans="1:27">
      <c r="A93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33" s="9">
        <v>30</v>
      </c>
      <c r="C933" s="10" t="str">
        <f t="shared" si="51"/>
        <v>3级-3级</v>
      </c>
      <c r="D933" s="10" t="s">
        <v>69</v>
      </c>
      <c r="E933" s="10" t="s">
        <v>279</v>
      </c>
      <c r="F933" s="10" t="s">
        <v>69</v>
      </c>
      <c r="G933" s="10" t="s">
        <v>293</v>
      </c>
      <c r="H933" s="79" t="s">
        <v>294</v>
      </c>
      <c r="I933" s="77" t="s">
        <v>3</v>
      </c>
      <c r="J933" s="26">
        <v>13330.24</v>
      </c>
      <c r="K933" s="54"/>
      <c r="L933" s="55"/>
      <c r="M933" s="60"/>
      <c r="N933" s="57"/>
      <c r="O933" s="58"/>
      <c r="P933" s="58" t="str">
        <f>IF(N933=0,"OK","待核对")</f>
        <v>OK</v>
      </c>
      <c r="Q933" s="58"/>
      <c r="R933" s="58"/>
      <c r="S933" s="58"/>
      <c r="T933" s="162"/>
      <c r="U933" s="162"/>
      <c r="V933" s="162"/>
      <c r="W933" s="162"/>
      <c r="X933" s="162"/>
      <c r="Y933" s="162"/>
      <c r="Z933" s="162"/>
      <c r="AA933" s="162"/>
    </row>
    <row r="934" spans="1:27" ht="14.5">
      <c r="A93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934" s="9">
        <v>57</v>
      </c>
      <c r="C934" s="10" t="str">
        <f t="shared" si="51"/>
        <v>3级-3级</v>
      </c>
      <c r="D934" s="73" t="s">
        <v>69</v>
      </c>
      <c r="E934" s="73" t="s">
        <v>293</v>
      </c>
      <c r="F934" s="73" t="s">
        <v>69</v>
      </c>
      <c r="G934" s="73" t="s">
        <v>279</v>
      </c>
      <c r="H934" s="136" t="s">
        <v>403</v>
      </c>
      <c r="I934" s="77" t="s">
        <v>6</v>
      </c>
      <c r="J934" s="26">
        <v>13330.24</v>
      </c>
      <c r="K934" s="22"/>
      <c r="L934" s="23"/>
      <c r="M934" s="20"/>
      <c r="N934" s="24"/>
      <c r="O934" s="20"/>
      <c r="P934" s="20"/>
      <c r="Q934" s="20"/>
      <c r="R934" s="20"/>
      <c r="S934" s="20"/>
    </row>
    <row r="935" spans="1:27" ht="13" customHeight="1">
      <c r="A935" s="147" t="str">
        <f>HYPERLINK("C:\Users\chizh\Desktop\ffcell\提取结果.xlsx#'4内部关联现金流'!A1","[提取结果.xlsx]4内部关联现金流")</f>
        <v>[提取结果.xlsx]4内部关联现金流</v>
      </c>
      <c r="B935" s="9">
        <v>71</v>
      </c>
      <c r="C935" s="85" t="str">
        <f t="shared" si="51"/>
        <v>2级-2级</v>
      </c>
      <c r="D935" s="100" t="s">
        <v>66</v>
      </c>
      <c r="E935" s="85" t="s">
        <v>80</v>
      </c>
      <c r="F935" s="100" t="s">
        <v>66</v>
      </c>
      <c r="G935" s="100" t="s">
        <v>175</v>
      </c>
      <c r="H935" s="104" t="s">
        <v>380</v>
      </c>
      <c r="I935" s="97" t="s">
        <v>3</v>
      </c>
      <c r="J935" s="272">
        <v>13316.8</v>
      </c>
      <c r="K935" s="22"/>
      <c r="L935" s="23"/>
      <c r="M935" s="20"/>
      <c r="N935" s="24"/>
      <c r="O935" s="20"/>
      <c r="P935" s="20"/>
      <c r="Q935" s="20"/>
      <c r="R935" s="20"/>
      <c r="S935" s="20"/>
    </row>
    <row r="936" spans="1:27">
      <c r="A93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36" s="9">
        <v>14</v>
      </c>
      <c r="C936" s="10"/>
      <c r="D936" s="10" t="s">
        <v>66</v>
      </c>
      <c r="E936" s="10" t="s">
        <v>270</v>
      </c>
      <c r="F936" s="10" t="s">
        <v>66</v>
      </c>
      <c r="G936" s="10" t="s">
        <v>172</v>
      </c>
      <c r="H936" s="76" t="s">
        <v>271</v>
      </c>
      <c r="I936" s="77" t="s">
        <v>9</v>
      </c>
      <c r="J936" s="26">
        <v>13216.01</v>
      </c>
      <c r="K936" s="54"/>
      <c r="L936" s="55"/>
      <c r="M936" s="56"/>
      <c r="N936" s="57"/>
      <c r="O936" s="58"/>
      <c r="P936" s="58"/>
      <c r="Q936" s="58"/>
      <c r="R936" s="58"/>
      <c r="S936" s="58"/>
      <c r="T936" s="162"/>
      <c r="U936" s="162"/>
      <c r="V936" s="162"/>
      <c r="W936" s="162"/>
      <c r="X936" s="162"/>
      <c r="Y936" s="162"/>
      <c r="Z936" s="162"/>
      <c r="AA936" s="162"/>
    </row>
    <row r="937" spans="1:27" ht="13" customHeight="1">
      <c r="A93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37" s="9">
        <v>62</v>
      </c>
      <c r="C937" s="10" t="str">
        <f>TEXT(D937,"000")&amp;"-"&amp;TEXT(F937,"000")</f>
        <v>2级-2级</v>
      </c>
      <c r="D937" s="10" t="s">
        <v>252</v>
      </c>
      <c r="E937" s="10" t="s">
        <v>172</v>
      </c>
      <c r="F937" s="10" t="s">
        <v>252</v>
      </c>
      <c r="G937" s="10" t="s">
        <v>270</v>
      </c>
      <c r="H937" s="76" t="s">
        <v>271</v>
      </c>
      <c r="I937" s="77" t="s">
        <v>5</v>
      </c>
      <c r="J937" s="26">
        <v>13216.01</v>
      </c>
      <c r="K937" s="22"/>
      <c r="L937" s="23"/>
      <c r="M937" s="32"/>
      <c r="N937" s="24"/>
      <c r="O937" s="20"/>
      <c r="P937" s="20"/>
      <c r="Q937" s="20"/>
      <c r="R937" s="20"/>
      <c r="S937" s="20"/>
      <c r="T937" s="162"/>
      <c r="U937" s="162"/>
      <c r="V937" s="162"/>
      <c r="W937" s="162"/>
      <c r="X937" s="162"/>
      <c r="Y937" s="162"/>
      <c r="Z937" s="162"/>
      <c r="AA937" s="162"/>
    </row>
    <row r="938" spans="1:27">
      <c r="A93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38" s="9">
        <v>140</v>
      </c>
      <c r="C938" s="10" t="str">
        <f>TEXT(D938,"000")&amp;"-"&amp;TEXT(F938,"000")</f>
        <v>2级-3级</v>
      </c>
      <c r="D938" s="10" t="s">
        <v>66</v>
      </c>
      <c r="E938" s="10" t="s">
        <v>81</v>
      </c>
      <c r="F938" s="10" t="s">
        <v>69</v>
      </c>
      <c r="G938" s="11" t="s">
        <v>177</v>
      </c>
      <c r="H938" s="81" t="s">
        <v>178</v>
      </c>
      <c r="I938" s="115" t="s">
        <v>9</v>
      </c>
      <c r="J938" s="26">
        <v>12992.6</v>
      </c>
      <c r="K938" s="22"/>
      <c r="L938" s="23"/>
      <c r="M938" s="32"/>
      <c r="N938" s="24"/>
      <c r="O938" s="20"/>
      <c r="P938" s="20"/>
      <c r="Q938" s="33"/>
      <c r="R938" s="33"/>
      <c r="S938" s="33"/>
    </row>
    <row r="939" spans="1:27">
      <c r="A93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39" s="9">
        <v>376</v>
      </c>
      <c r="C939" s="121" t="str">
        <f>TEXT(D939,"000")&amp;"-"&amp;TEXT(F939,"000")</f>
        <v>3级-2级</v>
      </c>
      <c r="D939" s="121" t="s">
        <v>69</v>
      </c>
      <c r="E939" s="121" t="s">
        <v>161</v>
      </c>
      <c r="F939" s="121" t="s">
        <v>66</v>
      </c>
      <c r="G939" s="121" t="s">
        <v>81</v>
      </c>
      <c r="H939" s="144" t="s">
        <v>669</v>
      </c>
      <c r="I939" s="124" t="s">
        <v>3</v>
      </c>
      <c r="J939" s="271">
        <v>12992.6</v>
      </c>
      <c r="K939" s="22"/>
      <c r="L939" s="23"/>
      <c r="M939" s="32"/>
      <c r="N939" s="24"/>
      <c r="O939" s="20"/>
      <c r="P939" s="20"/>
      <c r="Q939" s="20"/>
      <c r="R939" s="20"/>
      <c r="S939" s="20"/>
    </row>
    <row r="940" spans="1:27">
      <c r="A94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40" s="9">
        <v>78</v>
      </c>
      <c r="C940" s="10" t="s">
        <v>507</v>
      </c>
      <c r="D940" s="10" t="s">
        <v>66</v>
      </c>
      <c r="E940" s="10" t="s">
        <v>175</v>
      </c>
      <c r="F940" s="10" t="s">
        <v>69</v>
      </c>
      <c r="G940" s="10" t="s">
        <v>449</v>
      </c>
      <c r="H940" s="79" t="s">
        <v>513</v>
      </c>
      <c r="I940" s="77" t="s">
        <v>3</v>
      </c>
      <c r="J940" s="26">
        <v>12900</v>
      </c>
      <c r="K940" s="22"/>
      <c r="L940" s="23"/>
      <c r="M940" s="20"/>
      <c r="N940" s="24"/>
      <c r="O940" s="20"/>
      <c r="P940" s="20"/>
      <c r="Q940" s="20"/>
      <c r="R940" s="20"/>
      <c r="S940" s="20"/>
    </row>
    <row r="941" spans="1:27">
      <c r="A94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41" s="9">
        <v>333</v>
      </c>
      <c r="C941" s="121" t="str">
        <f>TEXT(D941,"000")&amp;"-"&amp;TEXT(F941,"000")</f>
        <v>3级-2级</v>
      </c>
      <c r="D941" s="121" t="s">
        <v>69</v>
      </c>
      <c r="E941" s="121" t="s">
        <v>354</v>
      </c>
      <c r="F941" s="121" t="s">
        <v>66</v>
      </c>
      <c r="G941" s="121" t="s">
        <v>85</v>
      </c>
      <c r="H941" s="61" t="s">
        <v>651</v>
      </c>
      <c r="I941" s="124" t="s">
        <v>9</v>
      </c>
      <c r="J941" s="271">
        <v>12609.68</v>
      </c>
      <c r="K941" s="54"/>
      <c r="L941" s="55"/>
      <c r="M941" s="58"/>
      <c r="N941" s="57"/>
      <c r="O941" s="58"/>
      <c r="P941" s="58"/>
      <c r="Q941" s="58"/>
      <c r="R941" s="58"/>
      <c r="S941" s="58"/>
    </row>
    <row r="942" spans="1:27">
      <c r="A94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42" s="9">
        <v>60</v>
      </c>
      <c r="C942" s="10" t="s">
        <v>507</v>
      </c>
      <c r="D942" s="10" t="s">
        <v>66</v>
      </c>
      <c r="E942" s="10" t="s">
        <v>365</v>
      </c>
      <c r="F942" s="10" t="s">
        <v>69</v>
      </c>
      <c r="G942" s="10" t="s">
        <v>158</v>
      </c>
      <c r="H942" s="79" t="s">
        <v>297</v>
      </c>
      <c r="I942" s="77" t="s">
        <v>3</v>
      </c>
      <c r="J942" s="26">
        <v>12520</v>
      </c>
      <c r="K942" s="22"/>
      <c r="L942" s="23"/>
      <c r="M942" s="20"/>
      <c r="N942" s="24"/>
      <c r="O942" s="20"/>
      <c r="P942" s="20"/>
      <c r="Q942" s="20"/>
      <c r="R942" s="20"/>
      <c r="S942" s="20"/>
    </row>
    <row r="943" spans="1:27">
      <c r="A94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43" s="9">
        <v>24</v>
      </c>
      <c r="C943" s="121" t="str">
        <f t="shared" ref="C943:C951" si="52">TEXT(D943,"000")&amp;"-"&amp;TEXT(F943,"000")</f>
        <v>3级-3级</v>
      </c>
      <c r="D943" s="121" t="s">
        <v>69</v>
      </c>
      <c r="E943" s="121" t="s">
        <v>195</v>
      </c>
      <c r="F943" s="121" t="s">
        <v>69</v>
      </c>
      <c r="G943" s="121" t="s">
        <v>161</v>
      </c>
      <c r="H943" s="61" t="s">
        <v>535</v>
      </c>
      <c r="I943" s="124" t="s">
        <v>5</v>
      </c>
      <c r="J943" s="255">
        <v>12517.15</v>
      </c>
      <c r="K943" s="22"/>
      <c r="L943" s="23"/>
      <c r="M943" s="32"/>
      <c r="N943" s="24"/>
      <c r="O943" s="20"/>
      <c r="P943" s="20"/>
      <c r="Q943" s="20"/>
      <c r="R943" s="20"/>
      <c r="S943" s="20"/>
    </row>
    <row r="944" spans="1:27">
      <c r="A94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44" s="9">
        <v>421</v>
      </c>
      <c r="C944" s="121" t="str">
        <f t="shared" si="52"/>
        <v>3级-3级</v>
      </c>
      <c r="D944" s="121" t="s">
        <v>69</v>
      </c>
      <c r="E944" s="121" t="s">
        <v>161</v>
      </c>
      <c r="F944" s="121" t="s">
        <v>69</v>
      </c>
      <c r="G944" s="121" t="s">
        <v>195</v>
      </c>
      <c r="H944" s="144" t="s">
        <v>670</v>
      </c>
      <c r="I944" s="124" t="s">
        <v>9</v>
      </c>
      <c r="J944" s="271">
        <v>12517.15</v>
      </c>
      <c r="K944" s="22"/>
      <c r="L944" s="23"/>
      <c r="M944" s="20"/>
      <c r="N944" s="24"/>
      <c r="O944" s="20"/>
      <c r="P944" s="20"/>
      <c r="Q944" s="20"/>
      <c r="R944" s="20"/>
      <c r="S944" s="20"/>
    </row>
    <row r="945" spans="1:27" ht="13" customHeight="1">
      <c r="A94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45" s="72">
        <v>24</v>
      </c>
      <c r="C945" s="73" t="str">
        <f t="shared" si="52"/>
        <v>4级-4级</v>
      </c>
      <c r="D945" s="73" t="s">
        <v>72</v>
      </c>
      <c r="E945" s="73" t="s">
        <v>76</v>
      </c>
      <c r="F945" s="75" t="s">
        <v>72</v>
      </c>
      <c r="G945" s="75" t="s">
        <v>361</v>
      </c>
      <c r="H945" s="76" t="s">
        <v>306</v>
      </c>
      <c r="I945" s="77" t="s">
        <v>3</v>
      </c>
      <c r="J945" s="78">
        <v>12352.3</v>
      </c>
      <c r="K945" s="22"/>
      <c r="L945" s="23"/>
      <c r="M945" s="20"/>
      <c r="N945" s="24"/>
      <c r="O945" s="20"/>
      <c r="P945" s="20"/>
      <c r="Q945" s="20"/>
      <c r="R945" s="20"/>
      <c r="S945" s="20"/>
    </row>
    <row r="946" spans="1:27">
      <c r="A94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46" s="9">
        <v>484</v>
      </c>
      <c r="C946" s="121" t="str">
        <f t="shared" si="52"/>
        <v>4级-4级</v>
      </c>
      <c r="D946" s="121" t="s">
        <v>72</v>
      </c>
      <c r="E946" s="121" t="s">
        <v>361</v>
      </c>
      <c r="F946" s="121" t="s">
        <v>72</v>
      </c>
      <c r="G946" s="121" t="s">
        <v>76</v>
      </c>
      <c r="H946" s="61" t="s">
        <v>688</v>
      </c>
      <c r="I946" s="124" t="s">
        <v>9</v>
      </c>
      <c r="J946" s="271">
        <v>12352.3</v>
      </c>
      <c r="K946" s="22"/>
      <c r="L946" s="23"/>
      <c r="M946" s="32"/>
      <c r="N946" s="24"/>
      <c r="O946" s="20"/>
      <c r="P946" s="20"/>
      <c r="Q946" s="20"/>
      <c r="R946" s="20"/>
      <c r="S946" s="20"/>
    </row>
    <row r="947" spans="1:27" ht="13" customHeight="1">
      <c r="A94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47" s="9">
        <v>120</v>
      </c>
      <c r="C947" s="121" t="str">
        <f t="shared" si="52"/>
        <v>2级-3级</v>
      </c>
      <c r="D947" s="121" t="s">
        <v>66</v>
      </c>
      <c r="E947" s="121" t="s">
        <v>89</v>
      </c>
      <c r="F947" s="121" t="s">
        <v>69</v>
      </c>
      <c r="G947" s="121" t="s">
        <v>351</v>
      </c>
      <c r="H947" s="144" t="s">
        <v>583</v>
      </c>
      <c r="I947" s="124" t="s">
        <v>9</v>
      </c>
      <c r="J947" s="255">
        <f>1846.47+2567.82+3292.86+4330.66</f>
        <v>12037.81</v>
      </c>
      <c r="K947" s="22"/>
      <c r="L947" s="23"/>
      <c r="M947" s="20"/>
      <c r="N947" s="24"/>
      <c r="O947" s="20"/>
      <c r="P947" s="20"/>
      <c r="Q947" s="20"/>
      <c r="R947" s="20"/>
      <c r="S947" s="20"/>
    </row>
    <row r="948" spans="1:27">
      <c r="A948" s="147" t="str">
        <f>HYPERLINK("C:\Users\chizh\Desktop\ffcell\提取结果.xlsx#'4内部关联现金流'!A1","[提取结果.xlsx]4内部关联现金流")</f>
        <v>[提取结果.xlsx]4内部关联现金流</v>
      </c>
      <c r="B948" s="9">
        <v>12</v>
      </c>
      <c r="C948" s="90" t="str">
        <f t="shared" si="52"/>
        <v>2级-3级</v>
      </c>
      <c r="D948" s="85" t="s">
        <v>66</v>
      </c>
      <c r="E948" s="85" t="s">
        <v>80</v>
      </c>
      <c r="F948" s="86" t="s">
        <v>69</v>
      </c>
      <c r="G948" s="86" t="s">
        <v>199</v>
      </c>
      <c r="H948" s="96" t="s">
        <v>9</v>
      </c>
      <c r="I948" s="94" t="s">
        <v>9</v>
      </c>
      <c r="J948" s="272">
        <v>12026</v>
      </c>
      <c r="K948" s="22"/>
      <c r="L948" s="23"/>
      <c r="M948" s="20"/>
      <c r="N948" s="24"/>
      <c r="O948" s="20"/>
      <c r="P948" s="20" t="str">
        <f>IF(N948=0,"OK","待核对")</f>
        <v>OK</v>
      </c>
      <c r="Q948" s="20"/>
      <c r="R948" s="20"/>
      <c r="S948" s="20"/>
    </row>
    <row r="949" spans="1:27" ht="26">
      <c r="A949" s="147" t="str">
        <f>HYPERLINK("C:\Users\chizh\Desktop\ffcell\提取结果.xlsx#'4内部关联现金流'!A1","[提取结果.xlsx]4内部关联现金流")</f>
        <v>[提取结果.xlsx]4内部关联现金流</v>
      </c>
      <c r="B949" s="9">
        <v>17</v>
      </c>
      <c r="C949" s="85" t="str">
        <f t="shared" si="52"/>
        <v>4级-4级</v>
      </c>
      <c r="D949" s="86" t="s">
        <v>72</v>
      </c>
      <c r="E949" s="85" t="s">
        <v>80</v>
      </c>
      <c r="F949" s="86" t="s">
        <v>72</v>
      </c>
      <c r="G949" s="98" t="s">
        <v>73</v>
      </c>
      <c r="H949" s="94" t="s">
        <v>6</v>
      </c>
      <c r="I949" s="94" t="s">
        <v>6</v>
      </c>
      <c r="J949" s="272">
        <v>12000</v>
      </c>
      <c r="K949" s="22"/>
      <c r="L949" s="23"/>
      <c r="M949" s="20"/>
      <c r="N949" s="24"/>
      <c r="O949" s="20"/>
      <c r="P949" s="20"/>
      <c r="Q949" s="20"/>
      <c r="R949" s="20"/>
      <c r="S949" s="20"/>
    </row>
    <row r="950" spans="1:27">
      <c r="A95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50" s="9">
        <v>40</v>
      </c>
      <c r="C950" s="10" t="str">
        <f t="shared" si="52"/>
        <v>000-4级</v>
      </c>
      <c r="D950" s="10"/>
      <c r="E950" s="10"/>
      <c r="F950" s="10" t="s">
        <v>262</v>
      </c>
      <c r="G950" s="10" t="s">
        <v>76</v>
      </c>
      <c r="H950" s="81" t="s">
        <v>297</v>
      </c>
      <c r="I950" s="77" t="s">
        <v>3</v>
      </c>
      <c r="J950" s="26">
        <v>11988</v>
      </c>
      <c r="K950" s="22"/>
      <c r="L950" s="23"/>
      <c r="M950" s="32"/>
      <c r="N950" s="24"/>
      <c r="O950" s="20"/>
      <c r="P950" s="20"/>
      <c r="Q950" s="20"/>
      <c r="R950" s="20"/>
      <c r="S950" s="20"/>
      <c r="T950" s="162"/>
      <c r="U950" s="162"/>
      <c r="V950" s="162"/>
      <c r="W950" s="162"/>
      <c r="X950" s="162"/>
      <c r="Y950" s="162"/>
      <c r="Z950" s="162"/>
      <c r="AA950" s="162"/>
    </row>
    <row r="951" spans="1:27" ht="26">
      <c r="A95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51" s="9">
        <v>111</v>
      </c>
      <c r="C951" s="10" t="str">
        <f t="shared" si="52"/>
        <v>2级-3级</v>
      </c>
      <c r="D951" s="10" t="s">
        <v>115</v>
      </c>
      <c r="E951" s="10" t="s">
        <v>81</v>
      </c>
      <c r="F951" s="10" t="s">
        <v>116</v>
      </c>
      <c r="G951" s="10" t="s">
        <v>127</v>
      </c>
      <c r="H951" s="81" t="s">
        <v>151</v>
      </c>
      <c r="I951" s="77" t="s">
        <v>5</v>
      </c>
      <c r="J951" s="26">
        <v>11872.24</v>
      </c>
      <c r="K951" s="31" t="s">
        <v>152</v>
      </c>
      <c r="L951" s="23" t="s">
        <v>9</v>
      </c>
      <c r="M951" s="32">
        <f>J951</f>
        <v>11872.24</v>
      </c>
      <c r="N951" s="24"/>
      <c r="O951" s="20"/>
      <c r="P951" s="20"/>
      <c r="Q951" s="33">
        <f>M951</f>
        <v>11872.24</v>
      </c>
      <c r="R951" s="33">
        <f>Q951</f>
        <v>11872.24</v>
      </c>
      <c r="S951" s="33">
        <f>R951</f>
        <v>11872.24</v>
      </c>
    </row>
    <row r="952" spans="1:27">
      <c r="A95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52" s="9">
        <v>42</v>
      </c>
      <c r="C952" s="10" t="s">
        <v>504</v>
      </c>
      <c r="D952" s="10" t="s">
        <v>69</v>
      </c>
      <c r="E952" s="10" t="s">
        <v>158</v>
      </c>
      <c r="F952" s="10" t="s">
        <v>72</v>
      </c>
      <c r="G952" s="10" t="s">
        <v>76</v>
      </c>
      <c r="H952" s="79"/>
      <c r="I952" s="77" t="s">
        <v>6</v>
      </c>
      <c r="J952" s="26">
        <v>11871</v>
      </c>
      <c r="K952" s="22"/>
      <c r="L952" s="23"/>
      <c r="M952" s="20"/>
      <c r="N952" s="24"/>
      <c r="O952" s="20"/>
      <c r="P952" s="20"/>
      <c r="Q952" s="20"/>
      <c r="R952" s="20"/>
      <c r="S952" s="20"/>
    </row>
    <row r="953" spans="1:27" ht="13" customHeight="1">
      <c r="A953" s="147" t="str">
        <f>HYPERLINK("C:\Users\chizh\Desktop\ffcell\提取结果.xlsx#'4内部关联现金流'!A1","[提取结果.xlsx]4内部关联现金流")</f>
        <v>[提取结果.xlsx]4内部关联现金流</v>
      </c>
      <c r="B953" s="9">
        <v>47</v>
      </c>
      <c r="C953" s="85" t="str">
        <f>TEXT(D953,"000")&amp;"-"&amp;TEXT(F953,"000")</f>
        <v>4级-4级</v>
      </c>
      <c r="D953" s="100" t="s">
        <v>72</v>
      </c>
      <c r="E953" s="85" t="s">
        <v>80</v>
      </c>
      <c r="F953" s="100" t="s">
        <v>72</v>
      </c>
      <c r="G953" s="100" t="s">
        <v>386</v>
      </c>
      <c r="H953" s="104" t="s">
        <v>380</v>
      </c>
      <c r="I953" s="97" t="s">
        <v>3</v>
      </c>
      <c r="J953" s="272">
        <v>11814</v>
      </c>
      <c r="K953" s="22"/>
      <c r="L953" s="23"/>
      <c r="M953" s="20"/>
      <c r="N953" s="24"/>
      <c r="O953" s="20"/>
      <c r="P953" s="20"/>
      <c r="Q953" s="20"/>
      <c r="R953" s="20"/>
      <c r="S953" s="20"/>
    </row>
    <row r="954" spans="1:27">
      <c r="A95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54" s="9">
        <v>137</v>
      </c>
      <c r="C954" s="121" t="str">
        <f>TEXT(D954,"000")&amp;"-"&amp;TEXT(F954,"000")</f>
        <v>2级-3级</v>
      </c>
      <c r="D954" s="121" t="s">
        <v>66</v>
      </c>
      <c r="E954" s="121" t="s">
        <v>89</v>
      </c>
      <c r="F954" s="121" t="s">
        <v>69</v>
      </c>
      <c r="G954" s="121" t="s">
        <v>352</v>
      </c>
      <c r="H954" s="144" t="s">
        <v>583</v>
      </c>
      <c r="I954" s="124" t="s">
        <v>9</v>
      </c>
      <c r="J954" s="255">
        <f>1996.14+1558.22+2443.84+5665.99</f>
        <v>11664.19</v>
      </c>
      <c r="K954" s="22"/>
      <c r="L954" s="23"/>
      <c r="M954" s="20"/>
      <c r="N954" s="24"/>
      <c r="O954" s="20"/>
      <c r="P954" s="20"/>
      <c r="Q954" s="20"/>
      <c r="R954" s="20"/>
      <c r="S954" s="20"/>
    </row>
    <row r="955" spans="1:27" ht="13" customHeight="1">
      <c r="A95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55" s="9">
        <v>20</v>
      </c>
      <c r="C955" s="10" t="str">
        <f>TEXT(D955,"000")&amp;"-"&amp;TEXT(F955,"000")</f>
        <v>3级-3级</v>
      </c>
      <c r="D955" s="10" t="s">
        <v>116</v>
      </c>
      <c r="E955" s="10" t="s">
        <v>121</v>
      </c>
      <c r="F955" s="10" t="s">
        <v>116</v>
      </c>
      <c r="G955" s="10" t="s">
        <v>117</v>
      </c>
      <c r="H955" s="81" t="s">
        <v>131</v>
      </c>
      <c r="I955" s="77" t="s">
        <v>3</v>
      </c>
      <c r="J955" s="26">
        <v>11030.6</v>
      </c>
      <c r="K955" s="31" t="s">
        <v>132</v>
      </c>
      <c r="L955" s="23" t="s">
        <v>7</v>
      </c>
      <c r="M955" s="32">
        <f>J955</f>
        <v>11030.6</v>
      </c>
      <c r="N955" s="24"/>
      <c r="O955" s="20"/>
      <c r="P955" s="20"/>
      <c r="Q955" s="33">
        <f>M955</f>
        <v>11030.6</v>
      </c>
      <c r="R955" s="33">
        <f>Q955</f>
        <v>11030.6</v>
      </c>
      <c r="S955" s="33">
        <f>R955</f>
        <v>11030.6</v>
      </c>
    </row>
    <row r="956" spans="1:27" ht="26">
      <c r="A95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56" s="9">
        <v>96</v>
      </c>
      <c r="C956" s="10" t="str">
        <f>TEXT(D956,"000")&amp;"-"&amp;TEXT(F955,"000")</f>
        <v>2级-3级</v>
      </c>
      <c r="D956" s="10" t="s">
        <v>115</v>
      </c>
      <c r="E956" s="10" t="s">
        <v>81</v>
      </c>
      <c r="F956" s="10" t="s">
        <v>116</v>
      </c>
      <c r="G956" s="10" t="s">
        <v>117</v>
      </c>
      <c r="H956" s="81" t="s">
        <v>149</v>
      </c>
      <c r="I956" s="77" t="s">
        <v>5</v>
      </c>
      <c r="J956" s="26">
        <v>10990.43</v>
      </c>
      <c r="K956" s="31" t="s">
        <v>150</v>
      </c>
      <c r="L956" s="23" t="s">
        <v>9</v>
      </c>
      <c r="M956" s="32">
        <f>J956</f>
        <v>10990.43</v>
      </c>
      <c r="N956" s="24"/>
      <c r="O956" s="20"/>
      <c r="P956" s="20"/>
      <c r="Q956" s="33">
        <f>M956</f>
        <v>10990.43</v>
      </c>
      <c r="R956" s="33">
        <f>Q956</f>
        <v>10990.43</v>
      </c>
      <c r="S956" s="33">
        <f>R956</f>
        <v>10990.43</v>
      </c>
    </row>
    <row r="957" spans="1:27">
      <c r="A95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57" s="9">
        <v>54</v>
      </c>
      <c r="C957" s="121" t="str">
        <f t="shared" ref="C957:C968" si="53">TEXT(D957,"000")&amp;"-"&amp;TEXT(F957,"000")</f>
        <v>3级-3级</v>
      </c>
      <c r="D957" s="121" t="s">
        <v>69</v>
      </c>
      <c r="E957" s="121" t="s">
        <v>195</v>
      </c>
      <c r="F957" s="121" t="s">
        <v>69</v>
      </c>
      <c r="G957" s="121" t="s">
        <v>197</v>
      </c>
      <c r="H957" s="144" t="s">
        <v>544</v>
      </c>
      <c r="I957" s="124" t="s">
        <v>3</v>
      </c>
      <c r="J957" s="255">
        <v>10824</v>
      </c>
      <c r="K957" s="22"/>
      <c r="L957" s="23"/>
      <c r="M957" s="32"/>
      <c r="N957" s="24"/>
      <c r="O957" s="20"/>
      <c r="P957" s="20"/>
      <c r="Q957" s="20"/>
      <c r="R957" s="20"/>
      <c r="S957" s="20"/>
    </row>
    <row r="958" spans="1:27" ht="26">
      <c r="A95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58" s="9">
        <v>31</v>
      </c>
      <c r="C958" s="10" t="str">
        <f t="shared" si="53"/>
        <v>3级-3级</v>
      </c>
      <c r="D958" s="10" t="s">
        <v>116</v>
      </c>
      <c r="E958" s="10" t="s">
        <v>128</v>
      </c>
      <c r="F958" s="10" t="s">
        <v>116</v>
      </c>
      <c r="G958" s="10" t="s">
        <v>123</v>
      </c>
      <c r="H958" s="81" t="s">
        <v>133</v>
      </c>
      <c r="I958" s="77" t="s">
        <v>5</v>
      </c>
      <c r="J958" s="26">
        <v>10404</v>
      </c>
      <c r="K958" s="31" t="s">
        <v>134</v>
      </c>
      <c r="L958" s="23" t="s">
        <v>7</v>
      </c>
      <c r="M958" s="32">
        <f>J958</f>
        <v>10404</v>
      </c>
      <c r="N958" s="24"/>
      <c r="O958" s="20"/>
      <c r="P958" s="20"/>
      <c r="Q958" s="33">
        <f>M958</f>
        <v>10404</v>
      </c>
      <c r="R958" s="33">
        <f>Q958</f>
        <v>10404</v>
      </c>
      <c r="S958" s="33">
        <f>R958</f>
        <v>10404</v>
      </c>
    </row>
    <row r="959" spans="1:27" ht="26">
      <c r="A95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59" s="9">
        <v>343</v>
      </c>
      <c r="C959" s="121" t="str">
        <f t="shared" si="53"/>
        <v>3级-3级</v>
      </c>
      <c r="D959" s="121" t="s">
        <v>69</v>
      </c>
      <c r="E959" s="129" t="s">
        <v>349</v>
      </c>
      <c r="F959" s="121" t="s">
        <v>69</v>
      </c>
      <c r="G959" s="121" t="s">
        <v>355</v>
      </c>
      <c r="H959" s="144" t="s">
        <v>656</v>
      </c>
      <c r="I959" s="124" t="s">
        <v>5</v>
      </c>
      <c r="J959" s="271">
        <v>10392.469999999999</v>
      </c>
      <c r="K959" s="54"/>
      <c r="L959" s="55"/>
      <c r="M959" s="59"/>
      <c r="N959" s="57"/>
      <c r="O959" s="58"/>
      <c r="P959" s="58" t="str">
        <f>IF(N959=0,"OK","待核对")</f>
        <v>OK</v>
      </c>
      <c r="Q959" s="58"/>
      <c r="R959" s="58"/>
      <c r="S959" s="58"/>
    </row>
    <row r="960" spans="1:27">
      <c r="A96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60" s="9">
        <v>410</v>
      </c>
      <c r="C960" s="121" t="str">
        <f t="shared" si="53"/>
        <v>3级-3级</v>
      </c>
      <c r="D960" s="121" t="s">
        <v>69</v>
      </c>
      <c r="E960" s="121" t="s">
        <v>161</v>
      </c>
      <c r="F960" s="121" t="s">
        <v>69</v>
      </c>
      <c r="G960" s="121" t="s">
        <v>360</v>
      </c>
      <c r="H960" s="144" t="s">
        <v>669</v>
      </c>
      <c r="I960" s="124" t="s">
        <v>3</v>
      </c>
      <c r="J960" s="271">
        <v>10320</v>
      </c>
      <c r="K960" s="22"/>
      <c r="L960" s="23"/>
      <c r="M960" s="20"/>
      <c r="N960" s="24"/>
      <c r="O960" s="20"/>
      <c r="P960" s="20"/>
      <c r="Q960" s="20"/>
      <c r="R960" s="20"/>
      <c r="S960" s="20"/>
    </row>
    <row r="961" spans="1:27">
      <c r="A96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61" s="9">
        <v>335</v>
      </c>
      <c r="C961" s="121" t="str">
        <f t="shared" si="53"/>
        <v>3级-2级</v>
      </c>
      <c r="D961" s="121" t="s">
        <v>69</v>
      </c>
      <c r="E961" s="121" t="s">
        <v>354</v>
      </c>
      <c r="F961" s="121" t="s">
        <v>66</v>
      </c>
      <c r="G961" s="121" t="s">
        <v>179</v>
      </c>
      <c r="H961" s="144" t="s">
        <v>653</v>
      </c>
      <c r="I961" s="124" t="s">
        <v>9</v>
      </c>
      <c r="J961" s="271">
        <v>10260</v>
      </c>
      <c r="K961" s="54"/>
      <c r="L961" s="55"/>
      <c r="M961" s="58"/>
      <c r="N961" s="57"/>
      <c r="O961" s="58"/>
      <c r="P961" s="58"/>
      <c r="Q961" s="58"/>
      <c r="R961" s="58"/>
      <c r="S961" s="58"/>
    </row>
    <row r="962" spans="1:27" ht="26">
      <c r="A96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62" s="9">
        <v>107</v>
      </c>
      <c r="C962" s="10" t="str">
        <f t="shared" si="53"/>
        <v>2级-3级</v>
      </c>
      <c r="D962" s="10" t="s">
        <v>115</v>
      </c>
      <c r="E962" s="10" t="s">
        <v>81</v>
      </c>
      <c r="F962" s="10" t="s">
        <v>116</v>
      </c>
      <c r="G962" s="10" t="s">
        <v>122</v>
      </c>
      <c r="H962" s="81" t="s">
        <v>151</v>
      </c>
      <c r="I962" s="77" t="s">
        <v>5</v>
      </c>
      <c r="J962" s="26">
        <v>10176.870000000001</v>
      </c>
      <c r="K962" s="31" t="s">
        <v>152</v>
      </c>
      <c r="L962" s="23" t="s">
        <v>9</v>
      </c>
      <c r="M962" s="32">
        <f>J962</f>
        <v>10176.870000000001</v>
      </c>
      <c r="N962" s="24"/>
      <c r="O962" s="20"/>
      <c r="P962" s="20"/>
      <c r="Q962" s="33">
        <f>M962</f>
        <v>10176.870000000001</v>
      </c>
      <c r="R962" s="33">
        <f>Q962</f>
        <v>10176.870000000001</v>
      </c>
      <c r="S962" s="33">
        <f>R962</f>
        <v>10176.870000000001</v>
      </c>
    </row>
    <row r="963" spans="1:27">
      <c r="A96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963" s="9">
        <v>27</v>
      </c>
      <c r="C963" s="10" t="str">
        <f t="shared" si="53"/>
        <v>3级-3级</v>
      </c>
      <c r="D963" s="10" t="s">
        <v>69</v>
      </c>
      <c r="E963" s="10" t="s">
        <v>197</v>
      </c>
      <c r="F963" s="10" t="s">
        <v>69</v>
      </c>
      <c r="G963" s="10" t="s">
        <v>180</v>
      </c>
      <c r="H963" s="118" t="s">
        <v>244</v>
      </c>
      <c r="I963" s="77" t="s">
        <v>6</v>
      </c>
      <c r="J963" s="26">
        <v>10063.4</v>
      </c>
      <c r="K963" s="22"/>
      <c r="L963" s="23"/>
      <c r="M963" s="20"/>
      <c r="N963" s="24"/>
      <c r="O963" s="20"/>
      <c r="P963" s="20"/>
      <c r="Q963" s="20"/>
      <c r="R963" s="20"/>
      <c r="S963" s="20"/>
    </row>
    <row r="964" spans="1:27" ht="13" customHeight="1">
      <c r="A964" s="147" t="str">
        <f>HYPERLINK("C:\Users\chizh\Desktop\ffcell\提取结果.xlsx#'4内部关联现金流'!A1","[提取结果.xlsx]4内部关联现金流")</f>
        <v>[提取结果.xlsx]4内部关联现金流</v>
      </c>
      <c r="B964" s="9">
        <v>68</v>
      </c>
      <c r="C964" s="85" t="str">
        <f t="shared" si="53"/>
        <v>3级-3级</v>
      </c>
      <c r="D964" s="100" t="s">
        <v>69</v>
      </c>
      <c r="E964" s="85" t="s">
        <v>80</v>
      </c>
      <c r="F964" s="100" t="s">
        <v>69</v>
      </c>
      <c r="G964" s="100" t="s">
        <v>180</v>
      </c>
      <c r="H964" s="104" t="s">
        <v>380</v>
      </c>
      <c r="I964" s="97" t="s">
        <v>3</v>
      </c>
      <c r="J964" s="272">
        <v>10009.4</v>
      </c>
      <c r="K964" s="22"/>
      <c r="L964" s="23"/>
      <c r="M964" s="20"/>
      <c r="N964" s="24"/>
      <c r="O964" s="20"/>
      <c r="P964" s="20"/>
      <c r="Q964" s="20"/>
      <c r="R964" s="20"/>
      <c r="S964" s="20"/>
    </row>
    <row r="965" spans="1:27">
      <c r="A96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65" s="9">
        <v>84</v>
      </c>
      <c r="C965" s="10" t="str">
        <f t="shared" si="53"/>
        <v>2级-2级</v>
      </c>
      <c r="D965" s="10" t="s">
        <v>252</v>
      </c>
      <c r="E965" s="10" t="s">
        <v>325</v>
      </c>
      <c r="F965" s="10" t="s">
        <v>252</v>
      </c>
      <c r="G965" s="10" t="s">
        <v>323</v>
      </c>
      <c r="H965" s="81" t="s">
        <v>185</v>
      </c>
      <c r="I965" s="77" t="s">
        <v>5</v>
      </c>
      <c r="J965" s="26">
        <v>10000</v>
      </c>
      <c r="K965" s="54"/>
      <c r="L965" s="55"/>
      <c r="M965" s="58"/>
      <c r="N965" s="57"/>
      <c r="O965" s="58"/>
      <c r="P965" s="58"/>
      <c r="Q965" s="58"/>
      <c r="R965" s="58"/>
      <c r="S965" s="58"/>
      <c r="T965" s="162"/>
      <c r="U965" s="162"/>
      <c r="V965" s="162"/>
      <c r="W965" s="162"/>
      <c r="X965" s="162"/>
      <c r="Y965" s="162"/>
      <c r="Z965" s="162"/>
      <c r="AA965" s="162"/>
    </row>
    <row r="966" spans="1:27" ht="13" customHeight="1">
      <c r="A966" s="147" t="str">
        <f>HYPERLINK("C:\Users\chizh\Desktop\ffcell\提取结果.xlsx#'4内部关联现金流'!A1","[提取结果.xlsx]4内部关联现金流")</f>
        <v>[提取结果.xlsx]4内部关联现金流</v>
      </c>
      <c r="B966" s="9">
        <v>35</v>
      </c>
      <c r="C966" s="85" t="str">
        <f t="shared" si="53"/>
        <v>3级-3级</v>
      </c>
      <c r="D966" s="100" t="s">
        <v>69</v>
      </c>
      <c r="E966" s="85" t="s">
        <v>80</v>
      </c>
      <c r="F966" s="100" t="s">
        <v>69</v>
      </c>
      <c r="G966" s="100" t="s">
        <v>158</v>
      </c>
      <c r="H966" s="100" t="s">
        <v>383</v>
      </c>
      <c r="I966" s="97" t="s">
        <v>6</v>
      </c>
      <c r="J966" s="274">
        <v>10000</v>
      </c>
      <c r="K966" s="22"/>
      <c r="L966" s="23"/>
      <c r="M966" s="20"/>
      <c r="N966" s="24"/>
      <c r="O966" s="20"/>
      <c r="P966" s="20"/>
      <c r="Q966" s="20"/>
      <c r="R966" s="20"/>
      <c r="S966" s="20"/>
    </row>
    <row r="967" spans="1:27">
      <c r="A96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67" s="9">
        <v>226</v>
      </c>
      <c r="C967" s="121" t="str">
        <f t="shared" si="53"/>
        <v>3级-3级</v>
      </c>
      <c r="D967" s="121" t="s">
        <v>69</v>
      </c>
      <c r="E967" s="121" t="s">
        <v>371</v>
      </c>
      <c r="F967" s="121" t="s">
        <v>69</v>
      </c>
      <c r="G967" s="121" t="s">
        <v>231</v>
      </c>
      <c r="H967" s="144" t="s">
        <v>164</v>
      </c>
      <c r="I967" s="124" t="s">
        <v>9</v>
      </c>
      <c r="J967" s="271">
        <v>10000</v>
      </c>
      <c r="K967" s="22"/>
      <c r="L967" s="23"/>
      <c r="M967" s="20"/>
      <c r="N967" s="24"/>
      <c r="O967" s="20"/>
      <c r="P967" s="20"/>
      <c r="Q967" s="20"/>
      <c r="R967" s="20"/>
      <c r="S967" s="20"/>
    </row>
    <row r="968" spans="1:27" ht="13" customHeight="1">
      <c r="A9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68" s="9">
        <v>371</v>
      </c>
      <c r="C968" s="121" t="str">
        <f t="shared" si="53"/>
        <v>3级-3级</v>
      </c>
      <c r="D968" s="121" t="s">
        <v>69</v>
      </c>
      <c r="E968" s="121" t="s">
        <v>231</v>
      </c>
      <c r="F968" s="121" t="s">
        <v>69</v>
      </c>
      <c r="G968" s="121" t="s">
        <v>371</v>
      </c>
      <c r="H968" s="76" t="s">
        <v>668</v>
      </c>
      <c r="I968" s="124" t="s">
        <v>3</v>
      </c>
      <c r="J968" s="271">
        <v>10000</v>
      </c>
      <c r="K968" s="22"/>
      <c r="L968" s="23"/>
      <c r="M968" s="20"/>
      <c r="N968" s="24"/>
      <c r="O968" s="20"/>
      <c r="P968" s="20"/>
      <c r="Q968" s="20"/>
      <c r="R968" s="20"/>
      <c r="S968" s="20"/>
    </row>
    <row r="969" spans="1:27">
      <c r="A96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69" s="9">
        <v>18</v>
      </c>
      <c r="C969" s="10" t="s">
        <v>499</v>
      </c>
      <c r="D969" s="10" t="s">
        <v>69</v>
      </c>
      <c r="E969" s="10" t="s">
        <v>158</v>
      </c>
      <c r="F969" s="10" t="s">
        <v>69</v>
      </c>
      <c r="G969" s="10" t="s">
        <v>123</v>
      </c>
      <c r="H969" s="79"/>
      <c r="I969" s="77" t="s">
        <v>3</v>
      </c>
      <c r="J969" s="26">
        <v>9870</v>
      </c>
      <c r="K969" s="22"/>
      <c r="L969" s="23"/>
      <c r="M969" s="20"/>
      <c r="N969" s="24"/>
      <c r="O969" s="20"/>
      <c r="P969" s="20"/>
      <c r="Q969" s="20"/>
      <c r="R969" s="20"/>
      <c r="S969" s="20"/>
    </row>
    <row r="970" spans="1:27">
      <c r="A970" s="147" t="str">
        <f>HYPERLINK("C:\Users\chizh\Desktop\ffcell\提取结果.xlsx#'4内部关联现金流-1'!A1","[提取结果.xlsx]4内部关联现金流-1")</f>
        <v>[提取结果.xlsx]4内部关联现金流-1</v>
      </c>
      <c r="B970" s="9">
        <v>59</v>
      </c>
      <c r="C970" s="10" t="str">
        <f t="shared" ref="C970:C980" si="54">TEXT(D970,"000")&amp;"-"&amp;TEXT(F970,"000")</f>
        <v>4级-2级</v>
      </c>
      <c r="D970" s="73" t="s">
        <v>72</v>
      </c>
      <c r="E970" s="73" t="s">
        <v>173</v>
      </c>
      <c r="F970" s="73" t="s">
        <v>66</v>
      </c>
      <c r="G970" s="73" t="s">
        <v>308</v>
      </c>
      <c r="H970" s="81" t="s">
        <v>437</v>
      </c>
      <c r="I970" s="77" t="s">
        <v>3</v>
      </c>
      <c r="J970" s="26">
        <v>9600</v>
      </c>
      <c r="K970" s="54"/>
      <c r="L970" s="55"/>
      <c r="M970" s="58"/>
      <c r="N970" s="24"/>
      <c r="O970" s="20"/>
      <c r="P970" s="20"/>
      <c r="Q970" s="20"/>
      <c r="R970" s="20"/>
      <c r="S970" s="20"/>
    </row>
    <row r="971" spans="1:27" ht="26">
      <c r="A97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71" s="9">
        <v>104</v>
      </c>
      <c r="C971" s="10" t="str">
        <f t="shared" si="54"/>
        <v>2级-3级</v>
      </c>
      <c r="D971" s="10" t="s">
        <v>115</v>
      </c>
      <c r="E971" s="10" t="s">
        <v>81</v>
      </c>
      <c r="F971" s="10" t="s">
        <v>116</v>
      </c>
      <c r="G971" s="10" t="s">
        <v>127</v>
      </c>
      <c r="H971" s="81" t="s">
        <v>149</v>
      </c>
      <c r="I971" s="77" t="s">
        <v>5</v>
      </c>
      <c r="J971" s="26">
        <v>9502.2999999999993</v>
      </c>
      <c r="K971" s="31" t="s">
        <v>150</v>
      </c>
      <c r="L971" s="23" t="s">
        <v>9</v>
      </c>
      <c r="M971" s="32">
        <f>J971</f>
        <v>9502.2999999999993</v>
      </c>
      <c r="N971" s="24"/>
      <c r="O971" s="20"/>
      <c r="P971" s="20"/>
      <c r="Q971" s="33">
        <f>M971</f>
        <v>9502.2999999999993</v>
      </c>
      <c r="R971" s="33">
        <f>Q971</f>
        <v>9502.2999999999993</v>
      </c>
      <c r="S971" s="33">
        <f>R971</f>
        <v>9502.2999999999993</v>
      </c>
    </row>
    <row r="972" spans="1:27">
      <c r="A97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972" s="9">
        <v>22</v>
      </c>
      <c r="C972" s="10" t="str">
        <f t="shared" si="54"/>
        <v>2级-4级</v>
      </c>
      <c r="D972" s="10" t="s">
        <v>66</v>
      </c>
      <c r="E972" s="10" t="s">
        <v>84</v>
      </c>
      <c r="F972" s="10" t="s">
        <v>72</v>
      </c>
      <c r="G972" s="10" t="s">
        <v>97</v>
      </c>
      <c r="H972" s="118" t="s">
        <v>242</v>
      </c>
      <c r="I972" s="77" t="s">
        <v>3</v>
      </c>
      <c r="J972" s="26">
        <v>9321.52</v>
      </c>
      <c r="K972" s="22"/>
      <c r="L972" s="23"/>
      <c r="M972" s="20"/>
      <c r="N972" s="24"/>
      <c r="O972" s="20"/>
      <c r="P972" s="20"/>
      <c r="Q972" s="20"/>
      <c r="R972" s="20"/>
      <c r="S972" s="20"/>
    </row>
    <row r="973" spans="1:27">
      <c r="A97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73" s="9">
        <v>36</v>
      </c>
      <c r="C973" s="10" t="str">
        <f t="shared" si="54"/>
        <v>4级-2级</v>
      </c>
      <c r="D973" s="10" t="s">
        <v>72</v>
      </c>
      <c r="E973" s="10" t="s">
        <v>97</v>
      </c>
      <c r="F973" s="10" t="s">
        <v>66</v>
      </c>
      <c r="G973" s="10" t="s">
        <v>84</v>
      </c>
      <c r="H973" s="118" t="s">
        <v>356</v>
      </c>
      <c r="I973" s="77" t="s">
        <v>6</v>
      </c>
      <c r="J973" s="26">
        <v>9321.52</v>
      </c>
      <c r="K973" s="22"/>
      <c r="L973" s="23"/>
      <c r="M973" s="20"/>
      <c r="N973" s="24"/>
      <c r="O973" s="20"/>
      <c r="P973" s="20"/>
      <c r="Q973" s="20"/>
      <c r="R973" s="20"/>
      <c r="S973" s="20"/>
    </row>
    <row r="974" spans="1:27">
      <c r="A974" s="147" t="str">
        <f>HYPERLINK("C:\Users\chizh\Desktop\ffcell\提取结果.xlsx#'4内部关联现金流-1'!A1","[提取结果.xlsx]4内部关联现金流-1")</f>
        <v>[提取结果.xlsx]4内部关联现金流-1</v>
      </c>
      <c r="B974" s="9">
        <v>40</v>
      </c>
      <c r="C974" s="10" t="str">
        <f t="shared" si="54"/>
        <v>3级-3级</v>
      </c>
      <c r="D974" s="73" t="s">
        <v>69</v>
      </c>
      <c r="E974" s="73" t="s">
        <v>420</v>
      </c>
      <c r="F974" s="73" t="s">
        <v>69</v>
      </c>
      <c r="G974" s="73" t="s">
        <v>415</v>
      </c>
      <c r="H974" s="81" t="s">
        <v>403</v>
      </c>
      <c r="I974" s="77" t="s">
        <v>6</v>
      </c>
      <c r="J974" s="26">
        <v>9130.6299999999992</v>
      </c>
      <c r="K974" s="22"/>
      <c r="L974" s="23"/>
      <c r="M974" s="20"/>
      <c r="N974" s="24"/>
      <c r="O974" s="20"/>
      <c r="P974" s="20"/>
      <c r="Q974" s="20"/>
      <c r="R974" s="20"/>
      <c r="S974" s="20"/>
    </row>
    <row r="975" spans="1:27">
      <c r="A975" s="147" t="str">
        <f>HYPERLINK("C:\Users\chizh\Desktop\ffcell\提取结果.xlsx#'4内部关联现金流-1'!A1","[提取结果.xlsx]4内部关联现金流-1")</f>
        <v>[提取结果.xlsx]4内部关联现金流-1</v>
      </c>
      <c r="B975" s="9">
        <v>86</v>
      </c>
      <c r="C975" s="10" t="str">
        <f t="shared" si="54"/>
        <v>3级-3级</v>
      </c>
      <c r="D975" s="73" t="s">
        <v>69</v>
      </c>
      <c r="E975" s="73" t="s">
        <v>415</v>
      </c>
      <c r="F975" s="73" t="s">
        <v>69</v>
      </c>
      <c r="G975" s="73" t="s">
        <v>420</v>
      </c>
      <c r="H975" s="118" t="s">
        <v>468</v>
      </c>
      <c r="I975" s="77" t="s">
        <v>3</v>
      </c>
      <c r="J975" s="26">
        <v>9130.6299999999992</v>
      </c>
      <c r="K975" s="22"/>
      <c r="L975" s="23"/>
      <c r="M975" s="20"/>
      <c r="N975" s="24"/>
      <c r="O975" s="20"/>
      <c r="P975" s="20"/>
      <c r="Q975" s="20"/>
      <c r="R975" s="20"/>
      <c r="S975" s="20"/>
    </row>
    <row r="976" spans="1:27" ht="13" customHeight="1">
      <c r="A97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76" s="72">
        <v>26</v>
      </c>
      <c r="C976" s="73" t="str">
        <f t="shared" si="54"/>
        <v>4级-3级</v>
      </c>
      <c r="D976" s="73" t="s">
        <v>72</v>
      </c>
      <c r="E976" s="73" t="s">
        <v>76</v>
      </c>
      <c r="F976" s="75" t="s">
        <v>69</v>
      </c>
      <c r="G976" s="75" t="s">
        <v>353</v>
      </c>
      <c r="H976" s="76" t="s">
        <v>306</v>
      </c>
      <c r="I976" s="77" t="s">
        <v>3</v>
      </c>
      <c r="J976" s="78">
        <v>9098.9500000000007</v>
      </c>
      <c r="K976" s="22"/>
      <c r="L976" s="23"/>
      <c r="M976" s="20"/>
      <c r="N976" s="24"/>
      <c r="O976" s="20"/>
      <c r="P976" s="20"/>
      <c r="Q976" s="20"/>
      <c r="R976" s="20"/>
      <c r="S976" s="20"/>
    </row>
    <row r="977" spans="1:19">
      <c r="A97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77" s="9">
        <v>443</v>
      </c>
      <c r="C977" s="121" t="str">
        <f t="shared" si="54"/>
        <v>3级-4级</v>
      </c>
      <c r="D977" s="121" t="s">
        <v>69</v>
      </c>
      <c r="E977" s="121" t="s">
        <v>353</v>
      </c>
      <c r="F977" s="121" t="s">
        <v>72</v>
      </c>
      <c r="G977" s="121" t="s">
        <v>76</v>
      </c>
      <c r="H977" s="76" t="s">
        <v>532</v>
      </c>
      <c r="I977" s="124" t="s">
        <v>6</v>
      </c>
      <c r="J977" s="271">
        <v>9098.9500000000007</v>
      </c>
      <c r="K977" s="54"/>
      <c r="L977" s="55"/>
      <c r="M977" s="56"/>
      <c r="N977" s="57"/>
      <c r="O977" s="58"/>
      <c r="P977" s="58"/>
      <c r="Q977" s="58"/>
      <c r="R977" s="58"/>
      <c r="S977" s="58"/>
    </row>
    <row r="978" spans="1:19" ht="13" customHeight="1">
      <c r="A97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78" s="9">
        <v>71</v>
      </c>
      <c r="C978" s="121" t="str">
        <f t="shared" si="54"/>
        <v>3级-3级</v>
      </c>
      <c r="D978" s="121" t="s">
        <v>69</v>
      </c>
      <c r="E978" s="121" t="s">
        <v>245</v>
      </c>
      <c r="F978" s="121" t="s">
        <v>69</v>
      </c>
      <c r="G978" s="121" t="s">
        <v>427</v>
      </c>
      <c r="H978" s="76" t="s">
        <v>569</v>
      </c>
      <c r="I978" s="124" t="s">
        <v>5</v>
      </c>
      <c r="J978" s="271">
        <v>9074.0499999999993</v>
      </c>
      <c r="K978" s="126"/>
      <c r="L978" s="127"/>
      <c r="M978" s="20"/>
      <c r="N978" s="24"/>
      <c r="O978" s="20"/>
      <c r="P978" s="20"/>
      <c r="Q978" s="20"/>
      <c r="R978" s="20"/>
      <c r="S978" s="20"/>
    </row>
    <row r="979" spans="1:19">
      <c r="A97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79" s="9">
        <v>232</v>
      </c>
      <c r="C979" s="121" t="str">
        <f t="shared" si="54"/>
        <v>3级-3级</v>
      </c>
      <c r="D979" s="121" t="s">
        <v>69</v>
      </c>
      <c r="E979" s="121" t="s">
        <v>427</v>
      </c>
      <c r="F979" s="121" t="s">
        <v>69</v>
      </c>
      <c r="G979" s="121" t="s">
        <v>245</v>
      </c>
      <c r="H979" s="124" t="s">
        <v>618</v>
      </c>
      <c r="I979" s="124" t="s">
        <v>9</v>
      </c>
      <c r="J979" s="271">
        <v>9074.0499999999993</v>
      </c>
      <c r="K979" s="126"/>
      <c r="L979" s="23"/>
      <c r="M979" s="32"/>
      <c r="N979" s="24"/>
      <c r="O979" s="20"/>
      <c r="P979" s="20"/>
      <c r="Q979" s="20"/>
      <c r="R979" s="20"/>
      <c r="S979" s="20"/>
    </row>
    <row r="980" spans="1:19" ht="13" customHeight="1">
      <c r="A980" s="147" t="str">
        <f>HYPERLINK("C:\Users\chizh\Desktop\ffcell\提取结果.xlsx#'4内部关联现金流'!A1","[提取结果.xlsx]4内部关联现金流")</f>
        <v>[提取结果.xlsx]4内部关联现金流</v>
      </c>
      <c r="B980" s="9">
        <v>45</v>
      </c>
      <c r="C980" s="85" t="str">
        <f t="shared" si="54"/>
        <v>2级-2级</v>
      </c>
      <c r="D980" s="100" t="s">
        <v>66</v>
      </c>
      <c r="E980" s="85" t="s">
        <v>80</v>
      </c>
      <c r="F980" s="100" t="s">
        <v>66</v>
      </c>
      <c r="G980" s="100" t="s">
        <v>365</v>
      </c>
      <c r="H980" s="104" t="s">
        <v>383</v>
      </c>
      <c r="I980" s="94" t="s">
        <v>6</v>
      </c>
      <c r="J980" s="272">
        <v>8929.9</v>
      </c>
      <c r="K980" s="22"/>
      <c r="L980" s="23"/>
      <c r="M980" s="20"/>
      <c r="N980" s="24"/>
      <c r="O980" s="20"/>
      <c r="P980" s="20"/>
      <c r="Q980" s="20"/>
      <c r="R980" s="20"/>
      <c r="S980" s="20"/>
    </row>
    <row r="981" spans="1:19">
      <c r="A98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81" s="9">
        <v>62</v>
      </c>
      <c r="C981" s="10" t="s">
        <v>506</v>
      </c>
      <c r="D981" s="10" t="s">
        <v>66</v>
      </c>
      <c r="E981" s="10" t="s">
        <v>365</v>
      </c>
      <c r="F981" s="10" t="s">
        <v>66</v>
      </c>
      <c r="G981" s="10" t="s">
        <v>80</v>
      </c>
      <c r="H981" s="79" t="s">
        <v>297</v>
      </c>
      <c r="I981" s="77" t="s">
        <v>3</v>
      </c>
      <c r="J981" s="26">
        <v>8929.9</v>
      </c>
      <c r="K981" s="22"/>
      <c r="L981" s="23"/>
      <c r="M981" s="20"/>
      <c r="N981" s="24"/>
      <c r="O981" s="20"/>
      <c r="P981" s="20"/>
      <c r="Q981" s="20"/>
      <c r="R981" s="20"/>
      <c r="S981" s="20"/>
    </row>
    <row r="982" spans="1:19" ht="13" customHeight="1">
      <c r="A982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982" s="9">
        <v>20</v>
      </c>
      <c r="C982" s="10" t="str">
        <f t="shared" ref="C982:C996" si="55">TEXT(D982,"000")&amp;"-"&amp;TEXT(F982,"000")</f>
        <v>2级-2级</v>
      </c>
      <c r="D982" s="10" t="s">
        <v>66</v>
      </c>
      <c r="E982" s="10" t="s">
        <v>179</v>
      </c>
      <c r="F982" s="10" t="s">
        <v>66</v>
      </c>
      <c r="G982" s="10" t="s">
        <v>88</v>
      </c>
      <c r="H982" s="79" t="s">
        <v>200</v>
      </c>
      <c r="I982" s="77" t="s">
        <v>9</v>
      </c>
      <c r="J982" s="26">
        <v>8814.16</v>
      </c>
      <c r="K982" s="22"/>
      <c r="L982" s="23"/>
      <c r="M982" s="20"/>
      <c r="N982" s="24"/>
      <c r="O982" s="20"/>
      <c r="P982" s="20"/>
      <c r="Q982" s="20"/>
      <c r="R982" s="20"/>
      <c r="S982" s="20"/>
    </row>
    <row r="983" spans="1:19">
      <c r="A983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983" s="9">
        <v>27</v>
      </c>
      <c r="C983" s="10" t="str">
        <f t="shared" si="55"/>
        <v>3级-4级</v>
      </c>
      <c r="D983" s="10" t="s">
        <v>69</v>
      </c>
      <c r="E983" s="10" t="s">
        <v>170</v>
      </c>
      <c r="F983" s="10" t="s">
        <v>72</v>
      </c>
      <c r="G983" s="10" t="s">
        <v>76</v>
      </c>
      <c r="H983" s="119"/>
      <c r="I983" s="77" t="s">
        <v>9</v>
      </c>
      <c r="J983" s="26">
        <v>8720.7999999999993</v>
      </c>
      <c r="K983" s="22"/>
      <c r="L983" s="23"/>
      <c r="M983" s="20"/>
      <c r="N983" s="24"/>
      <c r="O983" s="20"/>
      <c r="P983" s="20"/>
      <c r="Q983" s="20"/>
      <c r="R983" s="20"/>
      <c r="S983" s="20"/>
    </row>
    <row r="984" spans="1:19">
      <c r="A98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84" s="9">
        <v>315</v>
      </c>
      <c r="C984" s="121" t="str">
        <f t="shared" si="55"/>
        <v>3级-3级</v>
      </c>
      <c r="D984" s="121" t="s">
        <v>69</v>
      </c>
      <c r="E984" s="121" t="s">
        <v>354</v>
      </c>
      <c r="F984" s="121" t="s">
        <v>69</v>
      </c>
      <c r="G984" s="117" t="s">
        <v>231</v>
      </c>
      <c r="H984" s="144" t="s">
        <v>627</v>
      </c>
      <c r="I984" s="124" t="s">
        <v>5</v>
      </c>
      <c r="J984" s="271">
        <v>8655.36</v>
      </c>
      <c r="K984" s="54"/>
      <c r="L984" s="55"/>
      <c r="M984" s="58"/>
      <c r="N984" s="57"/>
      <c r="O984" s="58"/>
      <c r="P984" s="58"/>
      <c r="Q984" s="58"/>
      <c r="R984" s="58"/>
      <c r="S984" s="58"/>
    </row>
    <row r="985" spans="1:19" ht="26">
      <c r="A98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85" s="9">
        <v>19</v>
      </c>
      <c r="C985" s="10" t="str">
        <f t="shared" si="55"/>
        <v>3级-2级</v>
      </c>
      <c r="D985" s="10" t="s">
        <v>116</v>
      </c>
      <c r="E985" s="10" t="s">
        <v>117</v>
      </c>
      <c r="F985" s="10" t="s">
        <v>115</v>
      </c>
      <c r="G985" s="10" t="s">
        <v>81</v>
      </c>
      <c r="H985" s="81" t="s">
        <v>131</v>
      </c>
      <c r="I985" s="77" t="s">
        <v>5</v>
      </c>
      <c r="J985" s="26">
        <v>8593.44</v>
      </c>
      <c r="K985" s="31" t="s">
        <v>132</v>
      </c>
      <c r="L985" s="23" t="s">
        <v>9</v>
      </c>
      <c r="M985" s="32">
        <f>J985</f>
        <v>8593.44</v>
      </c>
      <c r="N985" s="24"/>
      <c r="O985" s="20"/>
      <c r="P985" s="20"/>
      <c r="Q985" s="33">
        <f>M985</f>
        <v>8593.44</v>
      </c>
      <c r="R985" s="33">
        <f>Q985</f>
        <v>8593.44</v>
      </c>
      <c r="S985" s="33">
        <f>R985</f>
        <v>8593.44</v>
      </c>
    </row>
    <row r="986" spans="1:19">
      <c r="A98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86" s="72">
        <v>113</v>
      </c>
      <c r="C986" s="73" t="str">
        <f t="shared" si="55"/>
        <v>4级-3级</v>
      </c>
      <c r="D986" s="73" t="s">
        <v>72</v>
      </c>
      <c r="E986" s="73" t="s">
        <v>76</v>
      </c>
      <c r="F986" s="73" t="s">
        <v>369</v>
      </c>
      <c r="G986" s="73" t="s">
        <v>245</v>
      </c>
      <c r="H986" s="79" t="s">
        <v>165</v>
      </c>
      <c r="I986" s="77" t="s">
        <v>6</v>
      </c>
      <c r="J986" s="26">
        <v>8549.5</v>
      </c>
      <c r="K986" s="22"/>
      <c r="L986" s="23"/>
      <c r="M986" s="20"/>
      <c r="N986" s="24"/>
      <c r="O986" s="20"/>
      <c r="P986" s="20"/>
      <c r="Q986" s="20"/>
      <c r="R986" s="20"/>
      <c r="S986" s="20"/>
    </row>
    <row r="987" spans="1:19" ht="26">
      <c r="A98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87" s="9">
        <v>28</v>
      </c>
      <c r="C987" s="10" t="str">
        <f t="shared" si="55"/>
        <v>3级-3级</v>
      </c>
      <c r="D987" s="10" t="s">
        <v>116</v>
      </c>
      <c r="E987" s="10" t="s">
        <v>121</v>
      </c>
      <c r="F987" s="10" t="s">
        <v>116</v>
      </c>
      <c r="G987" s="10" t="s">
        <v>127</v>
      </c>
      <c r="H987" s="81" t="s">
        <v>131</v>
      </c>
      <c r="I987" s="77" t="s">
        <v>3</v>
      </c>
      <c r="J987" s="26">
        <v>8098</v>
      </c>
      <c r="K987" s="31" t="s">
        <v>132</v>
      </c>
      <c r="L987" s="23" t="s">
        <v>7</v>
      </c>
      <c r="M987" s="32">
        <f>J987</f>
        <v>8098</v>
      </c>
      <c r="N987" s="24"/>
      <c r="O987" s="20"/>
      <c r="P987" s="20"/>
      <c r="Q987" s="33">
        <f>M987</f>
        <v>8098</v>
      </c>
      <c r="R987" s="33">
        <f>Q987</f>
        <v>8098</v>
      </c>
      <c r="S987" s="33">
        <f>R987</f>
        <v>8098</v>
      </c>
    </row>
    <row r="988" spans="1:19">
      <c r="A98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88" s="9">
        <v>469</v>
      </c>
      <c r="C988" s="121" t="str">
        <f t="shared" si="55"/>
        <v>3级-2级</v>
      </c>
      <c r="D988" s="121" t="s">
        <v>69</v>
      </c>
      <c r="E988" s="121" t="s">
        <v>194</v>
      </c>
      <c r="F988" s="121" t="s">
        <v>66</v>
      </c>
      <c r="G988" s="121" t="s">
        <v>89</v>
      </c>
      <c r="H988" s="76" t="s">
        <v>685</v>
      </c>
      <c r="I988" s="124" t="s">
        <v>5</v>
      </c>
      <c r="J988" s="271">
        <v>8000</v>
      </c>
      <c r="K988" s="54"/>
      <c r="L988" s="55"/>
      <c r="M988" s="58"/>
      <c r="N988" s="57"/>
      <c r="O988" s="58"/>
      <c r="P988" s="58"/>
      <c r="Q988" s="58"/>
      <c r="R988" s="58"/>
      <c r="S988" s="58"/>
    </row>
    <row r="989" spans="1:19" ht="13" customHeight="1">
      <c r="A989" s="147" t="str">
        <f>HYPERLINK("C:\Users\chizh\Desktop\ffcell\提取结果.xlsx#'4内部关联现金流'!A1","[提取结果.xlsx]4内部关联现金流")</f>
        <v>[提取结果.xlsx]4内部关联现金流</v>
      </c>
      <c r="B989" s="9">
        <v>73</v>
      </c>
      <c r="C989" s="85" t="str">
        <f t="shared" si="55"/>
        <v>3级-3级</v>
      </c>
      <c r="D989" s="100" t="s">
        <v>69</v>
      </c>
      <c r="E989" s="85" t="s">
        <v>80</v>
      </c>
      <c r="F989" s="100" t="s">
        <v>69</v>
      </c>
      <c r="G989" s="100" t="s">
        <v>360</v>
      </c>
      <c r="H989" s="104" t="s">
        <v>380</v>
      </c>
      <c r="I989" s="97" t="s">
        <v>3</v>
      </c>
      <c r="J989" s="272">
        <v>7868</v>
      </c>
      <c r="K989" s="22"/>
      <c r="L989" s="23"/>
      <c r="M989" s="20"/>
      <c r="N989" s="24"/>
      <c r="O989" s="20"/>
      <c r="P989" s="20"/>
      <c r="Q989" s="20"/>
      <c r="R989" s="20"/>
      <c r="S989" s="20"/>
    </row>
    <row r="990" spans="1:19">
      <c r="A99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90" s="9">
        <v>353</v>
      </c>
      <c r="C990" s="121" t="str">
        <f t="shared" si="55"/>
        <v>3级-3级</v>
      </c>
      <c r="D990" s="121" t="s">
        <v>69</v>
      </c>
      <c r="E990" s="121" t="s">
        <v>358</v>
      </c>
      <c r="F990" s="121" t="s">
        <v>69</v>
      </c>
      <c r="G990" s="121" t="s">
        <v>180</v>
      </c>
      <c r="H990" s="76" t="s">
        <v>660</v>
      </c>
      <c r="I990" s="124" t="s">
        <v>9</v>
      </c>
      <c r="J990" s="271">
        <v>7718.2</v>
      </c>
      <c r="K990" s="54"/>
      <c r="L990" s="55"/>
      <c r="M990" s="59"/>
      <c r="N990" s="57"/>
      <c r="O990" s="58"/>
      <c r="P990" s="58" t="str">
        <f>IF(N990=0,"OK","待核对")</f>
        <v>OK</v>
      </c>
      <c r="Q990" s="58"/>
      <c r="R990" s="58"/>
      <c r="S990" s="58"/>
    </row>
    <row r="991" spans="1:19" ht="13" customHeight="1">
      <c r="A99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91" s="9">
        <v>457</v>
      </c>
      <c r="C991" s="121" t="str">
        <f t="shared" si="55"/>
        <v>3级-3级</v>
      </c>
      <c r="D991" s="121" t="s">
        <v>69</v>
      </c>
      <c r="E991" s="121" t="s">
        <v>347</v>
      </c>
      <c r="F991" s="121" t="s">
        <v>69</v>
      </c>
      <c r="G991" s="121" t="s">
        <v>180</v>
      </c>
      <c r="H991" s="76" t="s">
        <v>338</v>
      </c>
      <c r="I991" s="124" t="s">
        <v>5</v>
      </c>
      <c r="J991" s="271">
        <v>7639</v>
      </c>
      <c r="K991" s="54"/>
      <c r="L991" s="55"/>
      <c r="M991" s="60"/>
      <c r="N991" s="57"/>
      <c r="O991" s="58"/>
      <c r="P991" s="58" t="str">
        <f>IF(N991=0,"OK","待核对")</f>
        <v>OK</v>
      </c>
      <c r="Q991" s="58"/>
      <c r="R991" s="58"/>
      <c r="S991" s="58"/>
    </row>
    <row r="992" spans="1:19">
      <c r="A99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92" s="72">
        <v>110</v>
      </c>
      <c r="C992" s="73" t="str">
        <f t="shared" si="55"/>
        <v>4级-3级</v>
      </c>
      <c r="D992" s="73" t="s">
        <v>72</v>
      </c>
      <c r="E992" s="73" t="s">
        <v>76</v>
      </c>
      <c r="F992" s="73" t="s">
        <v>69</v>
      </c>
      <c r="G992" s="73" t="s">
        <v>353</v>
      </c>
      <c r="H992" s="79" t="s">
        <v>165</v>
      </c>
      <c r="I992" s="77" t="s">
        <v>6</v>
      </c>
      <c r="J992" s="26">
        <v>7448</v>
      </c>
      <c r="K992" s="22"/>
      <c r="L992" s="23"/>
      <c r="M992" s="20"/>
      <c r="N992" s="24"/>
      <c r="O992" s="20"/>
      <c r="P992" s="20"/>
      <c r="Q992" s="20"/>
      <c r="R992" s="20"/>
      <c r="S992" s="20"/>
    </row>
    <row r="993" spans="1:19">
      <c r="A99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93" s="9">
        <v>441</v>
      </c>
      <c r="C993" s="121" t="str">
        <f t="shared" si="55"/>
        <v>3级-4级</v>
      </c>
      <c r="D993" s="121" t="s">
        <v>69</v>
      </c>
      <c r="E993" s="121" t="s">
        <v>353</v>
      </c>
      <c r="F993" s="121" t="s">
        <v>72</v>
      </c>
      <c r="G993" s="121" t="s">
        <v>76</v>
      </c>
      <c r="H993" s="76" t="s">
        <v>338</v>
      </c>
      <c r="I993" s="124" t="s">
        <v>3</v>
      </c>
      <c r="J993" s="271">
        <v>7448</v>
      </c>
      <c r="K993" s="54"/>
      <c r="L993" s="55"/>
      <c r="M993" s="56"/>
      <c r="N993" s="57"/>
      <c r="O993" s="58"/>
      <c r="P993" s="58"/>
      <c r="Q993" s="58"/>
      <c r="R993" s="58"/>
      <c r="S993" s="58"/>
    </row>
    <row r="994" spans="1:19" ht="13" customHeight="1">
      <c r="A994" s="147" t="str">
        <f>HYPERLINK("C:\Users\chizh\Desktop\ffcell\提取结果.xlsx#'4内部关联现金流'!A1","[提取结果.xlsx]4内部关联现金流")</f>
        <v>[提取结果.xlsx]4内部关联现金流</v>
      </c>
      <c r="B994" s="9">
        <v>22</v>
      </c>
      <c r="C994" s="85" t="str">
        <f t="shared" si="55"/>
        <v>2级-2级</v>
      </c>
      <c r="D994" s="100" t="s">
        <v>66</v>
      </c>
      <c r="E994" s="85" t="s">
        <v>80</v>
      </c>
      <c r="F994" s="100" t="s">
        <v>66</v>
      </c>
      <c r="G994" s="100" t="s">
        <v>184</v>
      </c>
      <c r="H994" s="97" t="s">
        <v>380</v>
      </c>
      <c r="I994" s="97" t="s">
        <v>3</v>
      </c>
      <c r="J994" s="274">
        <v>6867.2</v>
      </c>
      <c r="K994" s="22"/>
      <c r="L994" s="23"/>
      <c r="M994" s="20"/>
      <c r="N994" s="24"/>
      <c r="O994" s="20"/>
      <c r="P994" s="20"/>
      <c r="Q994" s="20"/>
      <c r="R994" s="20"/>
      <c r="S994" s="20"/>
    </row>
    <row r="995" spans="1:19">
      <c r="A99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95" s="9">
        <v>9</v>
      </c>
      <c r="C995" s="10" t="str">
        <f t="shared" si="55"/>
        <v>4级-3级</v>
      </c>
      <c r="D995" s="10" t="s">
        <v>72</v>
      </c>
      <c r="E995" s="10" t="s">
        <v>97</v>
      </c>
      <c r="F995" s="10" t="s">
        <v>69</v>
      </c>
      <c r="G995" s="10" t="s">
        <v>231</v>
      </c>
      <c r="H995" s="117" t="s">
        <v>342</v>
      </c>
      <c r="I995" s="77" t="s">
        <v>5</v>
      </c>
      <c r="J995" s="26">
        <v>6756</v>
      </c>
      <c r="K995" s="22"/>
      <c r="L995" s="23"/>
      <c r="M995" s="40"/>
      <c r="N995" s="24"/>
      <c r="O995" s="20"/>
      <c r="P995" s="20"/>
      <c r="Q995" s="20"/>
      <c r="R995" s="20"/>
      <c r="S995" s="20"/>
    </row>
    <row r="996" spans="1:19" ht="13" customHeight="1">
      <c r="A996" s="147" t="str">
        <f>HYPERLINK("C:\Users\chizh\Desktop\ffcell\提取结果.xlsx#'4内部关联现金流'!A1","[提取结果.xlsx]4内部关联现金流")</f>
        <v>[提取结果.xlsx]4内部关联现金流</v>
      </c>
      <c r="B996" s="9">
        <v>36</v>
      </c>
      <c r="C996" s="85" t="str">
        <f t="shared" si="55"/>
        <v>3级-3级</v>
      </c>
      <c r="D996" s="100" t="s">
        <v>69</v>
      </c>
      <c r="E996" s="85" t="s">
        <v>80</v>
      </c>
      <c r="F996" s="100" t="s">
        <v>69</v>
      </c>
      <c r="G996" s="100" t="s">
        <v>158</v>
      </c>
      <c r="H996" s="103" t="s">
        <v>384</v>
      </c>
      <c r="I996" s="94" t="s">
        <v>9</v>
      </c>
      <c r="J996" s="274">
        <v>6683</v>
      </c>
      <c r="K996" s="22"/>
      <c r="L996" s="23"/>
      <c r="M996" s="20"/>
      <c r="N996" s="24"/>
      <c r="O996" s="20"/>
      <c r="P996" s="20"/>
      <c r="Q996" s="20"/>
      <c r="R996" s="20"/>
      <c r="S996" s="20"/>
    </row>
    <row r="997" spans="1:19">
      <c r="A99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97" s="9">
        <v>9</v>
      </c>
      <c r="C997" s="10" t="s">
        <v>500</v>
      </c>
      <c r="D997" s="10" t="s">
        <v>69</v>
      </c>
      <c r="E997" s="10" t="s">
        <v>158</v>
      </c>
      <c r="F997" s="10" t="s">
        <v>66</v>
      </c>
      <c r="G997" s="10" t="s">
        <v>86</v>
      </c>
      <c r="H997" s="79"/>
      <c r="I997" s="77" t="s">
        <v>3</v>
      </c>
      <c r="J997" s="26">
        <v>6683</v>
      </c>
      <c r="K997" s="22"/>
      <c r="L997" s="23"/>
      <c r="M997" s="40"/>
      <c r="N997" s="24"/>
      <c r="O997" s="20"/>
      <c r="P997" s="20"/>
      <c r="Q997" s="20"/>
      <c r="R997" s="20"/>
      <c r="S997" s="20"/>
    </row>
    <row r="998" spans="1:19" ht="13" customHeight="1">
      <c r="A99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98" s="9">
        <v>21</v>
      </c>
      <c r="C998" s="10" t="s">
        <v>500</v>
      </c>
      <c r="D998" s="10" t="s">
        <v>69</v>
      </c>
      <c r="E998" s="10" t="s">
        <v>158</v>
      </c>
      <c r="F998" s="10" t="s">
        <v>66</v>
      </c>
      <c r="G998" s="10" t="s">
        <v>87</v>
      </c>
      <c r="H998" s="79"/>
      <c r="I998" s="77" t="s">
        <v>3</v>
      </c>
      <c r="J998" s="26">
        <v>6683</v>
      </c>
      <c r="K998" s="22"/>
      <c r="L998" s="23"/>
      <c r="M998" s="20"/>
      <c r="N998" s="24"/>
      <c r="O998" s="20"/>
      <c r="P998" s="20"/>
      <c r="Q998" s="20"/>
      <c r="R998" s="20"/>
      <c r="S998" s="20"/>
    </row>
    <row r="999" spans="1:19" ht="26">
      <c r="A99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99" s="9">
        <v>112</v>
      </c>
      <c r="C999" s="10" t="str">
        <f t="shared" ref="C999:C1004" si="56">TEXT(D999,"000")&amp;"-"&amp;TEXT(F999,"000")</f>
        <v>2级-3级</v>
      </c>
      <c r="D999" s="10" t="s">
        <v>115</v>
      </c>
      <c r="E999" s="10" t="s">
        <v>81</v>
      </c>
      <c r="F999" s="10" t="s">
        <v>116</v>
      </c>
      <c r="G999" s="10" t="s">
        <v>128</v>
      </c>
      <c r="H999" s="81" t="s">
        <v>151</v>
      </c>
      <c r="I999" s="77" t="s">
        <v>5</v>
      </c>
      <c r="J999" s="26">
        <v>6518.03</v>
      </c>
      <c r="K999" s="31" t="s">
        <v>152</v>
      </c>
      <c r="L999" s="23" t="s">
        <v>9</v>
      </c>
      <c r="M999" s="32">
        <f>J999</f>
        <v>6518.03</v>
      </c>
      <c r="N999" s="24"/>
      <c r="O999" s="20"/>
      <c r="P999" s="20"/>
      <c r="Q999" s="33">
        <f>M999</f>
        <v>6518.03</v>
      </c>
      <c r="R999" s="33">
        <f>Q999</f>
        <v>6518.03</v>
      </c>
      <c r="S999" s="33">
        <f>R999</f>
        <v>6518.03</v>
      </c>
    </row>
    <row r="1000" spans="1:19">
      <c r="A1000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000" s="9">
        <v>34</v>
      </c>
      <c r="C1000" s="10" t="str">
        <f t="shared" si="56"/>
        <v>3级-3级</v>
      </c>
      <c r="D1000" s="10" t="s">
        <v>69</v>
      </c>
      <c r="E1000" s="10" t="s">
        <v>197</v>
      </c>
      <c r="F1000" s="10" t="s">
        <v>69</v>
      </c>
      <c r="G1000" s="10" t="s">
        <v>245</v>
      </c>
      <c r="H1000" s="118" t="s">
        <v>244</v>
      </c>
      <c r="I1000" s="77" t="s">
        <v>6</v>
      </c>
      <c r="J1000" s="26">
        <v>6486</v>
      </c>
      <c r="K1000" s="22"/>
      <c r="L1000" s="23"/>
      <c r="M1000" s="20"/>
      <c r="N1000" s="24"/>
      <c r="O1000" s="20"/>
      <c r="P1000" s="20"/>
      <c r="Q1000" s="20"/>
      <c r="R1000" s="20"/>
      <c r="S1000" s="20"/>
    </row>
    <row r="1001" spans="1:19">
      <c r="A100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01" s="9">
        <v>78</v>
      </c>
      <c r="C1001" s="121" t="str">
        <f t="shared" si="56"/>
        <v>3级-3级</v>
      </c>
      <c r="D1001" s="121" t="s">
        <v>69</v>
      </c>
      <c r="E1001" s="121" t="s">
        <v>245</v>
      </c>
      <c r="F1001" s="121" t="s">
        <v>69</v>
      </c>
      <c r="G1001" s="121" t="s">
        <v>438</v>
      </c>
      <c r="H1001" s="76" t="s">
        <v>571</v>
      </c>
      <c r="I1001" s="124" t="s">
        <v>3</v>
      </c>
      <c r="J1001" s="271">
        <v>6486</v>
      </c>
      <c r="K1001" s="126"/>
      <c r="L1001" s="127"/>
      <c r="M1001" s="20"/>
      <c r="N1001" s="24"/>
      <c r="O1001" s="20"/>
      <c r="P1001" s="20"/>
      <c r="Q1001" s="20"/>
      <c r="R1001" s="20"/>
      <c r="S1001" s="20"/>
    </row>
    <row r="1002" spans="1:19" ht="26">
      <c r="A100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02" s="9">
        <v>109</v>
      </c>
      <c r="C1002" s="10" t="str">
        <f t="shared" si="56"/>
        <v>2级-3级</v>
      </c>
      <c r="D1002" s="10" t="s">
        <v>115</v>
      </c>
      <c r="E1002" s="10" t="s">
        <v>81</v>
      </c>
      <c r="F1002" s="10" t="s">
        <v>116</v>
      </c>
      <c r="G1002" s="10" t="s">
        <v>125</v>
      </c>
      <c r="H1002" s="81" t="s">
        <v>151</v>
      </c>
      <c r="I1002" s="77" t="s">
        <v>5</v>
      </c>
      <c r="J1002" s="26">
        <v>6471.54</v>
      </c>
      <c r="K1002" s="31" t="s">
        <v>152</v>
      </c>
      <c r="L1002" s="23" t="s">
        <v>9</v>
      </c>
      <c r="M1002" s="32">
        <f>J1002</f>
        <v>6471.54</v>
      </c>
      <c r="N1002" s="24"/>
      <c r="O1002" s="20"/>
      <c r="P1002" s="20"/>
      <c r="Q1002" s="33">
        <f>M1002</f>
        <v>6471.54</v>
      </c>
      <c r="R1002" s="33">
        <f>Q1002</f>
        <v>6471.54</v>
      </c>
      <c r="S1002" s="33">
        <f>R1002</f>
        <v>6471.54</v>
      </c>
    </row>
    <row r="1003" spans="1:19">
      <c r="A100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003" s="9">
        <v>10</v>
      </c>
      <c r="C1003" s="10" t="str">
        <f t="shared" si="56"/>
        <v>2级-2级</v>
      </c>
      <c r="D1003" s="10" t="s">
        <v>66</v>
      </c>
      <c r="E1003" s="10" t="s">
        <v>84</v>
      </c>
      <c r="F1003" s="10" t="s">
        <v>66</v>
      </c>
      <c r="G1003" s="10" t="s">
        <v>175</v>
      </c>
      <c r="H1003" s="118" t="s">
        <v>236</v>
      </c>
      <c r="I1003" s="77" t="s">
        <v>6</v>
      </c>
      <c r="J1003" s="26">
        <v>6360</v>
      </c>
      <c r="K1003" s="22"/>
      <c r="L1003" s="23"/>
      <c r="M1003" s="40"/>
      <c r="N1003" s="24"/>
      <c r="O1003" s="20"/>
      <c r="P1003" s="20" t="str">
        <f>IF(N1003=0,"OK","待核对")</f>
        <v>OK</v>
      </c>
      <c r="Q1003" s="20"/>
      <c r="R1003" s="20"/>
      <c r="S1003" s="20"/>
    </row>
    <row r="1004" spans="1:19" ht="26">
      <c r="A100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04" s="9">
        <v>32</v>
      </c>
      <c r="C1004" s="10" t="str">
        <f t="shared" si="56"/>
        <v>3级-3级</v>
      </c>
      <c r="D1004" s="10" t="s">
        <v>116</v>
      </c>
      <c r="E1004" s="10" t="s">
        <v>128</v>
      </c>
      <c r="F1004" s="10" t="s">
        <v>116</v>
      </c>
      <c r="G1004" s="10" t="s">
        <v>126</v>
      </c>
      <c r="H1004" s="81" t="s">
        <v>133</v>
      </c>
      <c r="I1004" s="77" t="s">
        <v>5</v>
      </c>
      <c r="J1004" s="26">
        <v>6194</v>
      </c>
      <c r="K1004" s="31" t="s">
        <v>134</v>
      </c>
      <c r="L1004" s="23" t="s">
        <v>7</v>
      </c>
      <c r="M1004" s="32">
        <f>J1004</f>
        <v>6194</v>
      </c>
      <c r="N1004" s="24"/>
      <c r="O1004" s="20"/>
      <c r="P1004" s="20"/>
      <c r="Q1004" s="33">
        <f>M1004</f>
        <v>6194</v>
      </c>
      <c r="R1004" s="33">
        <f>Q1004</f>
        <v>6194</v>
      </c>
      <c r="S1004" s="33">
        <f>R1004</f>
        <v>6194</v>
      </c>
    </row>
    <row r="1005" spans="1:19">
      <c r="A100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005" s="9">
        <v>83</v>
      </c>
      <c r="C1005" s="10" t="s">
        <v>506</v>
      </c>
      <c r="D1005" s="10" t="s">
        <v>66</v>
      </c>
      <c r="E1005" s="10" t="s">
        <v>175</v>
      </c>
      <c r="F1005" s="10" t="s">
        <v>66</v>
      </c>
      <c r="G1005" s="10" t="s">
        <v>253</v>
      </c>
      <c r="H1005" s="79" t="s">
        <v>513</v>
      </c>
      <c r="I1005" s="77" t="s">
        <v>3</v>
      </c>
      <c r="J1005" s="26">
        <v>6120</v>
      </c>
      <c r="K1005" s="22"/>
      <c r="L1005" s="23"/>
      <c r="M1005" s="20"/>
      <c r="N1005" s="24"/>
      <c r="O1005" s="20"/>
      <c r="P1005" s="20"/>
      <c r="Q1005" s="20"/>
      <c r="R1005" s="20"/>
      <c r="S1005" s="20"/>
    </row>
    <row r="1006" spans="1:19" ht="26">
      <c r="A100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06" s="9">
        <v>99</v>
      </c>
      <c r="C1006" s="10" t="str">
        <f>TEXT(D1006,"000")&amp;"-"&amp;TEXT(F1006,"000")</f>
        <v>2级-3级</v>
      </c>
      <c r="D1006" s="10" t="s">
        <v>115</v>
      </c>
      <c r="E1006" s="10" t="s">
        <v>81</v>
      </c>
      <c r="F1006" s="10" t="s">
        <v>116</v>
      </c>
      <c r="G1006" s="10" t="s">
        <v>122</v>
      </c>
      <c r="H1006" s="81" t="s">
        <v>149</v>
      </c>
      <c r="I1006" s="77" t="s">
        <v>5</v>
      </c>
      <c r="J1006" s="26">
        <v>6077.93</v>
      </c>
      <c r="K1006" s="31" t="s">
        <v>150</v>
      </c>
      <c r="L1006" s="23" t="s">
        <v>9</v>
      </c>
      <c r="M1006" s="32">
        <f>J1006</f>
        <v>6077.93</v>
      </c>
      <c r="N1006" s="24"/>
      <c r="O1006" s="20"/>
      <c r="P1006" s="20"/>
      <c r="Q1006" s="33">
        <f>M1006</f>
        <v>6077.93</v>
      </c>
      <c r="R1006" s="33">
        <f>Q1006</f>
        <v>6077.93</v>
      </c>
      <c r="S1006" s="33">
        <f>R1006</f>
        <v>6077.93</v>
      </c>
    </row>
    <row r="1007" spans="1:19">
      <c r="A100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07" s="9">
        <v>411</v>
      </c>
      <c r="C1007" s="121" t="str">
        <f>TEXT(D1007,"000")&amp;"-"&amp;TEXT(F1007,"000")</f>
        <v>3级-3级</v>
      </c>
      <c r="D1007" s="121" t="s">
        <v>69</v>
      </c>
      <c r="E1007" s="121" t="s">
        <v>161</v>
      </c>
      <c r="F1007" s="121" t="s">
        <v>69</v>
      </c>
      <c r="G1007" s="121" t="s">
        <v>354</v>
      </c>
      <c r="H1007" s="144" t="s">
        <v>669</v>
      </c>
      <c r="I1007" s="124" t="s">
        <v>3</v>
      </c>
      <c r="J1007" s="271">
        <v>6076</v>
      </c>
      <c r="K1007" s="22"/>
      <c r="L1007" s="23"/>
      <c r="M1007" s="20"/>
      <c r="N1007" s="24"/>
      <c r="O1007" s="20"/>
      <c r="P1007" s="20"/>
      <c r="Q1007" s="20"/>
      <c r="R1007" s="20"/>
      <c r="S1007" s="20"/>
    </row>
    <row r="1008" spans="1:19">
      <c r="A1008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008" s="9">
        <v>3</v>
      </c>
      <c r="C1008" s="10" t="str">
        <f>TEXT(D1008,"000")&amp;"-"&amp;TEXT(F1008,"000")</f>
        <v>2级-2级</v>
      </c>
      <c r="D1008" s="10" t="s">
        <v>66</v>
      </c>
      <c r="E1008" s="10" t="s">
        <v>179</v>
      </c>
      <c r="F1008" s="10" t="s">
        <v>66</v>
      </c>
      <c r="G1008" s="10" t="s">
        <v>89</v>
      </c>
      <c r="H1008" s="119" t="s">
        <v>193</v>
      </c>
      <c r="I1008" s="77" t="s">
        <v>3</v>
      </c>
      <c r="J1008" s="26">
        <v>6035.6915999999992</v>
      </c>
      <c r="K1008" s="22"/>
      <c r="L1008" s="23"/>
      <c r="M1008" s="32"/>
      <c r="N1008" s="24"/>
      <c r="O1008" s="20"/>
      <c r="P1008" s="20"/>
      <c r="Q1008" s="20"/>
      <c r="R1008" s="20"/>
      <c r="S1008" s="20"/>
    </row>
    <row r="1009" spans="1:27">
      <c r="A100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09" s="9">
        <v>77</v>
      </c>
      <c r="C1009" s="10" t="str">
        <f>TEXT(D1009,"000")&amp;"-"&amp;TEXT(F1009,"000")</f>
        <v>3级-2级</v>
      </c>
      <c r="D1009" s="10" t="s">
        <v>260</v>
      </c>
      <c r="E1009" s="10" t="s">
        <v>322</v>
      </c>
      <c r="F1009" s="10" t="s">
        <v>252</v>
      </c>
      <c r="G1009" s="10" t="s">
        <v>323</v>
      </c>
      <c r="H1009" s="81" t="s">
        <v>185</v>
      </c>
      <c r="I1009" s="77" t="s">
        <v>5</v>
      </c>
      <c r="J1009" s="26">
        <v>6000</v>
      </c>
      <c r="K1009" s="54"/>
      <c r="L1009" s="55"/>
      <c r="M1009" s="58"/>
      <c r="N1009" s="57"/>
      <c r="O1009" s="58"/>
      <c r="P1009" s="58"/>
      <c r="Q1009" s="58"/>
      <c r="R1009" s="58"/>
      <c r="S1009" s="58"/>
      <c r="T1009" s="162"/>
      <c r="U1009" s="162"/>
      <c r="V1009" s="162"/>
      <c r="W1009" s="162"/>
      <c r="X1009" s="162"/>
      <c r="Y1009" s="162"/>
      <c r="Z1009" s="162"/>
      <c r="AA1009" s="162"/>
    </row>
    <row r="1010" spans="1:27" ht="13" customHeight="1">
      <c r="A101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10" s="72">
        <v>44</v>
      </c>
      <c r="C1010" s="73" t="str">
        <f>TEXT(D1010,"000")&amp;"-"&amp;TEXT(F1010,"000")</f>
        <v>4级-2级</v>
      </c>
      <c r="D1010" s="73" t="s">
        <v>72</v>
      </c>
      <c r="E1010" s="73" t="s">
        <v>76</v>
      </c>
      <c r="F1010" s="75" t="s">
        <v>66</v>
      </c>
      <c r="G1010" s="75" t="s">
        <v>67</v>
      </c>
      <c r="H1010" s="76" t="s">
        <v>306</v>
      </c>
      <c r="I1010" s="77" t="s">
        <v>3</v>
      </c>
      <c r="J1010" s="78">
        <v>6000</v>
      </c>
      <c r="K1010" s="22"/>
      <c r="L1010" s="23"/>
      <c r="M1010" s="20"/>
      <c r="N1010" s="24"/>
      <c r="O1010" s="20"/>
      <c r="P1010" s="20"/>
      <c r="Q1010" s="20"/>
      <c r="R1010" s="20"/>
      <c r="S1010" s="20"/>
    </row>
    <row r="1011" spans="1:27">
      <c r="A101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011" s="9">
        <v>44</v>
      </c>
      <c r="C1011" s="10" t="s">
        <v>500</v>
      </c>
      <c r="D1011" s="10" t="s">
        <v>69</v>
      </c>
      <c r="E1011" s="10" t="s">
        <v>158</v>
      </c>
      <c r="F1011" s="10" t="s">
        <v>66</v>
      </c>
      <c r="G1011" s="10" t="s">
        <v>505</v>
      </c>
      <c r="H1011" s="79"/>
      <c r="I1011" s="77" t="s">
        <v>3</v>
      </c>
      <c r="J1011" s="26">
        <v>6000</v>
      </c>
      <c r="K1011" s="22"/>
      <c r="L1011" s="23"/>
      <c r="M1011" s="20"/>
      <c r="N1011" s="24"/>
      <c r="O1011" s="20"/>
      <c r="P1011" s="20"/>
      <c r="Q1011" s="20"/>
      <c r="R1011" s="20"/>
      <c r="S1011" s="20"/>
    </row>
    <row r="1012" spans="1:27" ht="13" customHeight="1">
      <c r="A101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012" s="9">
        <v>39</v>
      </c>
      <c r="C1012" s="10" t="str">
        <f t="shared" ref="C1012:C1041" si="57">TEXT(D1012,"000")&amp;"-"&amp;TEXT(F1012,"000")</f>
        <v>3级-4级</v>
      </c>
      <c r="D1012" s="10" t="s">
        <v>69</v>
      </c>
      <c r="E1012" s="10" t="s">
        <v>247</v>
      </c>
      <c r="F1012" s="10" t="s">
        <v>72</v>
      </c>
      <c r="G1012" s="10" t="s">
        <v>97</v>
      </c>
      <c r="H1012" s="118" t="s">
        <v>242</v>
      </c>
      <c r="I1012" s="77" t="s">
        <v>3</v>
      </c>
      <c r="J1012" s="26">
        <v>5818.36</v>
      </c>
      <c r="K1012" s="22"/>
      <c r="L1012" s="23"/>
      <c r="M1012" s="20"/>
      <c r="N1012" s="24"/>
      <c r="O1012" s="20"/>
      <c r="P1012" s="20"/>
      <c r="Q1012" s="20"/>
      <c r="R1012" s="20"/>
      <c r="S1012" s="20"/>
    </row>
    <row r="1013" spans="1:27">
      <c r="A101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13" s="9">
        <v>37</v>
      </c>
      <c r="C1013" s="10" t="str">
        <f t="shared" si="57"/>
        <v>4级-3级</v>
      </c>
      <c r="D1013" s="10" t="s">
        <v>72</v>
      </c>
      <c r="E1013" s="10" t="s">
        <v>97</v>
      </c>
      <c r="F1013" s="10" t="s">
        <v>69</v>
      </c>
      <c r="G1013" s="10" t="s">
        <v>247</v>
      </c>
      <c r="H1013" s="118" t="s">
        <v>356</v>
      </c>
      <c r="I1013" s="77" t="s">
        <v>6</v>
      </c>
      <c r="J1013" s="26">
        <v>5818.36</v>
      </c>
      <c r="K1013" s="22"/>
      <c r="L1013" s="23"/>
      <c r="M1013" s="20"/>
      <c r="N1013" s="24"/>
      <c r="O1013" s="20"/>
      <c r="P1013" s="20"/>
      <c r="Q1013" s="20"/>
      <c r="R1013" s="20"/>
      <c r="S1013" s="20"/>
    </row>
    <row r="1014" spans="1:27">
      <c r="A1014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014" s="9">
        <v>14</v>
      </c>
      <c r="C1014" s="10" t="str">
        <f t="shared" si="57"/>
        <v>2级-4级</v>
      </c>
      <c r="D1014" s="10" t="s">
        <v>66</v>
      </c>
      <c r="E1014" s="10" t="s">
        <v>169</v>
      </c>
      <c r="F1014" s="10" t="s">
        <v>72</v>
      </c>
      <c r="G1014" s="10" t="s">
        <v>173</v>
      </c>
      <c r="H1014" s="79"/>
      <c r="I1014" s="77" t="s">
        <v>9</v>
      </c>
      <c r="J1014" s="26">
        <v>5796</v>
      </c>
      <c r="K1014" s="22"/>
      <c r="L1014" s="23"/>
      <c r="M1014" s="20"/>
      <c r="N1014" s="24"/>
      <c r="O1014" s="20"/>
      <c r="P1014" s="20"/>
      <c r="Q1014" s="20"/>
      <c r="R1014" s="20"/>
      <c r="S1014" s="20"/>
    </row>
    <row r="1015" spans="1:27">
      <c r="A1015" s="147" t="str">
        <f>HYPERLINK("C:\Users\chizh\Desktop\ffcell\提取结果.xlsx#'4内部关联现金流-1'!A1","[提取结果.xlsx]4内部关联现金流-1")</f>
        <v>[提取结果.xlsx]4内部关联现金流-1</v>
      </c>
      <c r="B1015" s="9">
        <v>51</v>
      </c>
      <c r="C1015" s="10" t="str">
        <f t="shared" si="57"/>
        <v>4级-2级</v>
      </c>
      <c r="D1015" s="73" t="s">
        <v>72</v>
      </c>
      <c r="E1015" s="73" t="s">
        <v>173</v>
      </c>
      <c r="F1015" s="73" t="s">
        <v>66</v>
      </c>
      <c r="G1015" s="73" t="s">
        <v>443</v>
      </c>
      <c r="H1015" s="81" t="s">
        <v>437</v>
      </c>
      <c r="I1015" s="77" t="s">
        <v>3</v>
      </c>
      <c r="J1015" s="26">
        <v>5796</v>
      </c>
      <c r="K1015" s="54"/>
      <c r="L1015" s="55"/>
      <c r="M1015" s="60"/>
      <c r="N1015" s="24"/>
      <c r="O1015" s="20"/>
      <c r="P1015" s="20"/>
      <c r="Q1015" s="20"/>
      <c r="R1015" s="20"/>
      <c r="S1015" s="20"/>
    </row>
    <row r="1016" spans="1:27">
      <c r="A1016" s="147" t="str">
        <f>HYPERLINK("C:\Users\chizh\Desktop\ffcell\提取结果.xlsx#'4内部关联现金流-1'!A1","[提取结果.xlsx]4内部关联现金流-1")</f>
        <v>[提取结果.xlsx]4内部关联现金流-1</v>
      </c>
      <c r="B1016" s="9">
        <v>5</v>
      </c>
      <c r="C1016" s="10" t="str">
        <f t="shared" si="57"/>
        <v>2级-3级</v>
      </c>
      <c r="D1016" s="10" t="s">
        <v>66</v>
      </c>
      <c r="E1016" s="10" t="s">
        <v>106</v>
      </c>
      <c r="F1016" s="10" t="s">
        <v>69</v>
      </c>
      <c r="G1016" s="10" t="s">
        <v>420</v>
      </c>
      <c r="H1016" s="76" t="s">
        <v>297</v>
      </c>
      <c r="I1016" s="77" t="s">
        <v>3</v>
      </c>
      <c r="J1016" s="26">
        <v>5739.57</v>
      </c>
      <c r="K1016" s="22"/>
      <c r="L1016" s="23"/>
      <c r="M1016" s="32"/>
      <c r="N1016" s="24"/>
      <c r="O1016" s="20"/>
      <c r="P1016" s="20"/>
      <c r="Q1016" s="20"/>
      <c r="R1016" s="20"/>
      <c r="S1016" s="20"/>
    </row>
    <row r="1017" spans="1:27">
      <c r="A1017" s="147" t="str">
        <f>HYPERLINK("C:\Users\chizh\Desktop\ffcell\提取结果.xlsx#'4内部关联现金流-1'!A1","[提取结果.xlsx]4内部关联现金流-1")</f>
        <v>[提取结果.xlsx]4内部关联现金流-1</v>
      </c>
      <c r="B1017" s="9">
        <v>42</v>
      </c>
      <c r="C1017" s="10" t="str">
        <f t="shared" si="57"/>
        <v>3级-2级</v>
      </c>
      <c r="D1017" s="73" t="s">
        <v>69</v>
      </c>
      <c r="E1017" s="73" t="s">
        <v>420</v>
      </c>
      <c r="F1017" s="73" t="s">
        <v>66</v>
      </c>
      <c r="G1017" s="73" t="s">
        <v>106</v>
      </c>
      <c r="H1017" s="81" t="s">
        <v>403</v>
      </c>
      <c r="I1017" s="77" t="s">
        <v>6</v>
      </c>
      <c r="J1017" s="26">
        <v>5739.57</v>
      </c>
      <c r="K1017" s="22"/>
      <c r="L1017" s="23"/>
      <c r="M1017" s="20"/>
      <c r="N1017" s="24"/>
      <c r="O1017" s="20"/>
      <c r="P1017" s="20"/>
      <c r="Q1017" s="20"/>
      <c r="R1017" s="20"/>
      <c r="S1017" s="20"/>
    </row>
    <row r="1018" spans="1:27" ht="26">
      <c r="A101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18" s="9">
        <v>27</v>
      </c>
      <c r="C1018" s="10" t="str">
        <f t="shared" si="57"/>
        <v>3级-3级</v>
      </c>
      <c r="D1018" s="10" t="s">
        <v>116</v>
      </c>
      <c r="E1018" s="10" t="s">
        <v>121</v>
      </c>
      <c r="F1018" s="10" t="s">
        <v>116</v>
      </c>
      <c r="G1018" s="10" t="s">
        <v>125</v>
      </c>
      <c r="H1018" s="81" t="s">
        <v>131</v>
      </c>
      <c r="I1018" s="77" t="s">
        <v>3</v>
      </c>
      <c r="J1018" s="26">
        <v>5616</v>
      </c>
      <c r="K1018" s="31" t="s">
        <v>132</v>
      </c>
      <c r="L1018" s="23" t="s">
        <v>7</v>
      </c>
      <c r="M1018" s="32">
        <f>J1018</f>
        <v>5616</v>
      </c>
      <c r="N1018" s="24"/>
      <c r="O1018" s="20"/>
      <c r="P1018" s="20"/>
      <c r="Q1018" s="33">
        <f>M1018</f>
        <v>5616</v>
      </c>
      <c r="R1018" s="33">
        <f>Q1018</f>
        <v>5616</v>
      </c>
      <c r="S1018" s="33">
        <f>R1018</f>
        <v>5616</v>
      </c>
    </row>
    <row r="1019" spans="1:27">
      <c r="A1019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019" s="9">
        <v>19</v>
      </c>
      <c r="C1019" s="10" t="str">
        <f t="shared" si="57"/>
        <v>2级-3级</v>
      </c>
      <c r="D1019" s="10" t="s">
        <v>66</v>
      </c>
      <c r="E1019" s="10" t="s">
        <v>179</v>
      </c>
      <c r="F1019" s="10" t="s">
        <v>69</v>
      </c>
      <c r="G1019" s="10" t="s">
        <v>199</v>
      </c>
      <c r="H1019" s="79" t="s">
        <v>198</v>
      </c>
      <c r="I1019" s="77" t="s">
        <v>9</v>
      </c>
      <c r="J1019" s="26">
        <v>5504</v>
      </c>
      <c r="K1019" s="22"/>
      <c r="L1019" s="23"/>
      <c r="M1019" s="20"/>
      <c r="N1019" s="24"/>
      <c r="O1019" s="20"/>
      <c r="P1019" s="20"/>
      <c r="Q1019" s="20"/>
      <c r="R1019" s="20"/>
      <c r="S1019" s="20"/>
    </row>
    <row r="1020" spans="1:27">
      <c r="A1020" s="147" t="str">
        <f>HYPERLINK("C:\Users\chizh\Desktop\ffcell\提取结果.xlsx#'4内部关联现金流'!A1","[提取结果.xlsx]4内部关联现金流")</f>
        <v>[提取结果.xlsx]4内部关联现金流</v>
      </c>
      <c r="B1020" s="9">
        <v>88</v>
      </c>
      <c r="C1020" s="105" t="str">
        <f t="shared" si="57"/>
        <v>3级-2级</v>
      </c>
      <c r="D1020" s="105" t="s">
        <v>393</v>
      </c>
      <c r="E1020" s="85" t="s">
        <v>398</v>
      </c>
      <c r="F1020" s="106" t="s">
        <v>395</v>
      </c>
      <c r="G1020" s="86" t="s">
        <v>401</v>
      </c>
      <c r="H1020" s="87" t="s">
        <v>297</v>
      </c>
      <c r="I1020" s="88" t="s">
        <v>3</v>
      </c>
      <c r="J1020" s="107">
        <v>5504</v>
      </c>
      <c r="K1020" s="22"/>
      <c r="L1020" s="23"/>
      <c r="M1020" s="20"/>
      <c r="N1020" s="24"/>
      <c r="O1020" s="20"/>
      <c r="P1020" s="20"/>
      <c r="Q1020" s="20"/>
      <c r="R1020" s="20"/>
      <c r="S1020" s="20"/>
    </row>
    <row r="1021" spans="1:27">
      <c r="A1021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021" s="9">
        <v>16</v>
      </c>
      <c r="C1021" s="10" t="str">
        <f t="shared" si="57"/>
        <v>2级-3级</v>
      </c>
      <c r="D1021" s="10" t="s">
        <v>66</v>
      </c>
      <c r="E1021" s="10" t="s">
        <v>179</v>
      </c>
      <c r="F1021" s="10" t="s">
        <v>69</v>
      </c>
      <c r="G1021" s="10" t="s">
        <v>158</v>
      </c>
      <c r="H1021" s="79" t="s">
        <v>193</v>
      </c>
      <c r="I1021" s="77" t="s">
        <v>3</v>
      </c>
      <c r="J1021" s="26">
        <v>5399.9987999999994</v>
      </c>
      <c r="K1021" s="22"/>
      <c r="L1021" s="23"/>
      <c r="M1021" s="20"/>
      <c r="N1021" s="24"/>
      <c r="O1021" s="20"/>
      <c r="P1021" s="20"/>
      <c r="Q1021" s="20"/>
      <c r="R1021" s="20"/>
      <c r="S1021" s="20"/>
    </row>
    <row r="1022" spans="1:27">
      <c r="A1022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022" s="9">
        <v>24</v>
      </c>
      <c r="C1022" s="10" t="str">
        <f t="shared" si="57"/>
        <v>3级-4级</v>
      </c>
      <c r="D1022" s="10" t="s">
        <v>69</v>
      </c>
      <c r="E1022" s="10" t="s">
        <v>170</v>
      </c>
      <c r="F1022" s="10" t="s">
        <v>72</v>
      </c>
      <c r="G1022" s="10" t="s">
        <v>76</v>
      </c>
      <c r="H1022" s="119"/>
      <c r="I1022" s="77" t="s">
        <v>9</v>
      </c>
      <c r="J1022" s="26">
        <v>5396.04</v>
      </c>
      <c r="K1022" s="22"/>
      <c r="L1022" s="23"/>
      <c r="M1022" s="20"/>
      <c r="N1022" s="24"/>
      <c r="O1022" s="20"/>
      <c r="P1022" s="20"/>
      <c r="Q1022" s="20"/>
      <c r="R1022" s="20"/>
      <c r="S1022" s="20"/>
    </row>
    <row r="1023" spans="1:27">
      <c r="A1023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023" s="9">
        <v>52</v>
      </c>
      <c r="C1023" s="10" t="str">
        <f t="shared" si="57"/>
        <v>2级-1级</v>
      </c>
      <c r="D1023" s="73" t="s">
        <v>66</v>
      </c>
      <c r="E1023" s="73" t="s">
        <v>78</v>
      </c>
      <c r="F1023" s="73" t="s">
        <v>64</v>
      </c>
      <c r="G1023" s="73" t="s">
        <v>65</v>
      </c>
      <c r="H1023" s="119" t="s">
        <v>297</v>
      </c>
      <c r="I1023" s="77" t="s">
        <v>3</v>
      </c>
      <c r="J1023" s="26">
        <v>5376</v>
      </c>
      <c r="K1023" s="22"/>
      <c r="L1023" s="23"/>
      <c r="M1023" s="20"/>
      <c r="N1023" s="24"/>
      <c r="O1023" s="20"/>
      <c r="P1023" s="20"/>
      <c r="Q1023" s="20"/>
      <c r="R1023" s="20"/>
      <c r="S1023" s="20"/>
    </row>
    <row r="1024" spans="1:27" ht="26">
      <c r="A102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24" s="9">
        <v>25</v>
      </c>
      <c r="C1024" s="10" t="str">
        <f t="shared" si="57"/>
        <v>3级-3级</v>
      </c>
      <c r="D1024" s="10" t="s">
        <v>116</v>
      </c>
      <c r="E1024" s="10" t="s">
        <v>121</v>
      </c>
      <c r="F1024" s="10" t="s">
        <v>116</v>
      </c>
      <c r="G1024" s="10" t="s">
        <v>128</v>
      </c>
      <c r="H1024" s="81" t="s">
        <v>131</v>
      </c>
      <c r="I1024" s="77" t="s">
        <v>3</v>
      </c>
      <c r="J1024" s="26">
        <v>5331.6</v>
      </c>
      <c r="K1024" s="31" t="s">
        <v>132</v>
      </c>
      <c r="L1024" s="23" t="s">
        <v>7</v>
      </c>
      <c r="M1024" s="32">
        <f>J1024</f>
        <v>5331.6</v>
      </c>
      <c r="N1024" s="24"/>
      <c r="O1024" s="20"/>
      <c r="P1024" s="20"/>
      <c r="Q1024" s="33">
        <f>M1024</f>
        <v>5331.6</v>
      </c>
      <c r="R1024" s="33">
        <f>Q1024</f>
        <v>5331.6</v>
      </c>
      <c r="S1024" s="33">
        <f>R1024</f>
        <v>5331.6</v>
      </c>
    </row>
    <row r="1025" spans="1:19">
      <c r="A102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25" s="9">
        <v>393</v>
      </c>
      <c r="C1025" s="121" t="str">
        <f t="shared" si="57"/>
        <v>3级-3级</v>
      </c>
      <c r="D1025" s="121" t="s">
        <v>69</v>
      </c>
      <c r="E1025" s="121" t="s">
        <v>161</v>
      </c>
      <c r="F1025" s="121" t="s">
        <v>69</v>
      </c>
      <c r="G1025" s="121" t="s">
        <v>122</v>
      </c>
      <c r="H1025" s="144" t="s">
        <v>669</v>
      </c>
      <c r="I1025" s="124" t="s">
        <v>3</v>
      </c>
      <c r="J1025" s="271">
        <v>5192.6000000000004</v>
      </c>
      <c r="K1025" s="22"/>
      <c r="L1025" s="23"/>
      <c r="M1025" s="20"/>
      <c r="N1025" s="24"/>
      <c r="O1025" s="20"/>
      <c r="P1025" s="20"/>
      <c r="Q1025" s="20"/>
      <c r="R1025" s="20"/>
      <c r="S1025" s="20"/>
    </row>
    <row r="1026" spans="1:19" ht="26">
      <c r="A102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26" s="9">
        <v>8</v>
      </c>
      <c r="C1026" s="10" t="str">
        <f t="shared" si="57"/>
        <v>2级-3级</v>
      </c>
      <c r="D1026" s="10" t="s">
        <v>115</v>
      </c>
      <c r="E1026" s="10" t="s">
        <v>81</v>
      </c>
      <c r="F1026" s="10" t="s">
        <v>116</v>
      </c>
      <c r="G1026" s="10" t="s">
        <v>126</v>
      </c>
      <c r="H1026" s="81" t="s">
        <v>118</v>
      </c>
      <c r="I1026" s="77" t="s">
        <v>5</v>
      </c>
      <c r="J1026" s="26">
        <v>5127.93</v>
      </c>
      <c r="K1026" s="31" t="s">
        <v>119</v>
      </c>
      <c r="L1026" s="23" t="s">
        <v>9</v>
      </c>
      <c r="M1026" s="32">
        <f>J1026</f>
        <v>5127.93</v>
      </c>
      <c r="N1026" s="24"/>
      <c r="O1026" s="20"/>
      <c r="P1026" s="20"/>
      <c r="Q1026" s="33">
        <f>M1026</f>
        <v>5127.93</v>
      </c>
      <c r="R1026" s="33">
        <f>Q1026</f>
        <v>5127.93</v>
      </c>
      <c r="S1026" s="33">
        <f>R1026</f>
        <v>5127.93</v>
      </c>
    </row>
    <row r="1027" spans="1:19" ht="13" customHeight="1">
      <c r="A102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27" s="72">
        <v>38</v>
      </c>
      <c r="C1027" s="73" t="str">
        <f t="shared" si="57"/>
        <v>4级-3级</v>
      </c>
      <c r="D1027" s="73" t="s">
        <v>72</v>
      </c>
      <c r="E1027" s="73" t="s">
        <v>76</v>
      </c>
      <c r="F1027" s="75" t="s">
        <v>69</v>
      </c>
      <c r="G1027" s="75" t="s">
        <v>363</v>
      </c>
      <c r="H1027" s="76" t="s">
        <v>306</v>
      </c>
      <c r="I1027" s="77" t="s">
        <v>3</v>
      </c>
      <c r="J1027" s="78">
        <v>5110.29</v>
      </c>
      <c r="K1027" s="22"/>
      <c r="L1027" s="23"/>
      <c r="M1027" s="20"/>
      <c r="N1027" s="24"/>
      <c r="O1027" s="20"/>
      <c r="P1027" s="20"/>
      <c r="Q1027" s="20"/>
      <c r="R1027" s="20"/>
      <c r="S1027" s="20"/>
    </row>
    <row r="1028" spans="1:19" ht="26">
      <c r="A102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28" s="9">
        <v>29</v>
      </c>
      <c r="C1028" s="10" t="str">
        <f t="shared" si="57"/>
        <v>3级-3级</v>
      </c>
      <c r="D1028" s="10" t="s">
        <v>116</v>
      </c>
      <c r="E1028" s="10" t="s">
        <v>128</v>
      </c>
      <c r="F1028" s="10" t="s">
        <v>116</v>
      </c>
      <c r="G1028" s="10" t="s">
        <v>117</v>
      </c>
      <c r="H1028" s="81" t="s">
        <v>133</v>
      </c>
      <c r="I1028" s="77" t="s">
        <v>5</v>
      </c>
      <c r="J1028" s="26">
        <v>5075</v>
      </c>
      <c r="K1028" s="31" t="s">
        <v>134</v>
      </c>
      <c r="L1028" s="23" t="s">
        <v>7</v>
      </c>
      <c r="M1028" s="32">
        <f>J1028</f>
        <v>5075</v>
      </c>
      <c r="N1028" s="24"/>
      <c r="O1028" s="20"/>
      <c r="P1028" s="20"/>
      <c r="Q1028" s="33">
        <f>M1028</f>
        <v>5075</v>
      </c>
      <c r="R1028" s="33">
        <f>Q1028</f>
        <v>5075</v>
      </c>
      <c r="S1028" s="33">
        <f>R1028</f>
        <v>5075</v>
      </c>
    </row>
    <row r="1029" spans="1:19" ht="13" customHeight="1">
      <c r="A1029" s="147" t="str">
        <f>HYPERLINK("C:\Users\chizh\Desktop\ffcell\提取结果.xlsx#'4内部关联现金流-1'!A1","[提取结果.xlsx]4内部关联现金流-1")</f>
        <v>[提取结果.xlsx]4内部关联现金流-1</v>
      </c>
      <c r="B1029" s="9">
        <v>9</v>
      </c>
      <c r="C1029" s="10" t="str">
        <f t="shared" si="57"/>
        <v>2级-4级</v>
      </c>
      <c r="D1029" s="10" t="s">
        <v>66</v>
      </c>
      <c r="E1029" s="10" t="s">
        <v>106</v>
      </c>
      <c r="F1029" s="10" t="s">
        <v>72</v>
      </c>
      <c r="G1029" s="10" t="s">
        <v>173</v>
      </c>
      <c r="H1029" s="144" t="s">
        <v>423</v>
      </c>
      <c r="I1029" s="77" t="s">
        <v>9</v>
      </c>
      <c r="J1029" s="26">
        <v>5070.8100000000004</v>
      </c>
      <c r="K1029" s="22"/>
      <c r="L1029" s="23"/>
      <c r="M1029" s="40"/>
      <c r="N1029" s="24"/>
      <c r="O1029" s="20"/>
      <c r="P1029" s="20" t="str">
        <f>IF(N1029=0,"OK","待核对")</f>
        <v>OK</v>
      </c>
      <c r="Q1029" s="20"/>
      <c r="R1029" s="20"/>
      <c r="S1029" s="20"/>
    </row>
    <row r="1030" spans="1:19">
      <c r="A103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30" s="9">
        <v>394</v>
      </c>
      <c r="C1030" s="121" t="str">
        <f t="shared" si="57"/>
        <v>3级-3级</v>
      </c>
      <c r="D1030" s="121" t="s">
        <v>69</v>
      </c>
      <c r="E1030" s="121" t="s">
        <v>161</v>
      </c>
      <c r="F1030" s="121" t="s">
        <v>69</v>
      </c>
      <c r="G1030" s="121" t="s">
        <v>124</v>
      </c>
      <c r="H1030" s="144" t="s">
        <v>669</v>
      </c>
      <c r="I1030" s="124" t="s">
        <v>3</v>
      </c>
      <c r="J1030" s="271">
        <v>5000</v>
      </c>
      <c r="K1030" s="22"/>
      <c r="L1030" s="23"/>
      <c r="M1030" s="20"/>
      <c r="N1030" s="24"/>
      <c r="O1030" s="20"/>
      <c r="P1030" s="20"/>
      <c r="Q1030" s="20"/>
      <c r="R1030" s="20"/>
      <c r="S1030" s="20"/>
    </row>
    <row r="1031" spans="1:19" ht="26">
      <c r="A103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31" s="9">
        <v>105</v>
      </c>
      <c r="C1031" s="10" t="str">
        <f t="shared" si="57"/>
        <v>2级-3级</v>
      </c>
      <c r="D1031" s="10" t="s">
        <v>115</v>
      </c>
      <c r="E1031" s="10" t="s">
        <v>81</v>
      </c>
      <c r="F1031" s="10" t="s">
        <v>116</v>
      </c>
      <c r="G1031" s="10" t="s">
        <v>128</v>
      </c>
      <c r="H1031" s="81" t="s">
        <v>149</v>
      </c>
      <c r="I1031" s="77" t="s">
        <v>5</v>
      </c>
      <c r="J1031" s="26">
        <v>4978.2700000000004</v>
      </c>
      <c r="K1031" s="31" t="s">
        <v>150</v>
      </c>
      <c r="L1031" s="23" t="s">
        <v>9</v>
      </c>
      <c r="M1031" s="32">
        <f>J1031</f>
        <v>4978.2700000000004</v>
      </c>
      <c r="N1031" s="24"/>
      <c r="O1031" s="20"/>
      <c r="P1031" s="20"/>
      <c r="Q1031" s="33">
        <f>M1031</f>
        <v>4978.2700000000004</v>
      </c>
      <c r="R1031" s="33">
        <f>Q1031</f>
        <v>4978.2700000000004</v>
      </c>
      <c r="S1031" s="33">
        <f>R1031</f>
        <v>4978.2700000000004</v>
      </c>
    </row>
    <row r="1032" spans="1:19">
      <c r="A103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32" s="9">
        <v>124</v>
      </c>
      <c r="C1032" s="10" t="str">
        <f t="shared" si="57"/>
        <v>3级-3级</v>
      </c>
      <c r="D1032" s="10" t="s">
        <v>116</v>
      </c>
      <c r="E1032" s="10" t="s">
        <v>128</v>
      </c>
      <c r="F1032" s="10" t="s">
        <v>116</v>
      </c>
      <c r="G1032" s="10" t="s">
        <v>161</v>
      </c>
      <c r="H1032" s="81" t="s">
        <v>162</v>
      </c>
      <c r="I1032" s="77" t="s">
        <v>9</v>
      </c>
      <c r="J1032" s="26">
        <v>4957</v>
      </c>
      <c r="K1032" s="22"/>
      <c r="L1032" s="23"/>
      <c r="M1032" s="32"/>
      <c r="N1032" s="24"/>
      <c r="O1032" s="20"/>
      <c r="P1032" s="20"/>
      <c r="Q1032" s="33"/>
      <c r="R1032" s="33"/>
      <c r="S1032" s="33"/>
    </row>
    <row r="1033" spans="1:19">
      <c r="A103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33" s="9">
        <v>398</v>
      </c>
      <c r="C1033" s="121" t="str">
        <f t="shared" si="57"/>
        <v>3级-3级</v>
      </c>
      <c r="D1033" s="121" t="s">
        <v>69</v>
      </c>
      <c r="E1033" s="121" t="s">
        <v>161</v>
      </c>
      <c r="F1033" s="121" t="s">
        <v>69</v>
      </c>
      <c r="G1033" s="121" t="s">
        <v>128</v>
      </c>
      <c r="H1033" s="144" t="s">
        <v>669</v>
      </c>
      <c r="I1033" s="124" t="s">
        <v>3</v>
      </c>
      <c r="J1033" s="271">
        <v>4957</v>
      </c>
      <c r="K1033" s="22"/>
      <c r="L1033" s="23"/>
      <c r="M1033" s="20"/>
      <c r="N1033" s="24"/>
      <c r="O1033" s="20"/>
      <c r="P1033" s="20"/>
      <c r="Q1033" s="20"/>
      <c r="R1033" s="20"/>
      <c r="S1033" s="20"/>
    </row>
    <row r="1034" spans="1:19">
      <c r="A103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34" s="9">
        <v>156</v>
      </c>
      <c r="C1034" s="10" t="str">
        <f t="shared" si="57"/>
        <v>2级-3级</v>
      </c>
      <c r="D1034" s="10" t="s">
        <v>66</v>
      </c>
      <c r="E1034" s="10" t="s">
        <v>81</v>
      </c>
      <c r="F1034" s="10" t="s">
        <v>69</v>
      </c>
      <c r="G1034" s="10" t="s">
        <v>170</v>
      </c>
      <c r="H1034" s="81" t="s">
        <v>151</v>
      </c>
      <c r="I1034" s="77" t="s">
        <v>5</v>
      </c>
      <c r="J1034" s="26">
        <v>4889.25</v>
      </c>
      <c r="K1034" s="22"/>
      <c r="L1034" s="23"/>
      <c r="M1034" s="32"/>
      <c r="N1034" s="24"/>
      <c r="O1034" s="20"/>
      <c r="P1034" s="20"/>
      <c r="Q1034" s="33"/>
      <c r="R1034" s="33"/>
      <c r="S1034" s="33"/>
    </row>
    <row r="1035" spans="1:19" ht="13" customHeight="1">
      <c r="A1035" s="147" t="str">
        <f>HYPERLINK("C:\Users\chizh\Desktop\ffcell\提取结果.xlsx#'4内部关联现金流'!A1","[提取结果.xlsx]4内部关联现金流")</f>
        <v>[提取结果.xlsx]4内部关联现金流</v>
      </c>
      <c r="B1035" s="9">
        <v>67</v>
      </c>
      <c r="C1035" s="85" t="str">
        <f t="shared" si="57"/>
        <v>3级-3级</v>
      </c>
      <c r="D1035" s="100" t="s">
        <v>69</v>
      </c>
      <c r="E1035" s="85" t="s">
        <v>80</v>
      </c>
      <c r="F1035" s="100" t="s">
        <v>69</v>
      </c>
      <c r="G1035" s="100" t="s">
        <v>180</v>
      </c>
      <c r="H1035" s="104" t="s">
        <v>383</v>
      </c>
      <c r="I1035" s="94" t="s">
        <v>6</v>
      </c>
      <c r="J1035" s="272">
        <v>4875</v>
      </c>
      <c r="K1035" s="22"/>
      <c r="L1035" s="23"/>
      <c r="M1035" s="20"/>
      <c r="N1035" s="24"/>
      <c r="O1035" s="20"/>
      <c r="P1035" s="20"/>
      <c r="Q1035" s="20"/>
      <c r="R1035" s="20"/>
      <c r="S1035" s="20"/>
    </row>
    <row r="1036" spans="1:19">
      <c r="A1036" s="147" t="str">
        <f>HYPERLINK("C:\Users\chizh\Desktop\ffcell\提取结果.xlsx#'4内部关联现金流-1'!A1","[提取结果.xlsx]4内部关联现金流-1")</f>
        <v>[提取结果.xlsx]4内部关联现金流-1</v>
      </c>
      <c r="B1036" s="9">
        <v>48</v>
      </c>
      <c r="C1036" s="10" t="str">
        <f t="shared" si="57"/>
        <v>4级-3级</v>
      </c>
      <c r="D1036" s="73" t="s">
        <v>72</v>
      </c>
      <c r="E1036" s="73" t="s">
        <v>173</v>
      </c>
      <c r="F1036" s="73" t="s">
        <v>69</v>
      </c>
      <c r="G1036" s="73" t="s">
        <v>440</v>
      </c>
      <c r="H1036" s="81" t="s">
        <v>437</v>
      </c>
      <c r="I1036" s="77" t="s">
        <v>3</v>
      </c>
      <c r="J1036" s="26">
        <v>4830</v>
      </c>
      <c r="K1036" s="54"/>
      <c r="L1036" s="55"/>
      <c r="M1036" s="59"/>
      <c r="N1036" s="24"/>
      <c r="O1036" s="20"/>
      <c r="P1036" s="20"/>
      <c r="Q1036" s="20"/>
      <c r="R1036" s="20"/>
      <c r="S1036" s="20"/>
    </row>
    <row r="1037" spans="1:19" ht="13" customHeight="1">
      <c r="A1037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037" s="9">
        <v>11</v>
      </c>
      <c r="C1037" s="10" t="str">
        <f t="shared" si="57"/>
        <v>2级-3级</v>
      </c>
      <c r="D1037" s="10" t="s">
        <v>66</v>
      </c>
      <c r="E1037" s="10" t="s">
        <v>84</v>
      </c>
      <c r="F1037" s="10" t="s">
        <v>69</v>
      </c>
      <c r="G1037" s="10" t="s">
        <v>161</v>
      </c>
      <c r="H1037" s="118" t="s">
        <v>237</v>
      </c>
      <c r="I1037" s="77" t="s">
        <v>6</v>
      </c>
      <c r="J1037" s="26">
        <v>4829</v>
      </c>
      <c r="K1037" s="22"/>
      <c r="L1037" s="23"/>
      <c r="M1037" s="20"/>
      <c r="N1037" s="24"/>
      <c r="O1037" s="20"/>
      <c r="P1037" s="20" t="str">
        <f>IF(N1037=0,"OK","待核对")</f>
        <v>OK</v>
      </c>
      <c r="Q1037" s="20"/>
      <c r="R1037" s="20"/>
      <c r="S1037" s="20"/>
    </row>
    <row r="1038" spans="1:19">
      <c r="A103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38" s="9">
        <v>375</v>
      </c>
      <c r="C1038" s="121" t="str">
        <f t="shared" si="57"/>
        <v>3级-2级</v>
      </c>
      <c r="D1038" s="121" t="s">
        <v>69</v>
      </c>
      <c r="E1038" s="121" t="s">
        <v>161</v>
      </c>
      <c r="F1038" s="121" t="s">
        <v>66</v>
      </c>
      <c r="G1038" s="121" t="s">
        <v>84</v>
      </c>
      <c r="H1038" s="144" t="s">
        <v>669</v>
      </c>
      <c r="I1038" s="124" t="s">
        <v>3</v>
      </c>
      <c r="J1038" s="271">
        <v>4829</v>
      </c>
      <c r="K1038" s="22"/>
      <c r="L1038" s="23"/>
      <c r="M1038" s="32"/>
      <c r="N1038" s="24"/>
      <c r="O1038" s="20"/>
      <c r="P1038" s="20"/>
      <c r="Q1038" s="20"/>
      <c r="R1038" s="20"/>
      <c r="S1038" s="20"/>
    </row>
    <row r="1039" spans="1:19">
      <c r="A1039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039" s="9">
        <v>23</v>
      </c>
      <c r="C1039" s="10" t="str">
        <f t="shared" si="57"/>
        <v>2级-1级</v>
      </c>
      <c r="D1039" s="10" t="s">
        <v>66</v>
      </c>
      <c r="E1039" s="10" t="s">
        <v>90</v>
      </c>
      <c r="F1039" s="10" t="s">
        <v>64</v>
      </c>
      <c r="G1039" s="10" t="s">
        <v>65</v>
      </c>
      <c r="H1039" s="79" t="s">
        <v>495</v>
      </c>
      <c r="I1039" s="77" t="s">
        <v>9</v>
      </c>
      <c r="J1039" s="26">
        <v>4820</v>
      </c>
      <c r="K1039" s="54"/>
      <c r="L1039" s="55"/>
      <c r="M1039" s="58"/>
      <c r="N1039" s="57"/>
      <c r="O1039" s="58"/>
      <c r="P1039" s="58"/>
      <c r="Q1039" s="58"/>
      <c r="R1039" s="58"/>
      <c r="S1039" s="58"/>
    </row>
    <row r="1040" spans="1:19">
      <c r="A104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40" s="9">
        <v>384</v>
      </c>
      <c r="C1040" s="121" t="str">
        <f t="shared" si="57"/>
        <v>3级-2级</v>
      </c>
      <c r="D1040" s="121" t="s">
        <v>69</v>
      </c>
      <c r="E1040" s="121" t="s">
        <v>161</v>
      </c>
      <c r="F1040" s="121" t="s">
        <v>66</v>
      </c>
      <c r="G1040" s="121" t="s">
        <v>175</v>
      </c>
      <c r="H1040" s="61" t="s">
        <v>669</v>
      </c>
      <c r="I1040" s="124" t="s">
        <v>3</v>
      </c>
      <c r="J1040" s="271">
        <v>4752</v>
      </c>
      <c r="K1040" s="22"/>
      <c r="L1040" s="23"/>
      <c r="M1040" s="20"/>
      <c r="N1040" s="24"/>
      <c r="O1040" s="20"/>
      <c r="P1040" s="20"/>
      <c r="Q1040" s="20"/>
      <c r="R1040" s="20"/>
      <c r="S1040" s="20"/>
    </row>
    <row r="1041" spans="1:27">
      <c r="A104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041" s="9">
        <v>37</v>
      </c>
      <c r="C1041" s="10" t="str">
        <f t="shared" si="57"/>
        <v>3级-2级</v>
      </c>
      <c r="D1041" s="10" t="s">
        <v>69</v>
      </c>
      <c r="E1041" s="10" t="s">
        <v>246</v>
      </c>
      <c r="F1041" s="10" t="s">
        <v>66</v>
      </c>
      <c r="G1041" s="10" t="s">
        <v>175</v>
      </c>
      <c r="H1041" s="118" t="s">
        <v>236</v>
      </c>
      <c r="I1041" s="77" t="s">
        <v>6</v>
      </c>
      <c r="J1041" s="26">
        <v>4740</v>
      </c>
      <c r="K1041" s="22"/>
      <c r="L1041" s="23"/>
      <c r="M1041" s="20"/>
      <c r="N1041" s="24"/>
      <c r="O1041" s="20"/>
      <c r="P1041" s="20"/>
      <c r="Q1041" s="20"/>
      <c r="R1041" s="20"/>
      <c r="S1041" s="20"/>
    </row>
    <row r="1042" spans="1:27">
      <c r="A104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042" s="9">
        <v>84</v>
      </c>
      <c r="C1042" s="10" t="s">
        <v>507</v>
      </c>
      <c r="D1042" s="10" t="s">
        <v>66</v>
      </c>
      <c r="E1042" s="10" t="s">
        <v>175</v>
      </c>
      <c r="F1042" s="10" t="s">
        <v>69</v>
      </c>
      <c r="G1042" s="10" t="s">
        <v>439</v>
      </c>
      <c r="H1042" s="79" t="s">
        <v>513</v>
      </c>
      <c r="I1042" s="77" t="s">
        <v>3</v>
      </c>
      <c r="J1042" s="26">
        <v>4740</v>
      </c>
      <c r="K1042" s="22"/>
      <c r="L1042" s="23"/>
      <c r="M1042" s="20"/>
      <c r="N1042" s="24"/>
      <c r="O1042" s="20"/>
      <c r="P1042" s="20"/>
      <c r="Q1042" s="20"/>
      <c r="R1042" s="20"/>
      <c r="S1042" s="20"/>
    </row>
    <row r="1043" spans="1:27" ht="26">
      <c r="A104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43" s="9">
        <v>102</v>
      </c>
      <c r="C1043" s="10" t="str">
        <f t="shared" ref="C1043:C1059" si="58">TEXT(D1043,"000")&amp;"-"&amp;TEXT(F1043,"000")</f>
        <v>2级-3级</v>
      </c>
      <c r="D1043" s="10" t="s">
        <v>115</v>
      </c>
      <c r="E1043" s="10" t="s">
        <v>81</v>
      </c>
      <c r="F1043" s="10" t="s">
        <v>116</v>
      </c>
      <c r="G1043" s="10" t="s">
        <v>125</v>
      </c>
      <c r="H1043" s="81" t="s">
        <v>149</v>
      </c>
      <c r="I1043" s="77" t="s">
        <v>5</v>
      </c>
      <c r="J1043" s="26">
        <v>4622.68</v>
      </c>
      <c r="K1043" s="31" t="s">
        <v>150</v>
      </c>
      <c r="L1043" s="23" t="s">
        <v>9</v>
      </c>
      <c r="M1043" s="32">
        <f>J1043</f>
        <v>4622.68</v>
      </c>
      <c r="N1043" s="24"/>
      <c r="O1043" s="20"/>
      <c r="P1043" s="20"/>
      <c r="Q1043" s="33">
        <f>M1043</f>
        <v>4622.68</v>
      </c>
      <c r="R1043" s="33">
        <f>Q1043</f>
        <v>4622.68</v>
      </c>
      <c r="S1043" s="33">
        <f>R1043</f>
        <v>4622.68</v>
      </c>
    </row>
    <row r="1044" spans="1:27">
      <c r="A104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44" s="9">
        <v>406</v>
      </c>
      <c r="C1044" s="121" t="str">
        <f t="shared" si="58"/>
        <v>3级-3级</v>
      </c>
      <c r="D1044" s="121" t="s">
        <v>69</v>
      </c>
      <c r="E1044" s="121" t="s">
        <v>161</v>
      </c>
      <c r="F1044" s="121" t="s">
        <v>69</v>
      </c>
      <c r="G1044" s="121" t="s">
        <v>231</v>
      </c>
      <c r="H1044" s="144" t="s">
        <v>669</v>
      </c>
      <c r="I1044" s="124" t="s">
        <v>3</v>
      </c>
      <c r="J1044" s="271">
        <v>4622</v>
      </c>
      <c r="K1044" s="22"/>
      <c r="L1044" s="23"/>
      <c r="M1044" s="20"/>
      <c r="N1044" s="24"/>
      <c r="O1044" s="20"/>
      <c r="P1044" s="20"/>
      <c r="Q1044" s="20"/>
      <c r="R1044" s="20"/>
      <c r="S1044" s="20"/>
    </row>
    <row r="1045" spans="1:27" ht="26">
      <c r="A104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45" s="9">
        <v>34</v>
      </c>
      <c r="C1045" s="10" t="str">
        <f t="shared" si="58"/>
        <v>3级-3级</v>
      </c>
      <c r="D1045" s="10" t="s">
        <v>116</v>
      </c>
      <c r="E1045" s="10" t="s">
        <v>128</v>
      </c>
      <c r="F1045" s="10" t="s">
        <v>116</v>
      </c>
      <c r="G1045" s="10" t="s">
        <v>127</v>
      </c>
      <c r="H1045" s="81" t="s">
        <v>133</v>
      </c>
      <c r="I1045" s="77" t="s">
        <v>5</v>
      </c>
      <c r="J1045" s="26">
        <v>4602</v>
      </c>
      <c r="K1045" s="31" t="s">
        <v>134</v>
      </c>
      <c r="L1045" s="23" t="s">
        <v>7</v>
      </c>
      <c r="M1045" s="32">
        <f>J1045</f>
        <v>4602</v>
      </c>
      <c r="N1045" s="24"/>
      <c r="O1045" s="20"/>
      <c r="P1045" s="20"/>
      <c r="Q1045" s="33">
        <f>M1045</f>
        <v>4602</v>
      </c>
      <c r="R1045" s="33">
        <f>Q1045</f>
        <v>4602</v>
      </c>
      <c r="S1045" s="33">
        <f>R1045</f>
        <v>4602</v>
      </c>
    </row>
    <row r="1046" spans="1:27">
      <c r="A104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46" s="9">
        <v>163</v>
      </c>
      <c r="C1046" s="10" t="str">
        <f t="shared" si="58"/>
        <v>2级-3级</v>
      </c>
      <c r="D1046" s="10" t="s">
        <v>66</v>
      </c>
      <c r="E1046" s="10" t="s">
        <v>81</v>
      </c>
      <c r="F1046" s="10" t="s">
        <v>69</v>
      </c>
      <c r="G1046" s="10" t="s">
        <v>170</v>
      </c>
      <c r="H1046" s="81" t="s">
        <v>142</v>
      </c>
      <c r="I1046" s="77" t="s">
        <v>3</v>
      </c>
      <c r="J1046" s="26">
        <v>4400</v>
      </c>
      <c r="K1046" s="22"/>
      <c r="L1046" s="23"/>
      <c r="M1046" s="32"/>
      <c r="N1046" s="24"/>
      <c r="O1046" s="20"/>
      <c r="P1046" s="20"/>
      <c r="Q1046" s="33"/>
      <c r="R1046" s="33"/>
      <c r="S1046" s="33"/>
    </row>
    <row r="1047" spans="1:27">
      <c r="A104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47" s="9">
        <v>322</v>
      </c>
      <c r="C1047" s="121" t="str">
        <f t="shared" si="58"/>
        <v>3级-3级</v>
      </c>
      <c r="D1047" s="121" t="s">
        <v>69</v>
      </c>
      <c r="E1047" s="121" t="s">
        <v>354</v>
      </c>
      <c r="F1047" s="121" t="s">
        <v>69</v>
      </c>
      <c r="G1047" s="121" t="s">
        <v>161</v>
      </c>
      <c r="H1047" s="144" t="s">
        <v>640</v>
      </c>
      <c r="I1047" s="124" t="s">
        <v>9</v>
      </c>
      <c r="J1047" s="271">
        <v>4300</v>
      </c>
      <c r="K1047" s="54"/>
      <c r="L1047" s="55"/>
      <c r="M1047" s="58"/>
      <c r="N1047" s="57"/>
      <c r="O1047" s="58"/>
      <c r="P1047" s="58"/>
      <c r="Q1047" s="58"/>
      <c r="R1047" s="58"/>
      <c r="S1047" s="58"/>
    </row>
    <row r="1048" spans="1:27">
      <c r="A104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48" s="9">
        <v>17</v>
      </c>
      <c r="C1048" s="121" t="str">
        <f t="shared" si="58"/>
        <v>3级-3级</v>
      </c>
      <c r="D1048" s="121" t="s">
        <v>69</v>
      </c>
      <c r="E1048" s="121" t="s">
        <v>429</v>
      </c>
      <c r="F1048" s="121" t="s">
        <v>69</v>
      </c>
      <c r="G1048" s="121" t="s">
        <v>354</v>
      </c>
      <c r="H1048" s="144" t="s">
        <v>532</v>
      </c>
      <c r="I1048" s="124" t="s">
        <v>9</v>
      </c>
      <c r="J1048" s="271">
        <v>4188.09</v>
      </c>
      <c r="K1048" s="22"/>
      <c r="L1048" s="23"/>
      <c r="M1048" s="40"/>
      <c r="N1048" s="24"/>
      <c r="O1048" s="20"/>
      <c r="P1048" s="20" t="str">
        <f>IF(N1048=0,"OK","待核对")</f>
        <v>OK</v>
      </c>
      <c r="Q1048" s="20"/>
      <c r="R1048" s="20"/>
      <c r="S1048" s="20"/>
    </row>
    <row r="1049" spans="1:27">
      <c r="A104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49" s="9">
        <v>164</v>
      </c>
      <c r="C1049" s="10" t="str">
        <f t="shared" si="58"/>
        <v>2级-3级</v>
      </c>
      <c r="D1049" s="10" t="s">
        <v>66</v>
      </c>
      <c r="E1049" s="10" t="s">
        <v>81</v>
      </c>
      <c r="F1049" s="10" t="s">
        <v>69</v>
      </c>
      <c r="G1049" s="10" t="s">
        <v>170</v>
      </c>
      <c r="H1049" s="81" t="s">
        <v>139</v>
      </c>
      <c r="I1049" s="77" t="s">
        <v>3</v>
      </c>
      <c r="J1049" s="26">
        <v>4180.59</v>
      </c>
      <c r="K1049" s="22"/>
      <c r="L1049" s="23"/>
      <c r="M1049" s="32"/>
      <c r="N1049" s="24"/>
      <c r="O1049" s="20"/>
      <c r="P1049" s="20"/>
      <c r="Q1049" s="33"/>
      <c r="R1049" s="33"/>
      <c r="S1049" s="33"/>
    </row>
    <row r="1050" spans="1:27">
      <c r="A105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50" s="9">
        <v>51</v>
      </c>
      <c r="C1050" s="10" t="str">
        <f t="shared" si="58"/>
        <v>3级-3级</v>
      </c>
      <c r="D1050" s="10" t="s">
        <v>260</v>
      </c>
      <c r="E1050" s="10" t="s">
        <v>301</v>
      </c>
      <c r="F1050" s="10" t="s">
        <v>260</v>
      </c>
      <c r="G1050" s="10" t="s">
        <v>180</v>
      </c>
      <c r="H1050" s="81" t="s">
        <v>298</v>
      </c>
      <c r="I1050" s="77" t="s">
        <v>9</v>
      </c>
      <c r="J1050" s="26">
        <v>4165</v>
      </c>
      <c r="K1050" s="22"/>
      <c r="L1050" s="23"/>
      <c r="M1050" s="20"/>
      <c r="N1050" s="24"/>
      <c r="O1050" s="20"/>
      <c r="P1050" s="20"/>
      <c r="Q1050" s="20"/>
      <c r="R1050" s="20"/>
      <c r="S1050" s="20"/>
      <c r="T1050" s="162"/>
      <c r="U1050" s="162"/>
      <c r="V1050" s="162"/>
      <c r="W1050" s="162"/>
      <c r="X1050" s="162"/>
      <c r="Y1050" s="162"/>
      <c r="Z1050" s="162"/>
      <c r="AA1050" s="162"/>
    </row>
    <row r="1051" spans="1:27">
      <c r="A1051" s="147" t="str">
        <f>HYPERLINK("C:\Users\chizh\Desktop\ffcell\提取结果.xlsx#'4内部关联现金流-1'!A1","[提取结果.xlsx]4内部关联现金流-1")</f>
        <v>[提取结果.xlsx]4内部关联现金流-1</v>
      </c>
      <c r="B1051" s="9">
        <v>31</v>
      </c>
      <c r="C1051" s="10" t="str">
        <f t="shared" si="58"/>
        <v>2级-3级</v>
      </c>
      <c r="D1051" s="10" t="s">
        <v>66</v>
      </c>
      <c r="E1051" s="10" t="s">
        <v>106</v>
      </c>
      <c r="F1051" s="10" t="s">
        <v>69</v>
      </c>
      <c r="G1051" s="10" t="s">
        <v>358</v>
      </c>
      <c r="H1051" s="76" t="s">
        <v>432</v>
      </c>
      <c r="I1051" s="77" t="s">
        <v>8</v>
      </c>
      <c r="J1051" s="26">
        <v>4138.1000000000004</v>
      </c>
      <c r="K1051" s="22"/>
      <c r="L1051" s="23"/>
      <c r="M1051" s="20"/>
      <c r="N1051" s="24"/>
      <c r="O1051" s="20"/>
      <c r="P1051" s="20"/>
      <c r="Q1051" s="20"/>
      <c r="R1051" s="20"/>
      <c r="S1051" s="20"/>
    </row>
    <row r="1052" spans="1:27">
      <c r="A1052" s="147" t="str">
        <f>HYPERLINK("C:\Users\chizh\Desktop\ffcell\提取结果.xlsx#'4内部关联现金流-1'!A1","[提取结果.xlsx]4内部关联现金流-1")</f>
        <v>[提取结果.xlsx]4内部关联现金流-1</v>
      </c>
      <c r="B1052" s="9">
        <v>56</v>
      </c>
      <c r="C1052" s="10" t="str">
        <f t="shared" si="58"/>
        <v>4级-3级</v>
      </c>
      <c r="D1052" s="73" t="s">
        <v>72</v>
      </c>
      <c r="E1052" s="73" t="s">
        <v>173</v>
      </c>
      <c r="F1052" s="73" t="s">
        <v>69</v>
      </c>
      <c r="G1052" s="73" t="s">
        <v>447</v>
      </c>
      <c r="H1052" s="81" t="s">
        <v>437</v>
      </c>
      <c r="I1052" s="77" t="s">
        <v>3</v>
      </c>
      <c r="J1052" s="26">
        <v>4063.6</v>
      </c>
      <c r="K1052" s="54"/>
      <c r="L1052" s="55"/>
      <c r="M1052" s="58"/>
      <c r="N1052" s="24"/>
      <c r="O1052" s="20"/>
      <c r="P1052" s="20"/>
      <c r="Q1052" s="20"/>
      <c r="R1052" s="20"/>
      <c r="S1052" s="20"/>
    </row>
    <row r="1053" spans="1:27">
      <c r="A105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053" s="9">
        <v>24</v>
      </c>
      <c r="C1053" s="10" t="str">
        <f t="shared" si="58"/>
        <v>3级-1级</v>
      </c>
      <c r="D1053" s="10" t="s">
        <v>69</v>
      </c>
      <c r="E1053" s="10" t="s">
        <v>197</v>
      </c>
      <c r="F1053" s="10" t="s">
        <v>64</v>
      </c>
      <c r="G1053" s="10" t="s">
        <v>65</v>
      </c>
      <c r="H1053" s="118" t="s">
        <v>243</v>
      </c>
      <c r="I1053" s="77" t="s">
        <v>3</v>
      </c>
      <c r="J1053" s="26">
        <v>4000</v>
      </c>
      <c r="K1053" s="22"/>
      <c r="L1053" s="23"/>
      <c r="M1053" s="20"/>
      <c r="N1053" s="24"/>
      <c r="O1053" s="20"/>
      <c r="P1053" s="20"/>
      <c r="Q1053" s="20"/>
      <c r="R1053" s="20"/>
      <c r="S1053" s="20"/>
    </row>
    <row r="1054" spans="1:27">
      <c r="A105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54" s="9">
        <v>78</v>
      </c>
      <c r="C1054" s="10" t="str">
        <f t="shared" si="58"/>
        <v>3级-2级</v>
      </c>
      <c r="D1054" s="10" t="s">
        <v>260</v>
      </c>
      <c r="E1054" s="10" t="s">
        <v>322</v>
      </c>
      <c r="F1054" s="10" t="s">
        <v>252</v>
      </c>
      <c r="G1054" s="10" t="s">
        <v>323</v>
      </c>
      <c r="H1054" s="81" t="s">
        <v>185</v>
      </c>
      <c r="I1054" s="77" t="s">
        <v>4</v>
      </c>
      <c r="J1054" s="26">
        <v>4000</v>
      </c>
      <c r="K1054" s="54"/>
      <c r="L1054" s="55"/>
      <c r="M1054" s="58"/>
      <c r="N1054" s="57"/>
      <c r="O1054" s="58"/>
      <c r="P1054" s="58"/>
      <c r="Q1054" s="58"/>
      <c r="R1054" s="58"/>
      <c r="S1054" s="58"/>
      <c r="T1054" s="162"/>
      <c r="U1054" s="162"/>
      <c r="V1054" s="162"/>
      <c r="W1054" s="162"/>
      <c r="X1054" s="162"/>
      <c r="Y1054" s="162"/>
      <c r="Z1054" s="162"/>
      <c r="AA1054" s="162"/>
    </row>
    <row r="1055" spans="1:27">
      <c r="A1055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055" s="9">
        <v>24</v>
      </c>
      <c r="C1055" s="10" t="str">
        <f t="shared" si="58"/>
        <v>2级-2级</v>
      </c>
      <c r="D1055" s="10" t="s">
        <v>66</v>
      </c>
      <c r="E1055" s="10" t="s">
        <v>90</v>
      </c>
      <c r="F1055" s="10" t="s">
        <v>66</v>
      </c>
      <c r="G1055" s="10" t="s">
        <v>88</v>
      </c>
      <c r="H1055" s="79" t="s">
        <v>496</v>
      </c>
      <c r="I1055" s="77" t="s">
        <v>6</v>
      </c>
      <c r="J1055" s="26">
        <v>4000</v>
      </c>
      <c r="K1055" s="54"/>
      <c r="L1055" s="55"/>
      <c r="M1055" s="58"/>
      <c r="N1055" s="57"/>
      <c r="O1055" s="58"/>
      <c r="P1055" s="58"/>
      <c r="Q1055" s="58"/>
      <c r="R1055" s="58"/>
      <c r="S1055" s="58"/>
    </row>
    <row r="1056" spans="1:27">
      <c r="A1056" s="147" t="str">
        <f>HYPERLINK("C:\Users\chizh\Desktop\ffcell\提取结果.xlsx#'4内部关联现金流-1'!A1","[提取结果.xlsx]4内部关联现金流-1")</f>
        <v>[提取结果.xlsx]4内部关联现金流-1</v>
      </c>
      <c r="B1056" s="9">
        <v>61</v>
      </c>
      <c r="C1056" s="10" t="str">
        <f t="shared" si="58"/>
        <v>4级-2级</v>
      </c>
      <c r="D1056" s="73" t="s">
        <v>72</v>
      </c>
      <c r="E1056" s="73" t="s">
        <v>173</v>
      </c>
      <c r="F1056" s="73" t="s">
        <v>66</v>
      </c>
      <c r="G1056" s="73" t="s">
        <v>451</v>
      </c>
      <c r="H1056" s="81" t="s">
        <v>437</v>
      </c>
      <c r="I1056" s="77" t="s">
        <v>3</v>
      </c>
      <c r="J1056" s="26">
        <v>3956</v>
      </c>
      <c r="K1056" s="54"/>
      <c r="L1056" s="55"/>
      <c r="M1056" s="58"/>
      <c r="N1056" s="24"/>
      <c r="O1056" s="20"/>
      <c r="P1056" s="20"/>
      <c r="Q1056" s="20"/>
      <c r="R1056" s="20"/>
      <c r="S1056" s="20"/>
    </row>
    <row r="1057" spans="1:19">
      <c r="A105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57" s="9">
        <v>45</v>
      </c>
      <c r="C1057" s="10" t="str">
        <f t="shared" si="58"/>
        <v>4级-3级</v>
      </c>
      <c r="D1057" s="10" t="s">
        <v>72</v>
      </c>
      <c r="E1057" s="10" t="s">
        <v>97</v>
      </c>
      <c r="F1057" s="10" t="s">
        <v>69</v>
      </c>
      <c r="G1057" s="10" t="s">
        <v>121</v>
      </c>
      <c r="H1057" s="118" t="s">
        <v>165</v>
      </c>
      <c r="I1057" s="77" t="s">
        <v>5</v>
      </c>
      <c r="J1057" s="26">
        <v>3952.44</v>
      </c>
      <c r="K1057" s="22"/>
      <c r="L1057" s="23"/>
      <c r="M1057" s="20"/>
      <c r="N1057" s="24"/>
      <c r="O1057" s="20"/>
      <c r="P1057" s="20"/>
      <c r="Q1057" s="20"/>
      <c r="R1057" s="20"/>
      <c r="S1057" s="20"/>
    </row>
    <row r="1058" spans="1:19" ht="26">
      <c r="A1058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1058" s="9">
        <v>6</v>
      </c>
      <c r="C1058" s="10" t="str">
        <f t="shared" si="58"/>
        <v>2级-3级</v>
      </c>
      <c r="D1058" s="10" t="s">
        <v>208</v>
      </c>
      <c r="E1058" s="81" t="s">
        <v>209</v>
      </c>
      <c r="F1058" s="145" t="s">
        <v>216</v>
      </c>
      <c r="G1058" s="50" t="s">
        <v>219</v>
      </c>
      <c r="H1058" s="51" t="s">
        <v>220</v>
      </c>
      <c r="I1058" s="77" t="s">
        <v>9</v>
      </c>
      <c r="J1058" s="49">
        <v>3919.18</v>
      </c>
      <c r="K1058" s="22"/>
      <c r="L1058" s="23"/>
      <c r="M1058" s="38"/>
      <c r="N1058" s="24"/>
      <c r="O1058" s="20"/>
      <c r="P1058" s="20" t="str">
        <f>IF(N1058=0,"OK","待核对")</f>
        <v>OK</v>
      </c>
      <c r="Q1058" s="20"/>
      <c r="R1058" s="20"/>
      <c r="S1058" s="20"/>
    </row>
    <row r="1059" spans="1:19">
      <c r="A105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59" s="9">
        <v>57</v>
      </c>
      <c r="C1059" s="121" t="str">
        <f t="shared" si="58"/>
        <v>3级-2级</v>
      </c>
      <c r="D1059" s="121" t="s">
        <v>69</v>
      </c>
      <c r="E1059" s="121" t="s">
        <v>195</v>
      </c>
      <c r="F1059" s="121" t="s">
        <v>66</v>
      </c>
      <c r="G1059" s="121" t="s">
        <v>85</v>
      </c>
      <c r="H1059" s="144" t="s">
        <v>558</v>
      </c>
      <c r="I1059" s="124" t="s">
        <v>5</v>
      </c>
      <c r="J1059" s="255">
        <v>3919.18</v>
      </c>
      <c r="K1059" s="22"/>
      <c r="L1059" s="23"/>
      <c r="M1059" s="32"/>
      <c r="N1059" s="24"/>
      <c r="O1059" s="20"/>
      <c r="P1059" s="20"/>
      <c r="Q1059" s="20"/>
      <c r="R1059" s="20"/>
      <c r="S1059" s="20"/>
    </row>
    <row r="1060" spans="1:19">
      <c r="A106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060" s="9">
        <v>32</v>
      </c>
      <c r="C1060" s="10" t="s">
        <v>499</v>
      </c>
      <c r="D1060" s="10" t="s">
        <v>69</v>
      </c>
      <c r="E1060" s="10" t="s">
        <v>158</v>
      </c>
      <c r="F1060" s="10" t="s">
        <v>69</v>
      </c>
      <c r="G1060" s="10" t="s">
        <v>213</v>
      </c>
      <c r="H1060" s="79"/>
      <c r="I1060" s="77" t="s">
        <v>3</v>
      </c>
      <c r="J1060" s="26">
        <v>3900</v>
      </c>
      <c r="K1060" s="22"/>
      <c r="L1060" s="23"/>
      <c r="M1060" s="20"/>
      <c r="N1060" s="24"/>
      <c r="O1060" s="20"/>
      <c r="P1060" s="20"/>
      <c r="Q1060" s="20"/>
      <c r="R1060" s="20"/>
      <c r="S1060" s="20"/>
    </row>
    <row r="1061" spans="1:19">
      <c r="A106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061" s="9">
        <v>90</v>
      </c>
      <c r="C1061" s="10" t="s">
        <v>507</v>
      </c>
      <c r="D1061" s="10" t="s">
        <v>66</v>
      </c>
      <c r="E1061" s="10" t="s">
        <v>175</v>
      </c>
      <c r="F1061" s="10" t="s">
        <v>69</v>
      </c>
      <c r="G1061" s="10" t="s">
        <v>313</v>
      </c>
      <c r="H1061" s="79" t="s">
        <v>525</v>
      </c>
      <c r="I1061" s="77" t="s">
        <v>9</v>
      </c>
      <c r="J1061" s="26">
        <v>3850</v>
      </c>
      <c r="K1061" s="22"/>
      <c r="L1061" s="23"/>
      <c r="M1061" s="20"/>
      <c r="N1061" s="24"/>
      <c r="O1061" s="20"/>
      <c r="P1061" s="20"/>
      <c r="Q1061" s="20"/>
      <c r="R1061" s="20"/>
      <c r="S1061" s="20"/>
    </row>
    <row r="1062" spans="1:19" ht="13" customHeight="1">
      <c r="A1062" s="147" t="str">
        <f>HYPERLINK("C:\Users\chizh\Desktop\ffcell\提取结果.xlsx#'4内部关联现金流'!A1","[提取结果.xlsx]4内部关联现金流")</f>
        <v>[提取结果.xlsx]4内部关联现金流</v>
      </c>
      <c r="B1062" s="9">
        <v>27</v>
      </c>
      <c r="C1062" s="85" t="str">
        <f>TEXT(D1062,"000")&amp;"-"&amp;TEXT(F1062,"000")</f>
        <v>2级-2级</v>
      </c>
      <c r="D1062" s="100" t="s">
        <v>66</v>
      </c>
      <c r="E1062" s="85" t="s">
        <v>80</v>
      </c>
      <c r="F1062" s="100" t="s">
        <v>66</v>
      </c>
      <c r="G1062" s="100" t="s">
        <v>89</v>
      </c>
      <c r="H1062" s="97" t="s">
        <v>380</v>
      </c>
      <c r="I1062" s="97" t="s">
        <v>3</v>
      </c>
      <c r="J1062" s="274">
        <v>3849</v>
      </c>
      <c r="K1062" s="22"/>
      <c r="L1062" s="23"/>
      <c r="M1062" s="20"/>
      <c r="N1062" s="24"/>
      <c r="O1062" s="20"/>
      <c r="P1062" s="20"/>
      <c r="Q1062" s="20"/>
      <c r="R1062" s="20"/>
      <c r="S1062" s="20"/>
    </row>
    <row r="1063" spans="1:19">
      <c r="A1063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063" s="9">
        <v>21</v>
      </c>
      <c r="C1063" s="10" t="str">
        <f>TEXT(D1063,"000")&amp;"-"&amp;TEXT(F1063,"000")</f>
        <v>2级-4级</v>
      </c>
      <c r="D1063" s="10" t="s">
        <v>66</v>
      </c>
      <c r="E1063" s="10" t="s">
        <v>78</v>
      </c>
      <c r="F1063" s="10" t="s">
        <v>72</v>
      </c>
      <c r="G1063" s="10" t="s">
        <v>73</v>
      </c>
      <c r="H1063" s="81" t="s">
        <v>403</v>
      </c>
      <c r="I1063" s="77" t="s">
        <v>6</v>
      </c>
      <c r="J1063" s="26">
        <v>3832</v>
      </c>
      <c r="K1063" s="22"/>
      <c r="L1063" s="23"/>
      <c r="M1063" s="20"/>
      <c r="N1063" s="24"/>
      <c r="O1063" s="20"/>
      <c r="P1063" s="20"/>
      <c r="Q1063" s="20"/>
      <c r="R1063" s="20"/>
      <c r="S1063" s="20"/>
    </row>
    <row r="1064" spans="1:19" ht="13" customHeight="1">
      <c r="A106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64" s="9">
        <v>354</v>
      </c>
      <c r="C1064" s="121" t="str">
        <f>TEXT(D1064,"000")&amp;"-"&amp;TEXT(F1064,"000")</f>
        <v>3级-3级</v>
      </c>
      <c r="D1064" s="121" t="s">
        <v>69</v>
      </c>
      <c r="E1064" s="121" t="s">
        <v>358</v>
      </c>
      <c r="F1064" s="121" t="s">
        <v>69</v>
      </c>
      <c r="G1064" s="121" t="s">
        <v>161</v>
      </c>
      <c r="H1064" s="76" t="s">
        <v>659</v>
      </c>
      <c r="I1064" s="124" t="s">
        <v>3</v>
      </c>
      <c r="J1064" s="271">
        <v>3800</v>
      </c>
      <c r="K1064" s="54"/>
      <c r="L1064" s="55"/>
      <c r="M1064" s="59"/>
      <c r="N1064" s="57"/>
      <c r="O1064" s="58"/>
      <c r="P1064" s="58" t="str">
        <f>IF(N1064=0,"OK","待核对")</f>
        <v>OK</v>
      </c>
      <c r="Q1064" s="58"/>
      <c r="R1064" s="58"/>
      <c r="S1064" s="58"/>
    </row>
    <row r="1065" spans="1:19">
      <c r="A106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65" s="9">
        <v>139</v>
      </c>
      <c r="C1065" s="10" t="str">
        <f>TEXT(D1065,"000")&amp;"-"&amp;TEXT(F1065,"000")</f>
        <v>2级-2级</v>
      </c>
      <c r="D1065" s="10" t="s">
        <v>66</v>
      </c>
      <c r="E1065" s="10" t="s">
        <v>81</v>
      </c>
      <c r="F1065" s="10" t="s">
        <v>66</v>
      </c>
      <c r="G1065" s="10" t="s">
        <v>175</v>
      </c>
      <c r="H1065" s="81" t="s">
        <v>176</v>
      </c>
      <c r="I1065" s="115" t="s">
        <v>9</v>
      </c>
      <c r="J1065" s="26">
        <v>3600</v>
      </c>
      <c r="K1065" s="22"/>
      <c r="L1065" s="23"/>
      <c r="M1065" s="32"/>
      <c r="N1065" s="24"/>
      <c r="O1065" s="20"/>
      <c r="P1065" s="20"/>
      <c r="Q1065" s="33"/>
      <c r="R1065" s="33"/>
      <c r="S1065" s="33"/>
    </row>
    <row r="1066" spans="1:19">
      <c r="A106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066" s="9">
        <v>76</v>
      </c>
      <c r="C1066" s="10" t="s">
        <v>506</v>
      </c>
      <c r="D1066" s="10" t="s">
        <v>66</v>
      </c>
      <c r="E1066" s="10" t="s">
        <v>175</v>
      </c>
      <c r="F1066" s="10" t="s">
        <v>66</v>
      </c>
      <c r="G1066" s="10" t="s">
        <v>441</v>
      </c>
      <c r="H1066" s="79" t="s">
        <v>513</v>
      </c>
      <c r="I1066" s="77" t="s">
        <v>3</v>
      </c>
      <c r="J1066" s="26">
        <v>3600</v>
      </c>
      <c r="K1066" s="22"/>
      <c r="L1066" s="23"/>
      <c r="M1066" s="20"/>
      <c r="N1066" s="24"/>
      <c r="O1066" s="20"/>
      <c r="P1066" s="20"/>
      <c r="Q1066" s="20"/>
      <c r="R1066" s="20"/>
      <c r="S1066" s="20"/>
    </row>
    <row r="1067" spans="1:19">
      <c r="A106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67" s="9">
        <v>154</v>
      </c>
      <c r="C1067" s="10" t="str">
        <f t="shared" ref="C1067:C1108" si="59">TEXT(D1067,"000")&amp;"-"&amp;TEXT(F1067,"000")</f>
        <v>2级-3级</v>
      </c>
      <c r="D1067" s="10" t="s">
        <v>66</v>
      </c>
      <c r="E1067" s="10" t="s">
        <v>81</v>
      </c>
      <c r="F1067" s="10" t="s">
        <v>69</v>
      </c>
      <c r="G1067" s="10" t="s">
        <v>170</v>
      </c>
      <c r="H1067" s="81" t="s">
        <v>149</v>
      </c>
      <c r="I1067" s="77" t="s">
        <v>5</v>
      </c>
      <c r="J1067" s="26">
        <v>3549.81</v>
      </c>
      <c r="K1067" s="22"/>
      <c r="L1067" s="23"/>
      <c r="M1067" s="32"/>
      <c r="N1067" s="24"/>
      <c r="O1067" s="20"/>
      <c r="P1067" s="20"/>
      <c r="Q1067" s="33"/>
      <c r="R1067" s="33"/>
      <c r="S1067" s="33"/>
    </row>
    <row r="1068" spans="1:19" ht="26">
      <c r="A106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68" s="9">
        <v>87</v>
      </c>
      <c r="C1068" s="10" t="str">
        <f t="shared" si="59"/>
        <v>2级-3级</v>
      </c>
      <c r="D1068" s="10" t="s">
        <v>115</v>
      </c>
      <c r="E1068" s="10" t="s">
        <v>81</v>
      </c>
      <c r="F1068" s="10" t="s">
        <v>116</v>
      </c>
      <c r="G1068" s="10" t="s">
        <v>120</v>
      </c>
      <c r="H1068" s="81" t="s">
        <v>147</v>
      </c>
      <c r="I1068" s="77" t="s">
        <v>5</v>
      </c>
      <c r="J1068" s="26">
        <v>3541.32</v>
      </c>
      <c r="K1068" s="31" t="s">
        <v>148</v>
      </c>
      <c r="L1068" s="23" t="s">
        <v>9</v>
      </c>
      <c r="M1068" s="32">
        <f>J1068</f>
        <v>3541.32</v>
      </c>
      <c r="N1068" s="24"/>
      <c r="O1068" s="20"/>
      <c r="P1068" s="20"/>
      <c r="Q1068" s="33">
        <f>M1068</f>
        <v>3541.32</v>
      </c>
      <c r="R1068" s="33">
        <f>Q1068</f>
        <v>3541.32</v>
      </c>
      <c r="S1068" s="33">
        <f>R1068</f>
        <v>3541.32</v>
      </c>
    </row>
    <row r="1069" spans="1:19">
      <c r="A1069" s="147" t="str">
        <f>HYPERLINK("C:\Users\chizh\Desktop\ffcell\提取结果.xlsx#'4内部关联现金流'!A1","[提取结果.xlsx]4内部关联现金流")</f>
        <v>[提取结果.xlsx]4内部关联现金流</v>
      </c>
      <c r="B1069" s="9">
        <v>13</v>
      </c>
      <c r="C1069" s="85" t="str">
        <f t="shared" si="59"/>
        <v>2级-3级</v>
      </c>
      <c r="D1069" s="85" t="s">
        <v>66</v>
      </c>
      <c r="E1069" s="85" t="s">
        <v>80</v>
      </c>
      <c r="F1069" s="86" t="s">
        <v>69</v>
      </c>
      <c r="G1069" s="86" t="s">
        <v>199</v>
      </c>
      <c r="H1069" s="76" t="s">
        <v>7</v>
      </c>
      <c r="I1069" s="97" t="s">
        <v>7</v>
      </c>
      <c r="J1069" s="272">
        <v>3500</v>
      </c>
      <c r="K1069" s="22"/>
      <c r="L1069" s="23"/>
      <c r="M1069" s="20"/>
      <c r="N1069" s="24"/>
      <c r="O1069" s="20"/>
      <c r="P1069" s="20"/>
      <c r="Q1069" s="20"/>
      <c r="R1069" s="20"/>
      <c r="S1069" s="20"/>
    </row>
    <row r="1070" spans="1:19">
      <c r="A107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70" s="9">
        <v>468</v>
      </c>
      <c r="C1070" s="121" t="str">
        <f t="shared" si="59"/>
        <v>3级-2级</v>
      </c>
      <c r="D1070" s="121" t="s">
        <v>69</v>
      </c>
      <c r="E1070" s="121" t="s">
        <v>194</v>
      </c>
      <c r="F1070" s="121" t="s">
        <v>66</v>
      </c>
      <c r="G1070" s="121" t="s">
        <v>89</v>
      </c>
      <c r="H1070" s="76" t="s">
        <v>684</v>
      </c>
      <c r="I1070" s="124" t="s">
        <v>5</v>
      </c>
      <c r="J1070" s="271">
        <v>3500</v>
      </c>
      <c r="K1070" s="54"/>
      <c r="L1070" s="55"/>
      <c r="M1070" s="58"/>
      <c r="N1070" s="57"/>
      <c r="O1070" s="58"/>
      <c r="P1070" s="58"/>
      <c r="Q1070" s="58"/>
      <c r="R1070" s="58"/>
      <c r="S1070" s="58"/>
    </row>
    <row r="1071" spans="1:19" ht="26">
      <c r="A107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71" s="9">
        <v>30</v>
      </c>
      <c r="C1071" s="10" t="str">
        <f t="shared" si="59"/>
        <v>3级-3级</v>
      </c>
      <c r="D1071" s="10" t="s">
        <v>116</v>
      </c>
      <c r="E1071" s="10" t="s">
        <v>128</v>
      </c>
      <c r="F1071" s="10" t="s">
        <v>116</v>
      </c>
      <c r="G1071" s="10" t="s">
        <v>122</v>
      </c>
      <c r="H1071" s="81" t="s">
        <v>133</v>
      </c>
      <c r="I1071" s="77" t="s">
        <v>5</v>
      </c>
      <c r="J1071" s="26">
        <v>3429</v>
      </c>
      <c r="K1071" s="31" t="s">
        <v>134</v>
      </c>
      <c r="L1071" s="23" t="s">
        <v>7</v>
      </c>
      <c r="M1071" s="32">
        <f>J1071</f>
        <v>3429</v>
      </c>
      <c r="N1071" s="24"/>
      <c r="O1071" s="20"/>
      <c r="P1071" s="20"/>
      <c r="Q1071" s="33">
        <f>M1071</f>
        <v>3429</v>
      </c>
      <c r="R1071" s="33">
        <f>Q1071</f>
        <v>3429</v>
      </c>
      <c r="S1071" s="33">
        <f>R1071</f>
        <v>3429</v>
      </c>
    </row>
    <row r="1072" spans="1:19">
      <c r="A1072" s="147" t="str">
        <f>HYPERLINK("C:\Users\chizh\Desktop\ffcell\提取结果.xlsx#'4内部关联现金流-1'!A1","[提取结果.xlsx]4内部关联现金流-1")</f>
        <v>[提取结果.xlsx]4内部关联现金流-1</v>
      </c>
      <c r="B1072" s="9">
        <v>100</v>
      </c>
      <c r="C1072" s="10" t="str">
        <f t="shared" si="59"/>
        <v>3级-3级</v>
      </c>
      <c r="D1072" s="73" t="s">
        <v>69</v>
      </c>
      <c r="E1072" s="73" t="s">
        <v>414</v>
      </c>
      <c r="F1072" s="73" t="s">
        <v>69</v>
      </c>
      <c r="G1072" s="116" t="s">
        <v>180</v>
      </c>
      <c r="H1072" s="118" t="s">
        <v>480</v>
      </c>
      <c r="I1072" s="77" t="s">
        <v>9</v>
      </c>
      <c r="J1072" s="26">
        <v>3398.23</v>
      </c>
      <c r="K1072" s="22"/>
      <c r="L1072" s="23"/>
      <c r="M1072" s="20"/>
      <c r="N1072" s="24"/>
      <c r="O1072" s="20"/>
      <c r="P1072" s="20"/>
      <c r="Q1072" s="20"/>
      <c r="R1072" s="20"/>
      <c r="S1072" s="20"/>
    </row>
    <row r="1073" spans="1:27">
      <c r="A107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73" s="9">
        <v>396</v>
      </c>
      <c r="C1073" s="121" t="str">
        <f t="shared" si="59"/>
        <v>3级-3级</v>
      </c>
      <c r="D1073" s="121" t="s">
        <v>69</v>
      </c>
      <c r="E1073" s="121" t="s">
        <v>161</v>
      </c>
      <c r="F1073" s="121" t="s">
        <v>69</v>
      </c>
      <c r="G1073" s="121" t="s">
        <v>126</v>
      </c>
      <c r="H1073" s="144" t="s">
        <v>669</v>
      </c>
      <c r="I1073" s="124" t="s">
        <v>3</v>
      </c>
      <c r="J1073" s="271">
        <v>3386.8</v>
      </c>
      <c r="K1073" s="22"/>
      <c r="L1073" s="23"/>
      <c r="M1073" s="20"/>
      <c r="N1073" s="24"/>
      <c r="O1073" s="20"/>
      <c r="P1073" s="20"/>
      <c r="Q1073" s="20"/>
      <c r="R1073" s="20"/>
      <c r="S1073" s="20"/>
    </row>
    <row r="1074" spans="1:27">
      <c r="A107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74" s="9">
        <v>302</v>
      </c>
      <c r="C1074" s="121" t="str">
        <f t="shared" si="59"/>
        <v>3级-3级</v>
      </c>
      <c r="D1074" s="121" t="s">
        <v>69</v>
      </c>
      <c r="E1074" s="121" t="s">
        <v>354</v>
      </c>
      <c r="F1074" s="121" t="s">
        <v>69</v>
      </c>
      <c r="G1074" s="117" t="s">
        <v>352</v>
      </c>
      <c r="H1074" s="144" t="s">
        <v>629</v>
      </c>
      <c r="I1074" s="124" t="s">
        <v>5</v>
      </c>
      <c r="J1074" s="271">
        <v>3368.53</v>
      </c>
      <c r="K1074" s="54"/>
      <c r="L1074" s="55"/>
      <c r="M1074" s="56"/>
      <c r="N1074" s="57"/>
      <c r="O1074" s="58"/>
      <c r="P1074" s="58"/>
      <c r="Q1074" s="58"/>
      <c r="R1074" s="58"/>
      <c r="S1074" s="58"/>
    </row>
    <row r="1075" spans="1:27" ht="13" customHeight="1">
      <c r="A1075" s="147" t="str">
        <f>HYPERLINK("C:\Users\chizh\Desktop\ffcell\提取结果.xlsx#'4内部关联现金流'!A1","[提取结果.xlsx]4内部关联现金流")</f>
        <v>[提取结果.xlsx]4内部关联现金流</v>
      </c>
      <c r="B1075" s="9">
        <v>61</v>
      </c>
      <c r="C1075" s="85" t="str">
        <f t="shared" si="59"/>
        <v>2级-2级</v>
      </c>
      <c r="D1075" s="100" t="s">
        <v>66</v>
      </c>
      <c r="E1075" s="85" t="s">
        <v>80</v>
      </c>
      <c r="F1075" s="100" t="s">
        <v>66</v>
      </c>
      <c r="G1075" s="100" t="s">
        <v>88</v>
      </c>
      <c r="H1075" s="104" t="s">
        <v>380</v>
      </c>
      <c r="I1075" s="97" t="s">
        <v>3</v>
      </c>
      <c r="J1075" s="272">
        <v>3345.2</v>
      </c>
      <c r="K1075" s="22"/>
      <c r="L1075" s="23"/>
      <c r="M1075" s="20"/>
      <c r="N1075" s="24"/>
      <c r="O1075" s="20"/>
      <c r="P1075" s="20"/>
      <c r="Q1075" s="20"/>
      <c r="R1075" s="20"/>
      <c r="S1075" s="20"/>
    </row>
    <row r="1076" spans="1:27">
      <c r="A1076" s="147" t="str">
        <f>HYPERLINK("C:\Users\chizh\Desktop\ffcell\提取结果.xlsx#'4内部关联现金流-1'!A1","[提取结果.xlsx]4内部关联现金流-1")</f>
        <v>[提取结果.xlsx]4内部关联现金流-1</v>
      </c>
      <c r="B1076" s="9">
        <v>2</v>
      </c>
      <c r="C1076" s="10" t="str">
        <f t="shared" si="59"/>
        <v>2级-3级</v>
      </c>
      <c r="D1076" s="10" t="s">
        <v>66</v>
      </c>
      <c r="E1076" s="10" t="s">
        <v>106</v>
      </c>
      <c r="F1076" s="10" t="s">
        <v>69</v>
      </c>
      <c r="G1076" s="10" t="s">
        <v>415</v>
      </c>
      <c r="H1076" s="76" t="s">
        <v>416</v>
      </c>
      <c r="I1076" s="77" t="s">
        <v>8</v>
      </c>
      <c r="J1076" s="26">
        <v>3307.53</v>
      </c>
      <c r="K1076" s="22"/>
      <c r="L1076" s="23"/>
      <c r="M1076" s="32"/>
      <c r="N1076" s="24"/>
      <c r="O1076" s="20"/>
      <c r="P1076" s="20"/>
      <c r="Q1076" s="20"/>
      <c r="R1076" s="20"/>
      <c r="S1076" s="20"/>
    </row>
    <row r="1077" spans="1:27" ht="13" customHeight="1">
      <c r="A107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77" s="9">
        <v>108</v>
      </c>
      <c r="C1077" s="10" t="str">
        <f t="shared" si="59"/>
        <v>2级-3级</v>
      </c>
      <c r="D1077" s="10" t="s">
        <v>115</v>
      </c>
      <c r="E1077" s="10" t="s">
        <v>81</v>
      </c>
      <c r="F1077" s="10" t="s">
        <v>116</v>
      </c>
      <c r="G1077" s="10" t="s">
        <v>123</v>
      </c>
      <c r="H1077" s="81" t="s">
        <v>151</v>
      </c>
      <c r="I1077" s="77" t="s">
        <v>5</v>
      </c>
      <c r="J1077" s="26">
        <v>3305.51</v>
      </c>
      <c r="K1077" s="31" t="s">
        <v>152</v>
      </c>
      <c r="L1077" s="23" t="s">
        <v>9</v>
      </c>
      <c r="M1077" s="32">
        <f>J1077</f>
        <v>3305.51</v>
      </c>
      <c r="N1077" s="24"/>
      <c r="O1077" s="20"/>
      <c r="P1077" s="20"/>
      <c r="Q1077" s="33">
        <f>M1077</f>
        <v>3305.51</v>
      </c>
      <c r="R1077" s="33">
        <f>Q1077</f>
        <v>3305.51</v>
      </c>
      <c r="S1077" s="33">
        <f>R1077</f>
        <v>3305.51</v>
      </c>
    </row>
    <row r="1078" spans="1:27">
      <c r="A107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078" s="9">
        <v>15</v>
      </c>
      <c r="C1078" s="10" t="str">
        <f t="shared" si="59"/>
        <v>2级-3级</v>
      </c>
      <c r="D1078" s="10" t="s">
        <v>66</v>
      </c>
      <c r="E1078" s="10" t="s">
        <v>84</v>
      </c>
      <c r="F1078" s="10" t="s">
        <v>69</v>
      </c>
      <c r="G1078" s="10" t="s">
        <v>180</v>
      </c>
      <c r="H1078" s="81" t="s">
        <v>230</v>
      </c>
      <c r="I1078" s="77" t="s">
        <v>6</v>
      </c>
      <c r="J1078" s="26">
        <v>3257</v>
      </c>
      <c r="K1078" s="22"/>
      <c r="L1078" s="23"/>
      <c r="M1078" s="20"/>
      <c r="N1078" s="24"/>
      <c r="O1078" s="20"/>
      <c r="P1078" s="20"/>
      <c r="Q1078" s="20"/>
      <c r="R1078" s="20"/>
      <c r="S1078" s="20"/>
    </row>
    <row r="1079" spans="1:27">
      <c r="A107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79" s="9">
        <v>300</v>
      </c>
      <c r="C1079" s="121" t="str">
        <f t="shared" si="59"/>
        <v>3级-3级</v>
      </c>
      <c r="D1079" s="121" t="s">
        <v>69</v>
      </c>
      <c r="E1079" s="121" t="s">
        <v>354</v>
      </c>
      <c r="F1079" s="121" t="s">
        <v>69</v>
      </c>
      <c r="G1079" s="117" t="s">
        <v>347</v>
      </c>
      <c r="H1079" s="144" t="s">
        <v>628</v>
      </c>
      <c r="I1079" s="124" t="s">
        <v>5</v>
      </c>
      <c r="J1079" s="271">
        <v>3229.09</v>
      </c>
      <c r="K1079" s="54"/>
      <c r="L1079" s="55"/>
      <c r="M1079" s="56"/>
      <c r="N1079" s="57"/>
      <c r="O1079" s="58"/>
      <c r="P1079" s="58"/>
      <c r="Q1079" s="58"/>
      <c r="R1079" s="58"/>
      <c r="S1079" s="58"/>
    </row>
    <row r="1080" spans="1:27" ht="26">
      <c r="A108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80" s="9">
        <v>346</v>
      </c>
      <c r="C1080" s="121" t="str">
        <f t="shared" si="59"/>
        <v>3级-3级</v>
      </c>
      <c r="D1080" s="121" t="s">
        <v>69</v>
      </c>
      <c r="E1080" s="129" t="s">
        <v>349</v>
      </c>
      <c r="F1080" s="121" t="s">
        <v>69</v>
      </c>
      <c r="G1080" s="121" t="s">
        <v>351</v>
      </c>
      <c r="H1080" s="144" t="s">
        <v>656</v>
      </c>
      <c r="I1080" s="124" t="s">
        <v>5</v>
      </c>
      <c r="J1080" s="271">
        <v>3228.8</v>
      </c>
      <c r="K1080" s="54"/>
      <c r="L1080" s="55"/>
      <c r="M1080" s="58"/>
      <c r="N1080" s="57"/>
      <c r="O1080" s="58"/>
      <c r="P1080" s="58" t="str">
        <f>IF(N1080=0,"OK","待核对")</f>
        <v>OK</v>
      </c>
      <c r="Q1080" s="58"/>
      <c r="R1080" s="58"/>
      <c r="S1080" s="58"/>
    </row>
    <row r="1081" spans="1:27">
      <c r="A108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81" s="9">
        <v>355</v>
      </c>
      <c r="C1081" s="121" t="str">
        <f t="shared" si="59"/>
        <v>3级-3级</v>
      </c>
      <c r="D1081" s="121" t="s">
        <v>69</v>
      </c>
      <c r="E1081" s="121" t="s">
        <v>358</v>
      </c>
      <c r="F1081" s="121" t="s">
        <v>69</v>
      </c>
      <c r="G1081" s="121" t="s">
        <v>161</v>
      </c>
      <c r="H1081" s="76" t="s">
        <v>661</v>
      </c>
      <c r="I1081" s="124" t="s">
        <v>9</v>
      </c>
      <c r="J1081" s="271">
        <v>3187</v>
      </c>
      <c r="K1081" s="54"/>
      <c r="L1081" s="55"/>
      <c r="M1081" s="59"/>
      <c r="N1081" s="57"/>
      <c r="O1081" s="58"/>
      <c r="P1081" s="58" t="str">
        <f>IF(N1081=0,"OK","待核对")</f>
        <v>OK</v>
      </c>
      <c r="Q1081" s="58"/>
      <c r="R1081" s="58"/>
      <c r="S1081" s="58"/>
    </row>
    <row r="1082" spans="1:27">
      <c r="A108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82" s="9">
        <v>47</v>
      </c>
      <c r="C1082" s="10" t="str">
        <f t="shared" si="59"/>
        <v>000-2级</v>
      </c>
      <c r="D1082" s="10"/>
      <c r="E1082" s="10"/>
      <c r="F1082" s="10" t="s">
        <v>252</v>
      </c>
      <c r="G1082" s="10" t="s">
        <v>179</v>
      </c>
      <c r="H1082" s="81" t="s">
        <v>298</v>
      </c>
      <c r="I1082" s="77" t="s">
        <v>9</v>
      </c>
      <c r="J1082" s="26">
        <v>3135.6</v>
      </c>
      <c r="K1082" s="22"/>
      <c r="L1082" s="23"/>
      <c r="M1082" s="20"/>
      <c r="N1082" s="24"/>
      <c r="O1082" s="20"/>
      <c r="P1082" s="20" t="str">
        <f>IF(N1082=0,"OK","待核对")</f>
        <v>OK</v>
      </c>
      <c r="Q1082" s="20"/>
      <c r="R1082" s="20"/>
      <c r="S1082" s="20"/>
      <c r="T1082" s="162"/>
      <c r="U1082" s="162"/>
      <c r="V1082" s="162"/>
      <c r="W1082" s="162"/>
      <c r="X1082" s="162"/>
      <c r="Y1082" s="162"/>
      <c r="Z1082" s="162"/>
      <c r="AA1082" s="162"/>
    </row>
    <row r="1083" spans="1:27" ht="26">
      <c r="A108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83" s="9">
        <v>1</v>
      </c>
      <c r="C1083" s="10" t="str">
        <f t="shared" si="59"/>
        <v>2级-3级</v>
      </c>
      <c r="D1083" s="10" t="s">
        <v>115</v>
      </c>
      <c r="E1083" s="10" t="s">
        <v>81</v>
      </c>
      <c r="F1083" s="10" t="s">
        <v>116</v>
      </c>
      <c r="G1083" s="10" t="s">
        <v>117</v>
      </c>
      <c r="H1083" s="81" t="s">
        <v>118</v>
      </c>
      <c r="I1083" s="77" t="s">
        <v>5</v>
      </c>
      <c r="J1083" s="26">
        <v>3124.58</v>
      </c>
      <c r="K1083" s="31" t="s">
        <v>119</v>
      </c>
      <c r="L1083" s="23" t="s">
        <v>9</v>
      </c>
      <c r="M1083" s="32">
        <f>J1083</f>
        <v>3124.58</v>
      </c>
      <c r="N1083" s="24"/>
      <c r="O1083" s="20"/>
      <c r="P1083" s="20"/>
      <c r="Q1083" s="33">
        <f>M1083</f>
        <v>3124.58</v>
      </c>
      <c r="R1083" s="33">
        <f>Q1083</f>
        <v>3124.58</v>
      </c>
      <c r="S1083" s="33">
        <f>R1083</f>
        <v>3124.58</v>
      </c>
    </row>
    <row r="1084" spans="1:27">
      <c r="A108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84" s="72">
        <v>119</v>
      </c>
      <c r="C1084" s="73" t="str">
        <f t="shared" si="59"/>
        <v>4级-2级</v>
      </c>
      <c r="D1084" s="73" t="s">
        <v>72</v>
      </c>
      <c r="E1084" s="73" t="s">
        <v>76</v>
      </c>
      <c r="F1084" s="73" t="s">
        <v>66</v>
      </c>
      <c r="G1084" s="73" t="s">
        <v>93</v>
      </c>
      <c r="H1084" s="79" t="s">
        <v>165</v>
      </c>
      <c r="I1084" s="77" t="s">
        <v>6</v>
      </c>
      <c r="J1084" s="26">
        <v>3112.92</v>
      </c>
      <c r="K1084" s="22"/>
      <c r="L1084" s="23"/>
      <c r="M1084" s="20"/>
      <c r="N1084" s="24"/>
      <c r="O1084" s="20"/>
      <c r="P1084" s="20"/>
      <c r="Q1084" s="20"/>
      <c r="R1084" s="20"/>
      <c r="S1084" s="20"/>
    </row>
    <row r="1085" spans="1:27">
      <c r="A108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85" s="9">
        <v>110</v>
      </c>
      <c r="C1085" s="10" t="str">
        <f t="shared" si="59"/>
        <v>2级-4级</v>
      </c>
      <c r="D1085" s="10" t="s">
        <v>252</v>
      </c>
      <c r="E1085" s="10" t="s">
        <v>93</v>
      </c>
      <c r="F1085" s="10" t="s">
        <v>262</v>
      </c>
      <c r="G1085" s="10" t="s">
        <v>76</v>
      </c>
      <c r="H1085" s="81" t="s">
        <v>165</v>
      </c>
      <c r="I1085" s="77" t="s">
        <v>14</v>
      </c>
      <c r="J1085" s="69">
        <v>3112.87</v>
      </c>
      <c r="K1085" s="22"/>
      <c r="L1085" s="23"/>
      <c r="M1085" s="32"/>
      <c r="N1085" s="24"/>
      <c r="O1085" s="20"/>
      <c r="P1085" s="20"/>
      <c r="Q1085" s="20"/>
      <c r="R1085" s="20"/>
      <c r="S1085" s="20"/>
      <c r="T1085" s="162"/>
      <c r="U1085" s="162"/>
      <c r="V1085" s="162"/>
      <c r="W1085" s="162"/>
      <c r="X1085" s="162"/>
      <c r="Y1085" s="162"/>
      <c r="Z1085" s="162"/>
      <c r="AA1085" s="162"/>
    </row>
    <row r="1086" spans="1:27" ht="26">
      <c r="A108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86" s="9">
        <v>33</v>
      </c>
      <c r="C1086" s="10" t="str">
        <f t="shared" si="59"/>
        <v>3级-3级</v>
      </c>
      <c r="D1086" s="10" t="s">
        <v>116</v>
      </c>
      <c r="E1086" s="10" t="s">
        <v>126</v>
      </c>
      <c r="F1086" s="10" t="s">
        <v>116</v>
      </c>
      <c r="G1086" s="10" t="s">
        <v>128</v>
      </c>
      <c r="H1086" s="81" t="s">
        <v>135</v>
      </c>
      <c r="I1086" s="77" t="s">
        <v>5</v>
      </c>
      <c r="J1086" s="26">
        <v>3097</v>
      </c>
      <c r="K1086" s="31" t="s">
        <v>136</v>
      </c>
      <c r="L1086" s="23" t="s">
        <v>9</v>
      </c>
      <c r="M1086" s="32">
        <f>J1086</f>
        <v>3097</v>
      </c>
      <c r="N1086" s="24"/>
      <c r="O1086" s="20"/>
      <c r="P1086" s="20"/>
      <c r="Q1086" s="33">
        <f>M1086</f>
        <v>3097</v>
      </c>
      <c r="R1086" s="33">
        <f>Q1086</f>
        <v>3097</v>
      </c>
      <c r="S1086" s="33">
        <f>R1086</f>
        <v>3097</v>
      </c>
    </row>
    <row r="1087" spans="1:27">
      <c r="A108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87" s="9">
        <v>397</v>
      </c>
      <c r="C1087" s="121" t="str">
        <f t="shared" si="59"/>
        <v>3级-3级</v>
      </c>
      <c r="D1087" s="121" t="s">
        <v>69</v>
      </c>
      <c r="E1087" s="121" t="s">
        <v>161</v>
      </c>
      <c r="F1087" s="121" t="s">
        <v>69</v>
      </c>
      <c r="G1087" s="121" t="s">
        <v>127</v>
      </c>
      <c r="H1087" s="144" t="s">
        <v>669</v>
      </c>
      <c r="I1087" s="124" t="s">
        <v>3</v>
      </c>
      <c r="J1087" s="271">
        <v>3026</v>
      </c>
      <c r="K1087" s="22"/>
      <c r="L1087" s="23"/>
      <c r="M1087" s="20"/>
      <c r="N1087" s="24"/>
      <c r="O1087" s="20"/>
      <c r="P1087" s="20"/>
      <c r="Q1087" s="20"/>
      <c r="R1087" s="20"/>
      <c r="S1087" s="20"/>
    </row>
    <row r="1088" spans="1:27">
      <c r="A1088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088" s="9">
        <v>7</v>
      </c>
      <c r="C1088" s="10" t="str">
        <f t="shared" si="59"/>
        <v>2级-2级</v>
      </c>
      <c r="D1088" s="10" t="s">
        <v>66</v>
      </c>
      <c r="E1088" s="10" t="s">
        <v>169</v>
      </c>
      <c r="F1088" s="10" t="s">
        <v>66</v>
      </c>
      <c r="G1088" s="10" t="s">
        <v>81</v>
      </c>
      <c r="H1088" s="37"/>
      <c r="I1088" s="77" t="s">
        <v>9</v>
      </c>
      <c r="J1088" s="39">
        <v>3009.06</v>
      </c>
      <c r="K1088" s="22"/>
      <c r="L1088" s="23"/>
      <c r="M1088" s="38"/>
      <c r="N1088" s="24"/>
      <c r="O1088" s="20"/>
      <c r="P1088" s="20" t="str">
        <f>IF(N1088=0,"OK","待核对")</f>
        <v>OK</v>
      </c>
      <c r="Q1088" s="20"/>
      <c r="R1088" s="20"/>
      <c r="S1088" s="20"/>
    </row>
    <row r="1089" spans="1:19" ht="26">
      <c r="A108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89" s="9">
        <v>160</v>
      </c>
      <c r="C1089" s="10" t="str">
        <f t="shared" si="59"/>
        <v>2级-2级</v>
      </c>
      <c r="D1089" s="10" t="s">
        <v>66</v>
      </c>
      <c r="E1089" s="10" t="s">
        <v>81</v>
      </c>
      <c r="F1089" s="10" t="s">
        <v>66</v>
      </c>
      <c r="G1089" s="10" t="s">
        <v>169</v>
      </c>
      <c r="H1089" s="81" t="s">
        <v>186</v>
      </c>
      <c r="I1089" s="77" t="s">
        <v>12</v>
      </c>
      <c r="J1089" s="26">
        <v>3009.06</v>
      </c>
      <c r="K1089" s="22"/>
      <c r="L1089" s="23"/>
      <c r="M1089" s="32"/>
      <c r="N1089" s="24"/>
      <c r="O1089" s="20"/>
      <c r="P1089" s="20"/>
      <c r="Q1089" s="33"/>
      <c r="R1089" s="33"/>
      <c r="S1089" s="33"/>
    </row>
    <row r="1090" spans="1:19" ht="26">
      <c r="A109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90" s="9">
        <v>46</v>
      </c>
      <c r="C1090" s="10" t="str">
        <f t="shared" si="59"/>
        <v>2级-3级</v>
      </c>
      <c r="D1090" s="10" t="s">
        <v>115</v>
      </c>
      <c r="E1090" s="10" t="s">
        <v>81</v>
      </c>
      <c r="F1090" s="10" t="s">
        <v>116</v>
      </c>
      <c r="G1090" s="10" t="s">
        <v>121</v>
      </c>
      <c r="H1090" s="81" t="s">
        <v>142</v>
      </c>
      <c r="I1090" s="77" t="s">
        <v>3</v>
      </c>
      <c r="J1090" s="26">
        <v>3000</v>
      </c>
      <c r="K1090" s="22" t="s">
        <v>142</v>
      </c>
      <c r="L1090" s="23" t="s">
        <v>7</v>
      </c>
      <c r="M1090" s="32">
        <f>J1090</f>
        <v>3000</v>
      </c>
      <c r="N1090" s="24"/>
      <c r="O1090" s="20"/>
      <c r="P1090" s="20"/>
      <c r="Q1090" s="33">
        <f>M1090</f>
        <v>3000</v>
      </c>
      <c r="R1090" s="33">
        <f>Q1090</f>
        <v>3000</v>
      </c>
      <c r="S1090" s="33">
        <f>R1090</f>
        <v>3000</v>
      </c>
    </row>
    <row r="1091" spans="1:19">
      <c r="A109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91" s="9">
        <v>162</v>
      </c>
      <c r="C1091" s="10" t="str">
        <f t="shared" si="59"/>
        <v>2级-2级</v>
      </c>
      <c r="D1091" s="10" t="s">
        <v>66</v>
      </c>
      <c r="E1091" s="10" t="s">
        <v>81</v>
      </c>
      <c r="F1091" s="10" t="s">
        <v>66</v>
      </c>
      <c r="G1091" s="10" t="s">
        <v>169</v>
      </c>
      <c r="H1091" s="81" t="s">
        <v>142</v>
      </c>
      <c r="I1091" s="77" t="s">
        <v>3</v>
      </c>
      <c r="J1091" s="26">
        <v>3000</v>
      </c>
      <c r="K1091" s="22"/>
      <c r="L1091" s="23"/>
      <c r="M1091" s="32"/>
      <c r="N1091" s="24"/>
      <c r="O1091" s="20"/>
      <c r="P1091" s="20"/>
      <c r="Q1091" s="33"/>
      <c r="R1091" s="33"/>
      <c r="S1091" s="33"/>
    </row>
    <row r="1092" spans="1:19">
      <c r="A1092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092" s="9">
        <v>4</v>
      </c>
      <c r="C1092" s="10" t="str">
        <f t="shared" si="59"/>
        <v>2级-2级</v>
      </c>
      <c r="D1092" s="10" t="s">
        <v>66</v>
      </c>
      <c r="E1092" s="10" t="s">
        <v>169</v>
      </c>
      <c r="F1092" s="10" t="s">
        <v>66</v>
      </c>
      <c r="G1092" s="10" t="s">
        <v>81</v>
      </c>
      <c r="H1092" s="119"/>
      <c r="I1092" s="77" t="s">
        <v>7</v>
      </c>
      <c r="J1092" s="26">
        <v>3000</v>
      </c>
      <c r="K1092" s="22"/>
      <c r="L1092" s="23"/>
      <c r="M1092" s="32"/>
      <c r="N1092" s="24"/>
      <c r="O1092" s="20"/>
      <c r="P1092" s="20"/>
      <c r="Q1092" s="20"/>
      <c r="R1092" s="20"/>
      <c r="S1092" s="20"/>
    </row>
    <row r="1093" spans="1:19">
      <c r="A109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93" s="9">
        <v>417</v>
      </c>
      <c r="C1093" s="121" t="str">
        <f t="shared" si="59"/>
        <v>3级-4级</v>
      </c>
      <c r="D1093" s="121" t="s">
        <v>69</v>
      </c>
      <c r="E1093" s="121" t="s">
        <v>161</v>
      </c>
      <c r="F1093" s="121" t="s">
        <v>72</v>
      </c>
      <c r="G1093" s="121" t="s">
        <v>73</v>
      </c>
      <c r="H1093" s="144" t="s">
        <v>669</v>
      </c>
      <c r="I1093" s="124" t="s">
        <v>3</v>
      </c>
      <c r="J1093" s="271">
        <v>3000</v>
      </c>
      <c r="K1093" s="22"/>
      <c r="L1093" s="23"/>
      <c r="M1093" s="20"/>
      <c r="N1093" s="24"/>
      <c r="O1093" s="20"/>
      <c r="P1093" s="20"/>
      <c r="Q1093" s="20"/>
      <c r="R1093" s="20"/>
      <c r="S1093" s="20"/>
    </row>
    <row r="1094" spans="1:19" ht="26">
      <c r="A109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94" s="9">
        <v>100</v>
      </c>
      <c r="C1094" s="10" t="str">
        <f t="shared" si="59"/>
        <v>2级-3级</v>
      </c>
      <c r="D1094" s="10" t="s">
        <v>115</v>
      </c>
      <c r="E1094" s="10" t="s">
        <v>81</v>
      </c>
      <c r="F1094" s="10" t="s">
        <v>116</v>
      </c>
      <c r="G1094" s="10" t="s">
        <v>123</v>
      </c>
      <c r="H1094" s="81" t="s">
        <v>149</v>
      </c>
      <c r="I1094" s="77" t="s">
        <v>5</v>
      </c>
      <c r="J1094" s="26">
        <v>2844.72</v>
      </c>
      <c r="K1094" s="31" t="s">
        <v>150</v>
      </c>
      <c r="L1094" s="23" t="s">
        <v>9</v>
      </c>
      <c r="M1094" s="32">
        <f>J1094</f>
        <v>2844.72</v>
      </c>
      <c r="N1094" s="24"/>
      <c r="O1094" s="20"/>
      <c r="P1094" s="20"/>
      <c r="Q1094" s="33">
        <f>M1094</f>
        <v>2844.72</v>
      </c>
      <c r="R1094" s="33">
        <f>Q1094</f>
        <v>2844.72</v>
      </c>
      <c r="S1094" s="33">
        <f>R1094</f>
        <v>2844.72</v>
      </c>
    </row>
    <row r="1095" spans="1:19">
      <c r="A109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95" s="9">
        <v>53</v>
      </c>
      <c r="C1095" s="121" t="str">
        <f t="shared" si="59"/>
        <v>3级-2级</v>
      </c>
      <c r="D1095" s="121" t="s">
        <v>69</v>
      </c>
      <c r="E1095" s="121" t="s">
        <v>195</v>
      </c>
      <c r="F1095" s="121" t="s">
        <v>66</v>
      </c>
      <c r="G1095" s="121" t="s">
        <v>88</v>
      </c>
      <c r="H1095" s="144" t="s">
        <v>544</v>
      </c>
      <c r="I1095" s="124" t="s">
        <v>3</v>
      </c>
      <c r="J1095" s="255">
        <v>2810.13</v>
      </c>
      <c r="K1095" s="22"/>
      <c r="L1095" s="23"/>
      <c r="M1095" s="32"/>
      <c r="N1095" s="24"/>
      <c r="O1095" s="20"/>
      <c r="P1095" s="20"/>
      <c r="Q1095" s="20"/>
      <c r="R1095" s="20"/>
      <c r="S1095" s="20"/>
    </row>
    <row r="1096" spans="1:19">
      <c r="A1096" s="147" t="str">
        <f>HYPERLINK("C:\Users\chizh\Desktop\ffcell\提取结果.xlsx#'4内部关联现金流-1'!A1","[提取结果.xlsx]4内部关联现金流-1")</f>
        <v>[提取结果.xlsx]4内部关联现金流-1</v>
      </c>
      <c r="B1096" s="9">
        <v>50</v>
      </c>
      <c r="C1096" s="10" t="str">
        <f t="shared" si="59"/>
        <v>4级-3级</v>
      </c>
      <c r="D1096" s="73" t="s">
        <v>72</v>
      </c>
      <c r="E1096" s="73" t="s">
        <v>173</v>
      </c>
      <c r="F1096" s="73" t="s">
        <v>69</v>
      </c>
      <c r="G1096" s="73" t="s">
        <v>442</v>
      </c>
      <c r="H1096" s="81" t="s">
        <v>437</v>
      </c>
      <c r="I1096" s="77" t="s">
        <v>3</v>
      </c>
      <c r="J1096" s="26">
        <v>2800</v>
      </c>
      <c r="K1096" s="54"/>
      <c r="L1096" s="55"/>
      <c r="M1096" s="59"/>
      <c r="N1096" s="24"/>
      <c r="O1096" s="20"/>
      <c r="P1096" s="20"/>
      <c r="Q1096" s="20"/>
      <c r="R1096" s="20"/>
      <c r="S1096" s="20"/>
    </row>
    <row r="1097" spans="1:19">
      <c r="A109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97" s="9">
        <v>56</v>
      </c>
      <c r="C1097" s="121" t="str">
        <f t="shared" si="59"/>
        <v>3级-3级</v>
      </c>
      <c r="D1097" s="121" t="s">
        <v>69</v>
      </c>
      <c r="E1097" s="121" t="s">
        <v>195</v>
      </c>
      <c r="F1097" s="121" t="s">
        <v>69</v>
      </c>
      <c r="G1097" s="121" t="s">
        <v>428</v>
      </c>
      <c r="H1097" s="144" t="s">
        <v>558</v>
      </c>
      <c r="I1097" s="124" t="s">
        <v>5</v>
      </c>
      <c r="J1097" s="255">
        <v>2785.07</v>
      </c>
      <c r="K1097" s="22"/>
      <c r="L1097" s="23"/>
      <c r="M1097" s="32"/>
      <c r="N1097" s="24"/>
      <c r="O1097" s="20"/>
      <c r="P1097" s="20"/>
      <c r="Q1097" s="20"/>
      <c r="R1097" s="20"/>
      <c r="S1097" s="20"/>
    </row>
    <row r="1098" spans="1:19">
      <c r="A109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98" s="9">
        <v>437</v>
      </c>
      <c r="C1098" s="121" t="str">
        <f t="shared" si="59"/>
        <v>3级-3级</v>
      </c>
      <c r="D1098" s="121" t="s">
        <v>69</v>
      </c>
      <c r="E1098" s="121" t="s">
        <v>428</v>
      </c>
      <c r="F1098" s="121" t="s">
        <v>69</v>
      </c>
      <c r="G1098" s="121" t="s">
        <v>195</v>
      </c>
      <c r="H1098" s="144" t="s">
        <v>670</v>
      </c>
      <c r="I1098" s="124" t="s">
        <v>9</v>
      </c>
      <c r="J1098" s="271">
        <v>2785.07</v>
      </c>
      <c r="K1098" s="22"/>
      <c r="L1098" s="23"/>
      <c r="M1098" s="32"/>
      <c r="N1098" s="24"/>
      <c r="O1098" s="20"/>
      <c r="P1098" s="20"/>
      <c r="Q1098" s="20"/>
      <c r="R1098" s="20"/>
      <c r="S1098" s="20"/>
    </row>
    <row r="1099" spans="1:19">
      <c r="A109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99" s="9">
        <v>26</v>
      </c>
      <c r="C1099" s="10" t="str">
        <f t="shared" si="59"/>
        <v>4级-3级</v>
      </c>
      <c r="D1099" s="10" t="s">
        <v>72</v>
      </c>
      <c r="E1099" s="10" t="s">
        <v>97</v>
      </c>
      <c r="F1099" s="10" t="s">
        <v>69</v>
      </c>
      <c r="G1099" s="10" t="s">
        <v>352</v>
      </c>
      <c r="H1099" s="118" t="s">
        <v>306</v>
      </c>
      <c r="I1099" s="77" t="s">
        <v>3</v>
      </c>
      <c r="J1099" s="26">
        <v>2774.58</v>
      </c>
      <c r="K1099" s="22"/>
      <c r="L1099" s="23"/>
      <c r="M1099" s="20"/>
      <c r="N1099" s="24"/>
      <c r="O1099" s="20"/>
      <c r="P1099" s="20"/>
      <c r="Q1099" s="20"/>
      <c r="R1099" s="20"/>
      <c r="S1099" s="20"/>
    </row>
    <row r="1100" spans="1:19">
      <c r="A110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00" s="9">
        <v>480</v>
      </c>
      <c r="C1100" s="121" t="str">
        <f t="shared" si="59"/>
        <v>3级-4级</v>
      </c>
      <c r="D1100" s="121" t="s">
        <v>69</v>
      </c>
      <c r="E1100" s="121" t="s">
        <v>352</v>
      </c>
      <c r="F1100" s="121" t="s">
        <v>72</v>
      </c>
      <c r="G1100" s="121" t="s">
        <v>97</v>
      </c>
      <c r="H1100" s="144" t="s">
        <v>277</v>
      </c>
      <c r="I1100" s="124" t="s">
        <v>9</v>
      </c>
      <c r="J1100" s="271">
        <v>2774.58</v>
      </c>
      <c r="K1100" s="54"/>
      <c r="L1100" s="55"/>
      <c r="M1100" s="56"/>
      <c r="N1100" s="57"/>
      <c r="O1100" s="58"/>
      <c r="P1100" s="58"/>
      <c r="Q1100" s="58"/>
      <c r="R1100" s="58"/>
      <c r="S1100" s="58"/>
    </row>
    <row r="1101" spans="1:19" ht="14.5">
      <c r="A110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101" s="9">
        <v>56</v>
      </c>
      <c r="C1101" s="10" t="str">
        <f t="shared" si="59"/>
        <v>3级-4级</v>
      </c>
      <c r="D1101" s="73" t="s">
        <v>69</v>
      </c>
      <c r="E1101" s="73" t="s">
        <v>293</v>
      </c>
      <c r="F1101" s="73" t="s">
        <v>72</v>
      </c>
      <c r="G1101" s="73" t="s">
        <v>73</v>
      </c>
      <c r="H1101" s="136" t="s">
        <v>403</v>
      </c>
      <c r="I1101" s="77" t="s">
        <v>6</v>
      </c>
      <c r="J1101" s="26">
        <v>2730</v>
      </c>
      <c r="K1101" s="22"/>
      <c r="L1101" s="23"/>
      <c r="M1101" s="20"/>
      <c r="N1101" s="24"/>
      <c r="O1101" s="20"/>
      <c r="P1101" s="20"/>
      <c r="Q1101" s="20"/>
      <c r="R1101" s="20"/>
      <c r="S1101" s="20"/>
    </row>
    <row r="1102" spans="1:19">
      <c r="A110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102" s="9">
        <v>16</v>
      </c>
      <c r="C1102" s="10" t="str">
        <f t="shared" si="59"/>
        <v>2级-2级</v>
      </c>
      <c r="D1102" s="10" t="s">
        <v>66</v>
      </c>
      <c r="E1102" s="10" t="s">
        <v>84</v>
      </c>
      <c r="F1102" s="10" t="s">
        <v>66</v>
      </c>
      <c r="G1102" s="10" t="s">
        <v>80</v>
      </c>
      <c r="H1102" s="81" t="s">
        <v>230</v>
      </c>
      <c r="I1102" s="77" t="s">
        <v>6</v>
      </c>
      <c r="J1102" s="26">
        <v>2705.6</v>
      </c>
      <c r="K1102" s="22"/>
      <c r="L1102" s="23"/>
      <c r="M1102" s="20"/>
      <c r="N1102" s="24"/>
      <c r="O1102" s="20"/>
      <c r="P1102" s="20"/>
      <c r="Q1102" s="20"/>
      <c r="R1102" s="20"/>
      <c r="S1102" s="20"/>
    </row>
    <row r="1103" spans="1:19" ht="13" customHeight="1">
      <c r="A1103" s="147" t="str">
        <f>HYPERLINK("C:\Users\chizh\Desktop\ffcell\提取结果.xlsx#'4内部关联现金流'!A1","[提取结果.xlsx]4内部关联现金流")</f>
        <v>[提取结果.xlsx]4内部关联现金流</v>
      </c>
      <c r="B1103" s="9">
        <v>78</v>
      </c>
      <c r="C1103" s="85" t="str">
        <f t="shared" si="59"/>
        <v>2级-2级</v>
      </c>
      <c r="D1103" s="100" t="s">
        <v>66</v>
      </c>
      <c r="E1103" s="85" t="s">
        <v>80</v>
      </c>
      <c r="F1103" s="100" t="s">
        <v>66</v>
      </c>
      <c r="G1103" s="100" t="s">
        <v>84</v>
      </c>
      <c r="H1103" s="104" t="s">
        <v>380</v>
      </c>
      <c r="I1103" s="97" t="s">
        <v>3</v>
      </c>
      <c r="J1103" s="272">
        <v>2705.6</v>
      </c>
      <c r="K1103" s="22"/>
      <c r="L1103" s="23"/>
      <c r="M1103" s="20"/>
      <c r="N1103" s="24"/>
      <c r="O1103" s="20"/>
      <c r="P1103" s="20"/>
      <c r="Q1103" s="20"/>
      <c r="R1103" s="20"/>
      <c r="S1103" s="20"/>
    </row>
    <row r="1104" spans="1:19" ht="13" customHeight="1">
      <c r="A110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04" s="9">
        <v>9</v>
      </c>
      <c r="C1104" s="10" t="str">
        <f t="shared" si="59"/>
        <v>2级-3级</v>
      </c>
      <c r="D1104" s="10" t="s">
        <v>115</v>
      </c>
      <c r="E1104" s="10" t="s">
        <v>81</v>
      </c>
      <c r="F1104" s="10" t="s">
        <v>116</v>
      </c>
      <c r="G1104" s="10" t="s">
        <v>127</v>
      </c>
      <c r="H1104" s="81" t="s">
        <v>118</v>
      </c>
      <c r="I1104" s="77" t="s">
        <v>5</v>
      </c>
      <c r="J1104" s="26">
        <v>2701.78</v>
      </c>
      <c r="K1104" s="31" t="s">
        <v>119</v>
      </c>
      <c r="L1104" s="23" t="s">
        <v>9</v>
      </c>
      <c r="M1104" s="32">
        <f>J1104</f>
        <v>2701.78</v>
      </c>
      <c r="N1104" s="24"/>
      <c r="O1104" s="20"/>
      <c r="P1104" s="20"/>
      <c r="Q1104" s="33">
        <f>M1104</f>
        <v>2701.78</v>
      </c>
      <c r="R1104" s="33">
        <f>Q1104</f>
        <v>2701.78</v>
      </c>
      <c r="S1104" s="33">
        <f>R1104</f>
        <v>2701.78</v>
      </c>
    </row>
    <row r="1105" spans="1:19">
      <c r="A1105" s="147" t="str">
        <f>HYPERLINK("C:\Users\chizh\Desktop\ffcell\提取结果.xlsx#'4内部关联现金流-1'!A1","[提取结果.xlsx]4内部关联现金流-1")</f>
        <v>[提取结果.xlsx]4内部关联现金流-1</v>
      </c>
      <c r="B1105" s="9">
        <v>47</v>
      </c>
      <c r="C1105" s="10" t="str">
        <f t="shared" si="59"/>
        <v>4级-3级</v>
      </c>
      <c r="D1105" s="73" t="s">
        <v>72</v>
      </c>
      <c r="E1105" s="73" t="s">
        <v>173</v>
      </c>
      <c r="F1105" s="73" t="s">
        <v>69</v>
      </c>
      <c r="G1105" s="73" t="s">
        <v>439</v>
      </c>
      <c r="H1105" s="81" t="s">
        <v>437</v>
      </c>
      <c r="I1105" s="77" t="s">
        <v>3</v>
      </c>
      <c r="J1105" s="26">
        <v>2700</v>
      </c>
      <c r="K1105" s="54"/>
      <c r="L1105" s="55"/>
      <c r="M1105" s="56"/>
      <c r="N1105" s="24"/>
      <c r="O1105" s="20"/>
      <c r="P1105" s="20"/>
      <c r="Q1105" s="20"/>
      <c r="R1105" s="20"/>
      <c r="S1105" s="20"/>
    </row>
    <row r="1106" spans="1:19" ht="26">
      <c r="A110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06" s="9">
        <v>88</v>
      </c>
      <c r="C1106" s="10" t="str">
        <f t="shared" si="59"/>
        <v>2级-3级</v>
      </c>
      <c r="D1106" s="10" t="s">
        <v>115</v>
      </c>
      <c r="E1106" s="10" t="s">
        <v>81</v>
      </c>
      <c r="F1106" s="10" t="s">
        <v>116</v>
      </c>
      <c r="G1106" s="10" t="s">
        <v>121</v>
      </c>
      <c r="H1106" s="81" t="s">
        <v>147</v>
      </c>
      <c r="I1106" s="77" t="s">
        <v>5</v>
      </c>
      <c r="J1106" s="26">
        <v>2682.57</v>
      </c>
      <c r="K1106" s="31" t="s">
        <v>148</v>
      </c>
      <c r="L1106" s="23" t="s">
        <v>9</v>
      </c>
      <c r="M1106" s="32">
        <f>J1106</f>
        <v>2682.57</v>
      </c>
      <c r="N1106" s="24"/>
      <c r="O1106" s="20"/>
      <c r="P1106" s="20"/>
      <c r="Q1106" s="33">
        <f>M1106</f>
        <v>2682.57</v>
      </c>
      <c r="R1106" s="33">
        <f>Q1106</f>
        <v>2682.57</v>
      </c>
      <c r="S1106" s="33">
        <f>R1106</f>
        <v>2682.57</v>
      </c>
    </row>
    <row r="1107" spans="1:19" ht="26">
      <c r="A110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07" s="9">
        <v>24</v>
      </c>
      <c r="C1107" s="10" t="str">
        <f t="shared" si="59"/>
        <v>2级-3级</v>
      </c>
      <c r="D1107" s="10" t="s">
        <v>115</v>
      </c>
      <c r="E1107" s="10" t="s">
        <v>81</v>
      </c>
      <c r="F1107" s="10" t="s">
        <v>116</v>
      </c>
      <c r="G1107" s="10" t="s">
        <v>126</v>
      </c>
      <c r="H1107" s="81" t="s">
        <v>131</v>
      </c>
      <c r="I1107" s="77" t="s">
        <v>5</v>
      </c>
      <c r="J1107" s="26">
        <v>2653.56</v>
      </c>
      <c r="K1107" s="31" t="s">
        <v>132</v>
      </c>
      <c r="L1107" s="23" t="s">
        <v>7</v>
      </c>
      <c r="M1107" s="32">
        <f>J1107</f>
        <v>2653.56</v>
      </c>
      <c r="N1107" s="24"/>
      <c r="O1107" s="20"/>
      <c r="P1107" s="20"/>
      <c r="Q1107" s="33">
        <f>M1107</f>
        <v>2653.56</v>
      </c>
      <c r="R1107" s="33">
        <f>Q1107</f>
        <v>2653.56</v>
      </c>
      <c r="S1107" s="33">
        <f>R1107</f>
        <v>2653.56</v>
      </c>
    </row>
    <row r="1108" spans="1:19">
      <c r="A110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108" s="9">
        <v>14</v>
      </c>
      <c r="C1108" s="10" t="str">
        <f t="shared" si="59"/>
        <v>2级-3级</v>
      </c>
      <c r="D1108" s="10" t="s">
        <v>66</v>
      </c>
      <c r="E1108" s="10" t="s">
        <v>84</v>
      </c>
      <c r="F1108" s="10" t="s">
        <v>69</v>
      </c>
      <c r="G1108" s="10" t="s">
        <v>102</v>
      </c>
      <c r="H1108" s="81" t="s">
        <v>230</v>
      </c>
      <c r="I1108" s="77" t="s">
        <v>6</v>
      </c>
      <c r="J1108" s="26">
        <v>2514.25</v>
      </c>
      <c r="K1108" s="22"/>
      <c r="L1108" s="23"/>
      <c r="M1108" s="20"/>
      <c r="N1108" s="24"/>
      <c r="O1108" s="20"/>
      <c r="P1108" s="20"/>
      <c r="Q1108" s="20"/>
      <c r="R1108" s="20"/>
      <c r="S1108" s="20"/>
    </row>
    <row r="1109" spans="1:19">
      <c r="A110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109" s="9">
        <v>85</v>
      </c>
      <c r="C1109" s="10" t="s">
        <v>511</v>
      </c>
      <c r="D1109" s="10" t="s">
        <v>66</v>
      </c>
      <c r="E1109" s="10" t="s">
        <v>175</v>
      </c>
      <c r="F1109" s="10" t="s">
        <v>72</v>
      </c>
      <c r="G1109" s="10" t="s">
        <v>263</v>
      </c>
      <c r="H1109" s="79" t="s">
        <v>521</v>
      </c>
      <c r="I1109" s="77" t="s">
        <v>6</v>
      </c>
      <c r="J1109" s="26">
        <v>2500</v>
      </c>
      <c r="K1109" s="22"/>
      <c r="L1109" s="23"/>
      <c r="M1109" s="20"/>
      <c r="N1109" s="24"/>
      <c r="O1109" s="20"/>
      <c r="P1109" s="20"/>
      <c r="Q1109" s="20"/>
      <c r="R1109" s="20"/>
      <c r="S1109" s="20"/>
    </row>
    <row r="1110" spans="1:19">
      <c r="A11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10" s="9">
        <v>370</v>
      </c>
      <c r="C1110" s="121" t="str">
        <f>TEXT(D1110,"000")&amp;"-"&amp;TEXT(F1110,"000")</f>
        <v>3级-3级</v>
      </c>
      <c r="D1110" s="121" t="s">
        <v>69</v>
      </c>
      <c r="E1110" s="121" t="s">
        <v>231</v>
      </c>
      <c r="F1110" s="121" t="s">
        <v>69</v>
      </c>
      <c r="G1110" s="121" t="s">
        <v>195</v>
      </c>
      <c r="H1110" s="76" t="s">
        <v>668</v>
      </c>
      <c r="I1110" s="124" t="s">
        <v>3</v>
      </c>
      <c r="J1110" s="271">
        <v>2500</v>
      </c>
      <c r="K1110" s="22"/>
      <c r="L1110" s="23"/>
      <c r="M1110" s="20"/>
      <c r="N1110" s="24"/>
      <c r="O1110" s="20"/>
      <c r="P1110" s="20"/>
      <c r="Q1110" s="20"/>
      <c r="R1110" s="20"/>
      <c r="S1110" s="20"/>
    </row>
    <row r="1111" spans="1:19">
      <c r="A111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111" s="9">
        <v>15</v>
      </c>
      <c r="C1111" s="10" t="s">
        <v>500</v>
      </c>
      <c r="D1111" s="10" t="s">
        <v>69</v>
      </c>
      <c r="E1111" s="10" t="s">
        <v>158</v>
      </c>
      <c r="F1111" s="10" t="s">
        <v>66</v>
      </c>
      <c r="G1111" s="10" t="s">
        <v>81</v>
      </c>
      <c r="H1111" s="79"/>
      <c r="I1111" s="77" t="s">
        <v>3</v>
      </c>
      <c r="J1111" s="26">
        <v>2414.4</v>
      </c>
      <c r="K1111" s="22"/>
      <c r="L1111" s="23"/>
      <c r="M1111" s="20"/>
      <c r="N1111" s="24"/>
      <c r="O1111" s="20"/>
      <c r="P1111" s="20" t="s">
        <v>501</v>
      </c>
      <c r="Q1111" s="20"/>
      <c r="R1111" s="20"/>
      <c r="S1111" s="20"/>
    </row>
    <row r="1112" spans="1:19">
      <c r="A111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112" s="9">
        <v>2</v>
      </c>
      <c r="C1112" s="10" t="str">
        <f t="shared" ref="C1112:C1126" si="60">TEXT(D1112,"000")&amp;"-"&amp;TEXT(F1112,"000")</f>
        <v>1级-3级</v>
      </c>
      <c r="D1112" s="10" t="s">
        <v>64</v>
      </c>
      <c r="E1112" s="10" t="s">
        <v>65</v>
      </c>
      <c r="F1112" s="10" t="s">
        <v>69</v>
      </c>
      <c r="G1112" s="10" t="s">
        <v>70</v>
      </c>
      <c r="H1112" s="12" t="s">
        <v>71</v>
      </c>
      <c r="I1112" s="77" t="s">
        <v>5</v>
      </c>
      <c r="J1112" s="14">
        <f>2257.54*1.06</f>
        <v>2392.9924000000001</v>
      </c>
      <c r="K1112" s="15"/>
      <c r="L1112" s="15"/>
      <c r="M1112" s="16"/>
      <c r="N1112" s="17"/>
      <c r="O1112" s="18"/>
      <c r="P1112" s="19"/>
      <c r="Q1112" s="20"/>
      <c r="R1112" s="20"/>
      <c r="S1112" s="20"/>
    </row>
    <row r="1113" spans="1:19">
      <c r="A111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13" s="9">
        <v>83</v>
      </c>
      <c r="C1113" s="121" t="str">
        <f t="shared" si="60"/>
        <v>3级-2级</v>
      </c>
      <c r="D1113" s="121" t="s">
        <v>69</v>
      </c>
      <c r="E1113" s="121" t="s">
        <v>245</v>
      </c>
      <c r="F1113" s="121" t="s">
        <v>66</v>
      </c>
      <c r="G1113" s="121" t="s">
        <v>179</v>
      </c>
      <c r="H1113" s="76" t="s">
        <v>571</v>
      </c>
      <c r="I1113" s="124" t="s">
        <v>3</v>
      </c>
      <c r="J1113" s="271">
        <v>2340</v>
      </c>
      <c r="K1113" s="126"/>
      <c r="L1113" s="127"/>
      <c r="M1113" s="20"/>
      <c r="N1113" s="24"/>
      <c r="O1113" s="20"/>
      <c r="P1113" s="20"/>
      <c r="Q1113" s="20"/>
      <c r="R1113" s="20"/>
      <c r="S1113" s="20"/>
    </row>
    <row r="1114" spans="1:19" ht="13" customHeight="1">
      <c r="A1114" s="147" t="str">
        <f>HYPERLINK("C:\Users\chizh\Desktop\ffcell\提取结果.xlsx#'4内部关联现金流'!A1","[提取结果.xlsx]4内部关联现金流")</f>
        <v>[提取结果.xlsx]4内部关联现金流</v>
      </c>
      <c r="B1114" s="9">
        <v>39</v>
      </c>
      <c r="C1114" s="85" t="str">
        <f t="shared" si="60"/>
        <v>2级-2级</v>
      </c>
      <c r="D1114" s="100" t="s">
        <v>66</v>
      </c>
      <c r="E1114" s="85" t="s">
        <v>80</v>
      </c>
      <c r="F1114" s="100" t="s">
        <v>66</v>
      </c>
      <c r="G1114" s="100" t="s">
        <v>67</v>
      </c>
      <c r="H1114" s="104" t="s">
        <v>380</v>
      </c>
      <c r="I1114" s="97" t="s">
        <v>3</v>
      </c>
      <c r="J1114" s="272">
        <v>2330.4</v>
      </c>
      <c r="K1114" s="22"/>
      <c r="L1114" s="23"/>
      <c r="M1114" s="20"/>
      <c r="N1114" s="24"/>
      <c r="O1114" s="20"/>
      <c r="P1114" s="20"/>
      <c r="Q1114" s="20"/>
      <c r="R1114" s="20"/>
      <c r="S1114" s="20"/>
    </row>
    <row r="1115" spans="1:19" ht="13" customHeight="1">
      <c r="A111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115" s="9">
        <v>19</v>
      </c>
      <c r="C1115" s="10" t="str">
        <f t="shared" si="60"/>
        <v>2级-3级</v>
      </c>
      <c r="D1115" s="10" t="s">
        <v>66</v>
      </c>
      <c r="E1115" s="10" t="s">
        <v>78</v>
      </c>
      <c r="F1115" s="10" t="s">
        <v>69</v>
      </c>
      <c r="G1115" s="10" t="s">
        <v>180</v>
      </c>
      <c r="H1115" s="81" t="s">
        <v>403</v>
      </c>
      <c r="I1115" s="77" t="s">
        <v>6</v>
      </c>
      <c r="J1115" s="26">
        <v>2306</v>
      </c>
      <c r="K1115" s="22"/>
      <c r="L1115" s="23"/>
      <c r="M1115" s="20"/>
      <c r="N1115" s="24"/>
      <c r="O1115" s="20"/>
      <c r="P1115" s="20"/>
      <c r="Q1115" s="20"/>
      <c r="R1115" s="20"/>
      <c r="S1115" s="20"/>
    </row>
    <row r="1116" spans="1:19">
      <c r="A111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16" s="9">
        <v>189</v>
      </c>
      <c r="C1116" s="121" t="str">
        <f t="shared" si="60"/>
        <v>3级-3级</v>
      </c>
      <c r="D1116" s="121" t="s">
        <v>69</v>
      </c>
      <c r="E1116" s="121" t="s">
        <v>381</v>
      </c>
      <c r="F1116" s="121" t="s">
        <v>69</v>
      </c>
      <c r="G1116" s="121" t="s">
        <v>180</v>
      </c>
      <c r="H1116" s="144" t="s">
        <v>603</v>
      </c>
      <c r="I1116" s="124" t="s">
        <v>6</v>
      </c>
      <c r="J1116" s="271">
        <v>2268</v>
      </c>
      <c r="K1116" s="54"/>
      <c r="L1116" s="55"/>
      <c r="M1116" s="58"/>
      <c r="N1116" s="57"/>
      <c r="O1116" s="58"/>
      <c r="P1116" s="58"/>
      <c r="Q1116" s="58"/>
      <c r="R1116" s="58"/>
      <c r="S1116" s="58"/>
    </row>
    <row r="1117" spans="1:19">
      <c r="A111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17" s="9">
        <v>22</v>
      </c>
      <c r="C1117" s="121" t="str">
        <f t="shared" si="60"/>
        <v>3级-3级</v>
      </c>
      <c r="D1117" s="121" t="s">
        <v>69</v>
      </c>
      <c r="E1117" s="121" t="s">
        <v>429</v>
      </c>
      <c r="F1117" s="121" t="s">
        <v>69</v>
      </c>
      <c r="G1117" s="121" t="s">
        <v>427</v>
      </c>
      <c r="H1117" s="144" t="s">
        <v>533</v>
      </c>
      <c r="I1117" s="124" t="s">
        <v>9</v>
      </c>
      <c r="J1117" s="271">
        <v>2267</v>
      </c>
      <c r="K1117" s="22"/>
      <c r="L1117" s="23"/>
      <c r="M1117" s="20"/>
      <c r="N1117" s="24"/>
      <c r="O1117" s="20"/>
      <c r="P1117" s="20"/>
      <c r="Q1117" s="20"/>
      <c r="R1117" s="20"/>
      <c r="S1117" s="20"/>
    </row>
    <row r="1118" spans="1:19" ht="13" customHeight="1">
      <c r="A1118" s="147" t="str">
        <f>HYPERLINK("C:\Users\chizh\Desktop\ffcell\提取结果.xlsx#'4内部关联现金流'!A1","[提取结果.xlsx]4内部关联现金流")</f>
        <v>[提取结果.xlsx]4内部关联现金流</v>
      </c>
      <c r="B1118" s="9">
        <v>34</v>
      </c>
      <c r="C1118" s="85" t="str">
        <f t="shared" si="60"/>
        <v>4级-4级</v>
      </c>
      <c r="D1118" s="100" t="s">
        <v>72</v>
      </c>
      <c r="E1118" s="85" t="s">
        <v>80</v>
      </c>
      <c r="F1118" s="100" t="s">
        <v>72</v>
      </c>
      <c r="G1118" s="100" t="s">
        <v>173</v>
      </c>
      <c r="H1118" s="100" t="s">
        <v>383</v>
      </c>
      <c r="I1118" s="97" t="s">
        <v>6</v>
      </c>
      <c r="J1118" s="274">
        <v>2200</v>
      </c>
      <c r="K1118" s="22"/>
      <c r="L1118" s="23"/>
      <c r="M1118" s="20"/>
      <c r="N1118" s="24"/>
      <c r="O1118" s="20"/>
      <c r="P1118" s="20"/>
      <c r="Q1118" s="20"/>
      <c r="R1118" s="20"/>
      <c r="S1118" s="20"/>
    </row>
    <row r="1119" spans="1:19" ht="13" customHeight="1">
      <c r="A1119" s="147" t="str">
        <f>HYPERLINK("C:\Users\chizh\Desktop\ffcell\提取结果.xlsx#'4内部关联现金流-1'!A1","[提取结果.xlsx]4内部关联现金流-1")</f>
        <v>[提取结果.xlsx]4内部关联现金流-1</v>
      </c>
      <c r="B1119" s="9">
        <v>53</v>
      </c>
      <c r="C1119" s="10" t="str">
        <f t="shared" si="60"/>
        <v>4级-2级</v>
      </c>
      <c r="D1119" s="73" t="s">
        <v>72</v>
      </c>
      <c r="E1119" s="73" t="s">
        <v>173</v>
      </c>
      <c r="F1119" s="73" t="s">
        <v>66</v>
      </c>
      <c r="G1119" s="73" t="s">
        <v>445</v>
      </c>
      <c r="H1119" s="81" t="s">
        <v>437</v>
      </c>
      <c r="I1119" s="77" t="s">
        <v>3</v>
      </c>
      <c r="J1119" s="26">
        <v>2200</v>
      </c>
      <c r="K1119" s="54"/>
      <c r="L1119" s="55"/>
      <c r="M1119" s="58"/>
      <c r="N1119" s="24"/>
      <c r="O1119" s="20"/>
      <c r="P1119" s="20"/>
      <c r="Q1119" s="20"/>
      <c r="R1119" s="20"/>
      <c r="S1119" s="20"/>
    </row>
    <row r="1120" spans="1:19">
      <c r="A1120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120" s="9">
        <v>29</v>
      </c>
      <c r="C1120" s="10" t="str">
        <f t="shared" si="60"/>
        <v>2级-3级</v>
      </c>
      <c r="D1120" s="10" t="s">
        <v>66</v>
      </c>
      <c r="E1120" s="10" t="s">
        <v>179</v>
      </c>
      <c r="F1120" s="10" t="s">
        <v>69</v>
      </c>
      <c r="G1120" s="10" t="s">
        <v>180</v>
      </c>
      <c r="H1120" s="79" t="s">
        <v>198</v>
      </c>
      <c r="I1120" s="77" t="s">
        <v>9</v>
      </c>
      <c r="J1120" s="26">
        <v>2196</v>
      </c>
      <c r="K1120" s="22"/>
      <c r="L1120" s="23"/>
      <c r="M1120" s="20"/>
      <c r="N1120" s="24"/>
      <c r="O1120" s="20"/>
      <c r="P1120" s="20"/>
      <c r="Q1120" s="20"/>
      <c r="R1120" s="20"/>
      <c r="S1120" s="20"/>
    </row>
    <row r="1121" spans="1:27">
      <c r="A112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21" s="9">
        <v>387</v>
      </c>
      <c r="C1121" s="121" t="str">
        <f t="shared" si="60"/>
        <v>3级-2级</v>
      </c>
      <c r="D1121" s="121" t="s">
        <v>69</v>
      </c>
      <c r="E1121" s="121" t="s">
        <v>161</v>
      </c>
      <c r="F1121" s="121" t="s">
        <v>66</v>
      </c>
      <c r="G1121" s="121" t="s">
        <v>169</v>
      </c>
      <c r="H1121" s="144" t="s">
        <v>669</v>
      </c>
      <c r="I1121" s="124" t="s">
        <v>3</v>
      </c>
      <c r="J1121" s="271">
        <v>2140</v>
      </c>
      <c r="K1121" s="22"/>
      <c r="L1121" s="23"/>
      <c r="M1121" s="20"/>
      <c r="N1121" s="24"/>
      <c r="O1121" s="20"/>
      <c r="P1121" s="20"/>
      <c r="Q1121" s="20"/>
      <c r="R1121" s="20"/>
      <c r="S1121" s="20"/>
    </row>
    <row r="1122" spans="1:27">
      <c r="A1122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122" s="9">
        <v>8</v>
      </c>
      <c r="C1122" s="10" t="str">
        <f t="shared" si="60"/>
        <v>3级-2级</v>
      </c>
      <c r="D1122" s="10" t="s">
        <v>69</v>
      </c>
      <c r="E1122" s="10" t="s">
        <v>359</v>
      </c>
      <c r="F1122" s="10" t="s">
        <v>66</v>
      </c>
      <c r="G1122" s="10" t="s">
        <v>90</v>
      </c>
      <c r="H1122" s="81" t="s">
        <v>487</v>
      </c>
      <c r="I1122" s="77" t="s">
        <v>7</v>
      </c>
      <c r="J1122" s="26">
        <v>2114.96</v>
      </c>
      <c r="K1122" s="54"/>
      <c r="L1122" s="55"/>
      <c r="M1122" s="59"/>
      <c r="N1122" s="57"/>
      <c r="O1122" s="58"/>
      <c r="P1122" s="58" t="str">
        <f>IF(N1122=0,"OK","待核对")</f>
        <v>OK</v>
      </c>
      <c r="Q1122" s="58"/>
      <c r="R1122" s="58"/>
      <c r="S1122" s="58"/>
    </row>
    <row r="1123" spans="1:27">
      <c r="A112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23" s="9">
        <v>392</v>
      </c>
      <c r="C1123" s="121" t="str">
        <f t="shared" si="60"/>
        <v>3级-3级</v>
      </c>
      <c r="D1123" s="121" t="s">
        <v>69</v>
      </c>
      <c r="E1123" s="121" t="s">
        <v>161</v>
      </c>
      <c r="F1123" s="121" t="s">
        <v>69</v>
      </c>
      <c r="G1123" s="121" t="s">
        <v>117</v>
      </c>
      <c r="H1123" s="144" t="s">
        <v>669</v>
      </c>
      <c r="I1123" s="124" t="s">
        <v>3</v>
      </c>
      <c r="J1123" s="271">
        <v>2114.8000000000002</v>
      </c>
      <c r="K1123" s="22"/>
      <c r="L1123" s="23"/>
      <c r="M1123" s="20"/>
      <c r="N1123" s="24"/>
      <c r="O1123" s="20"/>
      <c r="P1123" s="20"/>
      <c r="Q1123" s="20"/>
      <c r="R1123" s="20"/>
      <c r="S1123" s="20"/>
    </row>
    <row r="1124" spans="1:27">
      <c r="A112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24" s="9">
        <v>87</v>
      </c>
      <c r="C1124" s="10" t="str">
        <f t="shared" si="60"/>
        <v>2级-2级</v>
      </c>
      <c r="D1124" s="10" t="s">
        <v>252</v>
      </c>
      <c r="E1124" s="10" t="s">
        <v>325</v>
      </c>
      <c r="F1124" s="10" t="s">
        <v>252</v>
      </c>
      <c r="G1124" s="10" t="s">
        <v>323</v>
      </c>
      <c r="H1124" s="81" t="s">
        <v>329</v>
      </c>
      <c r="I1124" s="77" t="s">
        <v>5</v>
      </c>
      <c r="J1124" s="26">
        <v>2101.66</v>
      </c>
      <c r="K1124" s="54"/>
      <c r="L1124" s="55"/>
      <c r="M1124" s="58"/>
      <c r="N1124" s="57"/>
      <c r="O1124" s="58"/>
      <c r="P1124" s="58"/>
      <c r="Q1124" s="58"/>
      <c r="R1124" s="58"/>
      <c r="S1124" s="58"/>
      <c r="T1124" s="162"/>
      <c r="U1124" s="162"/>
      <c r="V1124" s="162"/>
      <c r="W1124" s="162"/>
      <c r="X1124" s="162"/>
      <c r="Y1124" s="162"/>
      <c r="Z1124" s="162"/>
      <c r="AA1124" s="162"/>
    </row>
    <row r="1125" spans="1:27">
      <c r="A112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25" s="9">
        <v>402</v>
      </c>
      <c r="C1125" s="121" t="str">
        <f t="shared" si="60"/>
        <v>3级-3级</v>
      </c>
      <c r="D1125" s="121" t="s">
        <v>69</v>
      </c>
      <c r="E1125" s="121" t="s">
        <v>161</v>
      </c>
      <c r="F1125" s="121" t="s">
        <v>69</v>
      </c>
      <c r="G1125" s="121" t="s">
        <v>245</v>
      </c>
      <c r="H1125" s="144" t="s">
        <v>669</v>
      </c>
      <c r="I1125" s="124" t="s">
        <v>3</v>
      </c>
      <c r="J1125" s="271">
        <v>2077</v>
      </c>
      <c r="K1125" s="22"/>
      <c r="L1125" s="23"/>
      <c r="M1125" s="20"/>
      <c r="N1125" s="24"/>
      <c r="O1125" s="20"/>
      <c r="P1125" s="20"/>
      <c r="Q1125" s="20"/>
      <c r="R1125" s="20"/>
      <c r="S1125" s="20"/>
    </row>
    <row r="1126" spans="1:27">
      <c r="A1126" s="147" t="str">
        <f>HYPERLINK("C:\Users\chizh\Desktop\ffcell\提取结果.xlsx#'4内部关联现金流-1'!A1","[提取结果.xlsx]4内部关联现金流-1")</f>
        <v>[提取结果.xlsx]4内部关联现金流-1</v>
      </c>
      <c r="B1126" s="9">
        <v>25</v>
      </c>
      <c r="C1126" s="10" t="str">
        <f t="shared" si="60"/>
        <v>2级-3级</v>
      </c>
      <c r="D1126" s="10" t="s">
        <v>66</v>
      </c>
      <c r="E1126" s="10" t="s">
        <v>106</v>
      </c>
      <c r="F1126" s="10" t="s">
        <v>69</v>
      </c>
      <c r="G1126" s="10" t="s">
        <v>161</v>
      </c>
      <c r="H1126" s="76" t="s">
        <v>424</v>
      </c>
      <c r="I1126" s="77" t="s">
        <v>23</v>
      </c>
      <c r="J1126" s="26">
        <v>2000</v>
      </c>
      <c r="K1126" s="22"/>
      <c r="L1126" s="23"/>
      <c r="M1126" s="20"/>
      <c r="N1126" s="24"/>
      <c r="O1126" s="20"/>
      <c r="P1126" s="20"/>
      <c r="Q1126" s="20"/>
      <c r="R1126" s="20"/>
      <c r="S1126" s="20"/>
    </row>
    <row r="1127" spans="1:27">
      <c r="A112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27" s="9">
        <v>99</v>
      </c>
      <c r="C1127" s="121" t="str">
        <f>TEXT(D1128,"000")&amp;"-"&amp;TEXT(F1128,"000")</f>
        <v>2级-3级</v>
      </c>
      <c r="D1127" s="121" t="s">
        <v>69</v>
      </c>
      <c r="E1127" s="121" t="s">
        <v>196</v>
      </c>
      <c r="F1127" s="121" t="s">
        <v>69</v>
      </c>
      <c r="G1127" s="121" t="s">
        <v>180</v>
      </c>
      <c r="H1127" s="144" t="s">
        <v>578</v>
      </c>
      <c r="I1127" s="124" t="s">
        <v>9</v>
      </c>
      <c r="J1127" s="271">
        <v>1984</v>
      </c>
      <c r="K1127" s="54"/>
      <c r="L1127" s="55"/>
      <c r="M1127" s="58"/>
      <c r="N1127" s="57"/>
      <c r="O1127" s="58"/>
      <c r="P1127" s="58"/>
      <c r="Q1127" s="58"/>
      <c r="R1127" s="58"/>
      <c r="S1127" s="58"/>
    </row>
    <row r="1128" spans="1:27">
      <c r="A112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128" s="9">
        <v>24</v>
      </c>
      <c r="C1128" s="10" t="str">
        <f t="shared" ref="C1128:C1156" si="61">TEXT(D1128,"000")&amp;"-"&amp;TEXT(F1128,"000")</f>
        <v>2级-3级</v>
      </c>
      <c r="D1128" s="73" t="s">
        <v>66</v>
      </c>
      <c r="E1128" s="73" t="s">
        <v>78</v>
      </c>
      <c r="F1128" s="73" t="s">
        <v>69</v>
      </c>
      <c r="G1128" s="73" t="s">
        <v>102</v>
      </c>
      <c r="H1128" s="119" t="s">
        <v>297</v>
      </c>
      <c r="I1128" s="77" t="s">
        <v>3</v>
      </c>
      <c r="J1128" s="26">
        <v>1918</v>
      </c>
      <c r="K1128" s="22"/>
      <c r="L1128" s="23"/>
      <c r="M1128" s="20"/>
      <c r="N1128" s="24"/>
      <c r="O1128" s="20"/>
      <c r="P1128" s="20"/>
      <c r="Q1128" s="20"/>
      <c r="R1128" s="20"/>
      <c r="S1128" s="20"/>
    </row>
    <row r="1129" spans="1:27">
      <c r="A112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29" s="9">
        <v>31</v>
      </c>
      <c r="C1129" s="10" t="str">
        <f t="shared" si="61"/>
        <v>4级-3级</v>
      </c>
      <c r="D1129" s="10" t="s">
        <v>72</v>
      </c>
      <c r="E1129" s="10" t="s">
        <v>97</v>
      </c>
      <c r="F1129" s="10" t="s">
        <v>69</v>
      </c>
      <c r="G1129" s="10" t="s">
        <v>355</v>
      </c>
      <c r="H1129" s="118" t="s">
        <v>165</v>
      </c>
      <c r="I1129" s="77" t="s">
        <v>5</v>
      </c>
      <c r="J1129" s="26">
        <v>1885.04</v>
      </c>
      <c r="K1129" s="22"/>
      <c r="L1129" s="23"/>
      <c r="M1129" s="20"/>
      <c r="N1129" s="24"/>
      <c r="O1129" s="20"/>
      <c r="P1129" s="20"/>
      <c r="Q1129" s="20"/>
      <c r="R1129" s="20"/>
      <c r="S1129" s="20"/>
    </row>
    <row r="1130" spans="1:27">
      <c r="A113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30" s="9">
        <v>442</v>
      </c>
      <c r="C1130" s="121" t="str">
        <f t="shared" si="61"/>
        <v>3级-4级</v>
      </c>
      <c r="D1130" s="121" t="s">
        <v>69</v>
      </c>
      <c r="E1130" s="121" t="s">
        <v>353</v>
      </c>
      <c r="F1130" s="121" t="s">
        <v>72</v>
      </c>
      <c r="G1130" s="121" t="s">
        <v>76</v>
      </c>
      <c r="H1130" s="76" t="s">
        <v>103</v>
      </c>
      <c r="I1130" s="124" t="s">
        <v>5</v>
      </c>
      <c r="J1130" s="271">
        <v>1862</v>
      </c>
      <c r="K1130" s="54"/>
      <c r="L1130" s="55"/>
      <c r="M1130" s="56"/>
      <c r="N1130" s="57"/>
      <c r="O1130" s="58"/>
      <c r="P1130" s="58"/>
      <c r="Q1130" s="58"/>
      <c r="R1130" s="58"/>
      <c r="S1130" s="58"/>
    </row>
    <row r="1131" spans="1:27" ht="26">
      <c r="A113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31" s="9">
        <v>307</v>
      </c>
      <c r="C1131" s="121" t="str">
        <f t="shared" si="61"/>
        <v>3级-3级</v>
      </c>
      <c r="D1131" s="121" t="s">
        <v>69</v>
      </c>
      <c r="E1131" s="121" t="s">
        <v>354</v>
      </c>
      <c r="F1131" s="121" t="s">
        <v>69</v>
      </c>
      <c r="G1131" s="117" t="s">
        <v>355</v>
      </c>
      <c r="H1131" s="131" t="s">
        <v>627</v>
      </c>
      <c r="I1131" s="124" t="s">
        <v>5</v>
      </c>
      <c r="J1131" s="271">
        <v>1854.72</v>
      </c>
      <c r="K1131" s="54"/>
      <c r="L1131" s="55"/>
      <c r="M1131" s="60"/>
      <c r="N1131" s="57"/>
      <c r="O1131" s="58"/>
      <c r="P1131" s="58" t="str">
        <f>IF(N1131=0,"OK","待核对")</f>
        <v>OK</v>
      </c>
      <c r="Q1131" s="58"/>
      <c r="R1131" s="58"/>
      <c r="S1131" s="58"/>
    </row>
    <row r="1132" spans="1:27">
      <c r="A113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32" s="9">
        <v>481</v>
      </c>
      <c r="C1132" s="121" t="str">
        <f t="shared" si="61"/>
        <v>3级-4级</v>
      </c>
      <c r="D1132" s="121" t="s">
        <v>69</v>
      </c>
      <c r="E1132" s="121" t="s">
        <v>352</v>
      </c>
      <c r="F1132" s="121" t="s">
        <v>72</v>
      </c>
      <c r="G1132" s="121" t="s">
        <v>76</v>
      </c>
      <c r="H1132" s="144" t="s">
        <v>277</v>
      </c>
      <c r="I1132" s="124" t="s">
        <v>9</v>
      </c>
      <c r="J1132" s="271">
        <v>1849.72</v>
      </c>
      <c r="K1132" s="54"/>
      <c r="L1132" s="55"/>
      <c r="M1132" s="56"/>
      <c r="N1132" s="57"/>
      <c r="O1132" s="58"/>
      <c r="P1132" s="58"/>
      <c r="Q1132" s="58"/>
      <c r="R1132" s="58"/>
      <c r="S1132" s="58"/>
    </row>
    <row r="1133" spans="1:27" ht="13" customHeight="1">
      <c r="A1133" s="147" t="str">
        <f>HYPERLINK("C:\Users\chizh\Desktop\ffcell\提取结果.xlsx#'4内部关联现金流'!A1","[提取结果.xlsx]4内部关联现金流")</f>
        <v>[提取结果.xlsx]4内部关联现金流</v>
      </c>
      <c r="B1133" s="9">
        <v>60</v>
      </c>
      <c r="C1133" s="85" t="str">
        <f t="shared" si="61"/>
        <v>4级-4级</v>
      </c>
      <c r="D1133" s="100" t="s">
        <v>72</v>
      </c>
      <c r="E1133" s="85" t="s">
        <v>80</v>
      </c>
      <c r="F1133" s="100" t="s">
        <v>72</v>
      </c>
      <c r="G1133" s="100" t="s">
        <v>76</v>
      </c>
      <c r="H1133" s="104" t="s">
        <v>380</v>
      </c>
      <c r="I1133" s="97" t="s">
        <v>3</v>
      </c>
      <c r="J1133" s="272">
        <v>1844</v>
      </c>
      <c r="K1133" s="22"/>
      <c r="L1133" s="23"/>
      <c r="M1133" s="20"/>
      <c r="N1133" s="24"/>
      <c r="O1133" s="20"/>
      <c r="P1133" s="20"/>
      <c r="Q1133" s="20"/>
      <c r="R1133" s="20"/>
      <c r="S1133" s="20"/>
    </row>
    <row r="1134" spans="1:27" ht="13" customHeight="1">
      <c r="A113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34" s="9">
        <v>91</v>
      </c>
      <c r="C1134" s="121" t="str">
        <f t="shared" si="61"/>
        <v>3级-3级</v>
      </c>
      <c r="D1134" s="121" t="s">
        <v>69</v>
      </c>
      <c r="E1134" s="121" t="s">
        <v>341</v>
      </c>
      <c r="F1134" s="121" t="s">
        <v>69</v>
      </c>
      <c r="G1134" s="121" t="s">
        <v>195</v>
      </c>
      <c r="H1134" s="144" t="s">
        <v>306</v>
      </c>
      <c r="I1134" s="124" t="s">
        <v>3</v>
      </c>
      <c r="J1134" s="271">
        <v>1836.03</v>
      </c>
      <c r="K1134" s="54"/>
      <c r="L1134" s="55"/>
      <c r="M1134" s="59"/>
      <c r="N1134" s="57"/>
      <c r="O1134" s="58"/>
      <c r="P1134" s="58" t="str">
        <f>IF(N1134=0,"OK","待核对")</f>
        <v>OK</v>
      </c>
      <c r="Q1134" s="58"/>
      <c r="R1134" s="58"/>
      <c r="S1134" s="58"/>
    </row>
    <row r="1135" spans="1:27">
      <c r="A1135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135" s="9">
        <v>24</v>
      </c>
      <c r="C1135" s="10" t="str">
        <f t="shared" si="61"/>
        <v>2级-2级</v>
      </c>
      <c r="D1135" s="10" t="s">
        <v>66</v>
      </c>
      <c r="E1135" s="10" t="s">
        <v>179</v>
      </c>
      <c r="F1135" s="10" t="s">
        <v>66</v>
      </c>
      <c r="G1135" s="10" t="s">
        <v>80</v>
      </c>
      <c r="H1135" s="79" t="s">
        <v>198</v>
      </c>
      <c r="I1135" s="77" t="s">
        <v>9</v>
      </c>
      <c r="J1135" s="26">
        <v>1824</v>
      </c>
      <c r="K1135" s="22"/>
      <c r="L1135" s="23"/>
      <c r="M1135" s="20"/>
      <c r="N1135" s="24"/>
      <c r="O1135" s="20"/>
      <c r="P1135" s="20"/>
      <c r="Q1135" s="20"/>
      <c r="R1135" s="20"/>
      <c r="S1135" s="20"/>
    </row>
    <row r="1136" spans="1:27" ht="26">
      <c r="A113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36" s="9">
        <v>91</v>
      </c>
      <c r="C1136" s="10" t="str">
        <f t="shared" si="61"/>
        <v>2级-3级</v>
      </c>
      <c r="D1136" s="10" t="s">
        <v>115</v>
      </c>
      <c r="E1136" s="10" t="s">
        <v>81</v>
      </c>
      <c r="F1136" s="10" t="s">
        <v>116</v>
      </c>
      <c r="G1136" s="10" t="s">
        <v>124</v>
      </c>
      <c r="H1136" s="81" t="s">
        <v>147</v>
      </c>
      <c r="I1136" s="77" t="s">
        <v>5</v>
      </c>
      <c r="J1136" s="26">
        <v>1770.66</v>
      </c>
      <c r="K1136" s="31" t="s">
        <v>148</v>
      </c>
      <c r="L1136" s="23" t="s">
        <v>9</v>
      </c>
      <c r="M1136" s="32">
        <f>J1136</f>
        <v>1770.66</v>
      </c>
      <c r="N1136" s="24"/>
      <c r="O1136" s="20"/>
      <c r="P1136" s="20"/>
      <c r="Q1136" s="33">
        <f>M1136</f>
        <v>1770.66</v>
      </c>
      <c r="R1136" s="33">
        <f>Q1136</f>
        <v>1770.66</v>
      </c>
      <c r="S1136" s="33">
        <f>R1136</f>
        <v>1770.66</v>
      </c>
    </row>
    <row r="1137" spans="1:19">
      <c r="A113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137" s="9">
        <v>10</v>
      </c>
      <c r="C1137" s="10" t="str">
        <f t="shared" si="61"/>
        <v>2级-2级</v>
      </c>
      <c r="D1137" s="10" t="s">
        <v>66</v>
      </c>
      <c r="E1137" s="10" t="s">
        <v>78</v>
      </c>
      <c r="F1137" s="10" t="s">
        <v>66</v>
      </c>
      <c r="G1137" s="10" t="s">
        <v>89</v>
      </c>
      <c r="H1137" s="81" t="s">
        <v>297</v>
      </c>
      <c r="I1137" s="77" t="s">
        <v>3</v>
      </c>
      <c r="J1137" s="26">
        <v>1764</v>
      </c>
      <c r="K1137" s="22"/>
      <c r="L1137" s="23"/>
      <c r="M1137" s="40"/>
      <c r="N1137" s="24"/>
      <c r="O1137" s="20"/>
      <c r="P1137" s="20" t="str">
        <f>IF(N1137=0,"OK","待核对")</f>
        <v>OK</v>
      </c>
      <c r="Q1137" s="20"/>
      <c r="R1137" s="20"/>
      <c r="S1137" s="20"/>
    </row>
    <row r="1138" spans="1:19" ht="26">
      <c r="A113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38" s="9">
        <v>4</v>
      </c>
      <c r="C1138" s="10" t="str">
        <f t="shared" si="61"/>
        <v>2级-3级</v>
      </c>
      <c r="D1138" s="10" t="s">
        <v>115</v>
      </c>
      <c r="E1138" s="10" t="s">
        <v>81</v>
      </c>
      <c r="F1138" s="10" t="s">
        <v>116</v>
      </c>
      <c r="G1138" s="10" t="s">
        <v>122</v>
      </c>
      <c r="H1138" s="81" t="s">
        <v>118</v>
      </c>
      <c r="I1138" s="77" t="s">
        <v>5</v>
      </c>
      <c r="J1138" s="26">
        <v>1727.75</v>
      </c>
      <c r="K1138" s="31" t="s">
        <v>119</v>
      </c>
      <c r="L1138" s="23" t="s">
        <v>9</v>
      </c>
      <c r="M1138" s="32">
        <f>J1138</f>
        <v>1727.75</v>
      </c>
      <c r="N1138" s="24"/>
      <c r="O1138" s="20"/>
      <c r="P1138" s="20"/>
      <c r="Q1138" s="33">
        <f>M1138</f>
        <v>1727.75</v>
      </c>
      <c r="R1138" s="33">
        <f>Q1138</f>
        <v>1727.75</v>
      </c>
      <c r="S1138" s="33">
        <f>R1138</f>
        <v>1727.75</v>
      </c>
    </row>
    <row r="1139" spans="1:19" ht="13" customHeight="1">
      <c r="A1139" s="147" t="str">
        <f>HYPERLINK("C:\Users\chizh\Desktop\ffcell\提取结果.xlsx#'4内部关联现金流'!A1","[提取结果.xlsx]4内部关联现金流")</f>
        <v>[提取结果.xlsx]4内部关联现金流</v>
      </c>
      <c r="B1139" s="9">
        <v>24</v>
      </c>
      <c r="C1139" s="85" t="str">
        <f t="shared" si="61"/>
        <v>2级-2级</v>
      </c>
      <c r="D1139" s="100" t="s">
        <v>66</v>
      </c>
      <c r="E1139" s="85" t="s">
        <v>80</v>
      </c>
      <c r="F1139" s="100" t="s">
        <v>66</v>
      </c>
      <c r="G1139" s="100" t="s">
        <v>74</v>
      </c>
      <c r="H1139" s="97" t="s">
        <v>380</v>
      </c>
      <c r="I1139" s="97" t="s">
        <v>3</v>
      </c>
      <c r="J1139" s="274">
        <v>1710</v>
      </c>
      <c r="K1139" s="22"/>
      <c r="L1139" s="23"/>
      <c r="M1139" s="20"/>
      <c r="N1139" s="24"/>
      <c r="O1139" s="20"/>
      <c r="P1139" s="20"/>
      <c r="Q1139" s="20"/>
      <c r="R1139" s="20"/>
      <c r="S1139" s="20"/>
    </row>
    <row r="1140" spans="1:19" ht="13" customHeight="1">
      <c r="A114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140" s="9">
        <v>25</v>
      </c>
      <c r="C1140" s="10" t="str">
        <f t="shared" si="61"/>
        <v>2级-3级</v>
      </c>
      <c r="D1140" s="73" t="s">
        <v>66</v>
      </c>
      <c r="E1140" s="73" t="s">
        <v>78</v>
      </c>
      <c r="F1140" s="73" t="s">
        <v>69</v>
      </c>
      <c r="G1140" s="73" t="s">
        <v>102</v>
      </c>
      <c r="H1140" s="136" t="s">
        <v>403</v>
      </c>
      <c r="I1140" s="77" t="s">
        <v>6</v>
      </c>
      <c r="J1140" s="26">
        <v>1701.7</v>
      </c>
      <c r="K1140" s="22"/>
      <c r="L1140" s="23"/>
      <c r="M1140" s="20"/>
      <c r="N1140" s="24"/>
      <c r="O1140" s="20"/>
      <c r="P1140" s="20"/>
      <c r="Q1140" s="20"/>
      <c r="R1140" s="20"/>
      <c r="S1140" s="20"/>
    </row>
    <row r="1141" spans="1:19" ht="13" customHeight="1">
      <c r="A1141" s="147" t="str">
        <f>HYPERLINK("C:\Users\chizh\Desktop\ffcell\提取结果.xlsx#'4内部关联现金流'!A1","[提取结果.xlsx]4内部关联现金流")</f>
        <v>[提取结果.xlsx]4内部关联现金流</v>
      </c>
      <c r="B1141" s="9">
        <v>26</v>
      </c>
      <c r="C1141" s="85" t="str">
        <f t="shared" si="61"/>
        <v>3级-3级</v>
      </c>
      <c r="D1141" s="100" t="s">
        <v>69</v>
      </c>
      <c r="E1141" s="85" t="s">
        <v>80</v>
      </c>
      <c r="F1141" s="100" t="s">
        <v>69</v>
      </c>
      <c r="G1141" s="100" t="s">
        <v>245</v>
      </c>
      <c r="H1141" s="97" t="s">
        <v>380</v>
      </c>
      <c r="I1141" s="97" t="s">
        <v>3</v>
      </c>
      <c r="J1141" s="274">
        <v>1672</v>
      </c>
      <c r="K1141" s="22"/>
      <c r="L1141" s="23"/>
      <c r="M1141" s="20"/>
      <c r="N1141" s="24"/>
      <c r="O1141" s="20"/>
      <c r="P1141" s="20"/>
      <c r="Q1141" s="20"/>
      <c r="R1141" s="20"/>
      <c r="S1141" s="20"/>
    </row>
    <row r="1142" spans="1:19" ht="13" customHeight="1">
      <c r="A114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42" s="9">
        <v>341</v>
      </c>
      <c r="C1142" s="121" t="str">
        <f t="shared" si="61"/>
        <v>3级-3级</v>
      </c>
      <c r="D1142" s="121" t="s">
        <v>69</v>
      </c>
      <c r="E1142" s="129" t="s">
        <v>349</v>
      </c>
      <c r="F1142" s="121" t="s">
        <v>69</v>
      </c>
      <c r="G1142" s="121" t="s">
        <v>357</v>
      </c>
      <c r="H1142" s="144" t="s">
        <v>656</v>
      </c>
      <c r="I1142" s="124" t="s">
        <v>5</v>
      </c>
      <c r="J1142" s="271">
        <v>1662.34</v>
      </c>
      <c r="K1142" s="54"/>
      <c r="L1142" s="55"/>
      <c r="M1142" s="59"/>
      <c r="N1142" s="57"/>
      <c r="O1142" s="58"/>
      <c r="P1142" s="58" t="str">
        <f>IF(N1142=0,"OK","待核对")</f>
        <v>OK</v>
      </c>
      <c r="Q1142" s="58"/>
      <c r="R1142" s="58"/>
      <c r="S1142" s="58"/>
    </row>
    <row r="1143" spans="1:19">
      <c r="A114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143" s="9">
        <v>38</v>
      </c>
      <c r="C1143" s="10" t="str">
        <f t="shared" si="61"/>
        <v>3级-4级</v>
      </c>
      <c r="D1143" s="10" t="s">
        <v>69</v>
      </c>
      <c r="E1143" s="10" t="s">
        <v>246</v>
      </c>
      <c r="F1143" s="10" t="s">
        <v>72</v>
      </c>
      <c r="G1143" s="10" t="s">
        <v>173</v>
      </c>
      <c r="H1143" s="118" t="s">
        <v>235</v>
      </c>
      <c r="I1143" s="77" t="s">
        <v>6</v>
      </c>
      <c r="J1143" s="26">
        <v>1650</v>
      </c>
      <c r="K1143" s="22"/>
      <c r="L1143" s="23"/>
      <c r="M1143" s="20"/>
      <c r="N1143" s="24"/>
      <c r="O1143" s="20"/>
      <c r="P1143" s="20"/>
      <c r="Q1143" s="20"/>
      <c r="R1143" s="20"/>
      <c r="S1143" s="20"/>
    </row>
    <row r="1144" spans="1:19" ht="26">
      <c r="A114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44" s="9">
        <v>22</v>
      </c>
      <c r="C1144" s="10" t="str">
        <f t="shared" si="61"/>
        <v>2级-3级</v>
      </c>
      <c r="D1144" s="10" t="s">
        <v>115</v>
      </c>
      <c r="E1144" s="10" t="s">
        <v>81</v>
      </c>
      <c r="F1144" s="10" t="s">
        <v>116</v>
      </c>
      <c r="G1144" s="10" t="s">
        <v>128</v>
      </c>
      <c r="H1144" s="81" t="s">
        <v>131</v>
      </c>
      <c r="I1144" s="77" t="s">
        <v>5</v>
      </c>
      <c r="J1144" s="26">
        <v>1632.96</v>
      </c>
      <c r="K1144" s="31" t="s">
        <v>132</v>
      </c>
      <c r="L1144" s="23" t="s">
        <v>7</v>
      </c>
      <c r="M1144" s="32">
        <f>J1144</f>
        <v>1632.96</v>
      </c>
      <c r="N1144" s="24"/>
      <c r="O1144" s="20"/>
      <c r="P1144" s="20"/>
      <c r="Q1144" s="33">
        <f>M1144</f>
        <v>1632.96</v>
      </c>
      <c r="R1144" s="33">
        <f>Q1144</f>
        <v>1632.96</v>
      </c>
      <c r="S1144" s="33">
        <f>R1144</f>
        <v>1632.96</v>
      </c>
    </row>
    <row r="1145" spans="1:19" ht="26">
      <c r="A114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45" s="9">
        <v>345</v>
      </c>
      <c r="C1145" s="121" t="str">
        <f t="shared" si="61"/>
        <v>3级-3级</v>
      </c>
      <c r="D1145" s="121" t="s">
        <v>69</v>
      </c>
      <c r="E1145" s="129" t="s">
        <v>349</v>
      </c>
      <c r="F1145" s="121" t="s">
        <v>69</v>
      </c>
      <c r="G1145" s="121" t="s">
        <v>352</v>
      </c>
      <c r="H1145" s="144" t="s">
        <v>656</v>
      </c>
      <c r="I1145" s="124" t="s">
        <v>5</v>
      </c>
      <c r="J1145" s="271">
        <v>1616.44</v>
      </c>
      <c r="K1145" s="54"/>
      <c r="L1145" s="55"/>
      <c r="M1145" s="60"/>
      <c r="N1145" s="57"/>
      <c r="O1145" s="58"/>
      <c r="P1145" s="58" t="str">
        <f>IF(N1145=0,"OK","待核对")</f>
        <v>OK</v>
      </c>
      <c r="Q1145" s="58"/>
      <c r="R1145" s="58"/>
      <c r="S1145" s="58"/>
    </row>
    <row r="1146" spans="1:19" ht="26">
      <c r="A114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46" s="9">
        <v>344</v>
      </c>
      <c r="C1146" s="121" t="str">
        <f t="shared" si="61"/>
        <v>3级-3级</v>
      </c>
      <c r="D1146" s="121" t="s">
        <v>69</v>
      </c>
      <c r="E1146" s="129" t="s">
        <v>349</v>
      </c>
      <c r="F1146" s="121" t="s">
        <v>69</v>
      </c>
      <c r="G1146" s="121" t="s">
        <v>233</v>
      </c>
      <c r="H1146" s="144" t="s">
        <v>656</v>
      </c>
      <c r="I1146" s="124" t="s">
        <v>5</v>
      </c>
      <c r="J1146" s="271">
        <v>1614.6</v>
      </c>
      <c r="K1146" s="54"/>
      <c r="L1146" s="55"/>
      <c r="M1146" s="60"/>
      <c r="N1146" s="57"/>
      <c r="O1146" s="58"/>
      <c r="P1146" s="58" t="str">
        <f>IF(N1146=0,"OK","待核对")</f>
        <v>OK</v>
      </c>
      <c r="Q1146" s="58"/>
      <c r="R1146" s="58"/>
      <c r="S1146" s="58"/>
    </row>
    <row r="1147" spans="1:19">
      <c r="A1147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147" s="9">
        <v>23</v>
      </c>
      <c r="C1147" s="10" t="str">
        <f t="shared" si="61"/>
        <v>2级-3级</v>
      </c>
      <c r="D1147" s="10" t="s">
        <v>66</v>
      </c>
      <c r="E1147" s="10" t="s">
        <v>179</v>
      </c>
      <c r="F1147" s="10" t="s">
        <v>69</v>
      </c>
      <c r="G1147" s="10" t="s">
        <v>102</v>
      </c>
      <c r="H1147" s="79" t="s">
        <v>198</v>
      </c>
      <c r="I1147" s="77" t="s">
        <v>9</v>
      </c>
      <c r="J1147" s="26">
        <v>1610.1</v>
      </c>
      <c r="K1147" s="22"/>
      <c r="L1147" s="23"/>
      <c r="M1147" s="20"/>
      <c r="N1147" s="24"/>
      <c r="O1147" s="20"/>
      <c r="P1147" s="20"/>
      <c r="Q1147" s="20"/>
      <c r="R1147" s="20"/>
      <c r="S1147" s="20"/>
    </row>
    <row r="1148" spans="1:19">
      <c r="A114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48" s="9">
        <v>243</v>
      </c>
      <c r="C1148" s="121" t="str">
        <f t="shared" si="61"/>
        <v>3级-3级</v>
      </c>
      <c r="D1148" s="121" t="s">
        <v>69</v>
      </c>
      <c r="E1148" s="121" t="s">
        <v>427</v>
      </c>
      <c r="F1148" s="121" t="s">
        <v>69</v>
      </c>
      <c r="G1148" s="121" t="s">
        <v>552</v>
      </c>
      <c r="H1148" s="124" t="s">
        <v>623</v>
      </c>
      <c r="I1148" s="124" t="s">
        <v>5</v>
      </c>
      <c r="J1148" s="271">
        <v>1569.99</v>
      </c>
      <c r="K1148" s="126"/>
      <c r="L1148" s="23"/>
      <c r="M1148" s="20"/>
      <c r="N1148" s="24"/>
      <c r="O1148" s="20"/>
      <c r="P1148" s="20"/>
      <c r="Q1148" s="20"/>
      <c r="R1148" s="20"/>
      <c r="S1148" s="20"/>
    </row>
    <row r="1149" spans="1:19">
      <c r="A114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49" s="9">
        <v>72</v>
      </c>
      <c r="C1149" s="121" t="str">
        <f t="shared" si="61"/>
        <v>3级-3级</v>
      </c>
      <c r="D1149" s="121" t="s">
        <v>69</v>
      </c>
      <c r="E1149" s="121" t="s">
        <v>245</v>
      </c>
      <c r="F1149" s="121" t="s">
        <v>69</v>
      </c>
      <c r="G1149" s="121" t="s">
        <v>427</v>
      </c>
      <c r="H1149" s="76" t="s">
        <v>570</v>
      </c>
      <c r="I1149" s="124" t="s">
        <v>9</v>
      </c>
      <c r="J1149" s="271">
        <v>1561.44</v>
      </c>
      <c r="K1149" s="126"/>
      <c r="L1149" s="127"/>
      <c r="M1149" s="20"/>
      <c r="N1149" s="24"/>
      <c r="O1149" s="20"/>
      <c r="P1149" s="20"/>
      <c r="Q1149" s="20"/>
      <c r="R1149" s="20"/>
      <c r="S1149" s="20"/>
    </row>
    <row r="1150" spans="1:19">
      <c r="A115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50" s="9">
        <v>233</v>
      </c>
      <c r="C1150" s="121" t="str">
        <f t="shared" si="61"/>
        <v>3级-3级</v>
      </c>
      <c r="D1150" s="121" t="s">
        <v>69</v>
      </c>
      <c r="E1150" s="121" t="s">
        <v>427</v>
      </c>
      <c r="F1150" s="121" t="s">
        <v>69</v>
      </c>
      <c r="G1150" s="121" t="s">
        <v>245</v>
      </c>
      <c r="H1150" s="124" t="s">
        <v>421</v>
      </c>
      <c r="I1150" s="124" t="s">
        <v>5</v>
      </c>
      <c r="J1150" s="271">
        <v>1561.44</v>
      </c>
      <c r="K1150" s="126"/>
      <c r="L1150" s="23"/>
      <c r="M1150" s="32"/>
      <c r="N1150" s="24"/>
      <c r="O1150" s="20"/>
      <c r="P1150" s="20"/>
      <c r="Q1150" s="20"/>
      <c r="R1150" s="20"/>
      <c r="S1150" s="20"/>
    </row>
    <row r="1151" spans="1:19" ht="26">
      <c r="A115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51" s="9">
        <v>44</v>
      </c>
      <c r="C1151" s="10" t="str">
        <f t="shared" si="61"/>
        <v>2级-3级</v>
      </c>
      <c r="D1151" s="10" t="s">
        <v>115</v>
      </c>
      <c r="E1151" s="10" t="s">
        <v>81</v>
      </c>
      <c r="F1151" s="10" t="s">
        <v>116</v>
      </c>
      <c r="G1151" s="10" t="s">
        <v>117</v>
      </c>
      <c r="H1151" s="81" t="s">
        <v>139</v>
      </c>
      <c r="I1151" s="77" t="s">
        <v>3</v>
      </c>
      <c r="J1151" s="26">
        <v>1554</v>
      </c>
      <c r="K1151" s="31" t="s">
        <v>140</v>
      </c>
      <c r="L1151" s="23" t="s">
        <v>9</v>
      </c>
      <c r="M1151" s="32">
        <f>J1151</f>
        <v>1554</v>
      </c>
      <c r="N1151" s="24"/>
      <c r="O1151" s="20"/>
      <c r="P1151" s="20"/>
      <c r="Q1151" s="33">
        <f>M1151</f>
        <v>1554</v>
      </c>
      <c r="R1151" s="33">
        <f>Q1151</f>
        <v>1554</v>
      </c>
      <c r="S1151" s="33">
        <f>R1151</f>
        <v>1554</v>
      </c>
    </row>
    <row r="1152" spans="1:19">
      <c r="A1152" s="147" t="str">
        <f>HYPERLINK("C:\Users\chizh\Desktop\ffcell\提取结果.xlsx#'4内部关联现金流-1'!A1","[提取结果.xlsx]4内部关联现金流-1")</f>
        <v>[提取结果.xlsx]4内部关联现金流-1</v>
      </c>
      <c r="B1152" s="9">
        <v>58</v>
      </c>
      <c r="C1152" s="10" t="str">
        <f t="shared" si="61"/>
        <v>4级-3级</v>
      </c>
      <c r="D1152" s="73" t="s">
        <v>72</v>
      </c>
      <c r="E1152" s="73" t="s">
        <v>173</v>
      </c>
      <c r="F1152" s="73" t="s">
        <v>69</v>
      </c>
      <c r="G1152" s="73" t="s">
        <v>449</v>
      </c>
      <c r="H1152" s="81" t="s">
        <v>437</v>
      </c>
      <c r="I1152" s="77" t="s">
        <v>3</v>
      </c>
      <c r="J1152" s="26">
        <v>1530</v>
      </c>
      <c r="K1152" s="54"/>
      <c r="L1152" s="55"/>
      <c r="M1152" s="58"/>
      <c r="N1152" s="24"/>
      <c r="O1152" s="20"/>
      <c r="P1152" s="20"/>
      <c r="Q1152" s="20"/>
      <c r="R1152" s="20"/>
      <c r="S1152" s="20"/>
    </row>
    <row r="1153" spans="1:19" ht="14.5">
      <c r="A1153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153" s="9">
        <v>59</v>
      </c>
      <c r="C1153" s="10" t="str">
        <f t="shared" si="61"/>
        <v>3级-2级</v>
      </c>
      <c r="D1153" s="73" t="s">
        <v>69</v>
      </c>
      <c r="E1153" s="73" t="s">
        <v>293</v>
      </c>
      <c r="F1153" s="73" t="s">
        <v>66</v>
      </c>
      <c r="G1153" s="73" t="s">
        <v>175</v>
      </c>
      <c r="H1153" s="136" t="s">
        <v>403</v>
      </c>
      <c r="I1153" s="77" t="s">
        <v>9</v>
      </c>
      <c r="J1153" s="26">
        <v>1500</v>
      </c>
      <c r="K1153" s="22"/>
      <c r="L1153" s="23"/>
      <c r="M1153" s="20"/>
      <c r="N1153" s="24"/>
      <c r="O1153" s="20"/>
      <c r="P1153" s="20"/>
      <c r="Q1153" s="20"/>
      <c r="R1153" s="20"/>
      <c r="S1153" s="20"/>
    </row>
    <row r="1154" spans="1:19" ht="26">
      <c r="A115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54" s="9">
        <v>80</v>
      </c>
      <c r="C1154" s="10" t="str">
        <f t="shared" si="61"/>
        <v>3级-3级</v>
      </c>
      <c r="D1154" s="10" t="s">
        <v>116</v>
      </c>
      <c r="E1154" s="10" t="s">
        <v>126</v>
      </c>
      <c r="F1154" s="10" t="s">
        <v>116</v>
      </c>
      <c r="G1154" s="10" t="s">
        <v>124</v>
      </c>
      <c r="H1154" s="81" t="s">
        <v>145</v>
      </c>
      <c r="I1154" s="77" t="s">
        <v>14</v>
      </c>
      <c r="J1154" s="26">
        <v>1450</v>
      </c>
      <c r="K1154" s="31" t="s">
        <v>146</v>
      </c>
      <c r="L1154" s="23" t="s">
        <v>24</v>
      </c>
      <c r="M1154" s="32">
        <f>J1154</f>
        <v>1450</v>
      </c>
      <c r="N1154" s="24"/>
      <c r="O1154" s="20"/>
      <c r="P1154" s="20"/>
      <c r="Q1154" s="33">
        <f>M1154</f>
        <v>1450</v>
      </c>
      <c r="R1154" s="33">
        <f>Q1154</f>
        <v>1450</v>
      </c>
      <c r="S1154" s="33">
        <f>R1154</f>
        <v>1450</v>
      </c>
    </row>
    <row r="1155" spans="1:19">
      <c r="A115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55" s="9">
        <v>395</v>
      </c>
      <c r="C1155" s="121" t="str">
        <f t="shared" si="61"/>
        <v>3级-3级</v>
      </c>
      <c r="D1155" s="121" t="s">
        <v>69</v>
      </c>
      <c r="E1155" s="121" t="s">
        <v>161</v>
      </c>
      <c r="F1155" s="121" t="s">
        <v>69</v>
      </c>
      <c r="G1155" s="121" t="s">
        <v>125</v>
      </c>
      <c r="H1155" s="144" t="s">
        <v>669</v>
      </c>
      <c r="I1155" s="124" t="s">
        <v>3</v>
      </c>
      <c r="J1155" s="271">
        <v>1430.4</v>
      </c>
      <c r="K1155" s="22"/>
      <c r="L1155" s="23"/>
      <c r="M1155" s="20"/>
      <c r="N1155" s="24"/>
      <c r="O1155" s="20"/>
      <c r="P1155" s="20"/>
      <c r="Q1155" s="20"/>
      <c r="R1155" s="20"/>
      <c r="S1155" s="20"/>
    </row>
    <row r="1156" spans="1:19" ht="26">
      <c r="A115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56" s="9">
        <v>10</v>
      </c>
      <c r="C1156" s="10" t="str">
        <f t="shared" si="61"/>
        <v>2级-3级</v>
      </c>
      <c r="D1156" s="10" t="s">
        <v>115</v>
      </c>
      <c r="E1156" s="10" t="s">
        <v>81</v>
      </c>
      <c r="F1156" s="10" t="s">
        <v>116</v>
      </c>
      <c r="G1156" s="10" t="s">
        <v>128</v>
      </c>
      <c r="H1156" s="81" t="s">
        <v>118</v>
      </c>
      <c r="I1156" s="77" t="s">
        <v>5</v>
      </c>
      <c r="J1156" s="26">
        <v>1415.25</v>
      </c>
      <c r="K1156" s="31" t="s">
        <v>119</v>
      </c>
      <c r="L1156" s="23" t="s">
        <v>9</v>
      </c>
      <c r="M1156" s="32">
        <f>J1156</f>
        <v>1415.25</v>
      </c>
      <c r="N1156" s="24"/>
      <c r="O1156" s="20"/>
      <c r="P1156" s="20"/>
      <c r="Q1156" s="33">
        <f>M1156</f>
        <v>1415.25</v>
      </c>
      <c r="R1156" s="33">
        <f>Q1156</f>
        <v>1415.25</v>
      </c>
      <c r="S1156" s="33">
        <f>R1156</f>
        <v>1415.25</v>
      </c>
    </row>
    <row r="1157" spans="1:19">
      <c r="A115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157" s="9">
        <v>25</v>
      </c>
      <c r="C1157" s="10" t="s">
        <v>499</v>
      </c>
      <c r="D1157" s="10" t="s">
        <v>69</v>
      </c>
      <c r="E1157" s="10" t="s">
        <v>158</v>
      </c>
      <c r="F1157" s="10" t="s">
        <v>69</v>
      </c>
      <c r="G1157" s="10" t="s">
        <v>350</v>
      </c>
      <c r="H1157" s="79"/>
      <c r="I1157" s="77" t="s">
        <v>3</v>
      </c>
      <c r="J1157" s="26">
        <v>1400</v>
      </c>
      <c r="K1157" s="22"/>
      <c r="L1157" s="23"/>
      <c r="M1157" s="20"/>
      <c r="N1157" s="24"/>
      <c r="O1157" s="20"/>
      <c r="P1157" s="20"/>
      <c r="Q1157" s="20"/>
      <c r="R1157" s="20"/>
      <c r="S1157" s="20"/>
    </row>
    <row r="1158" spans="1:19">
      <c r="A115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158" s="9">
        <v>28</v>
      </c>
      <c r="C1158" s="10" t="s">
        <v>499</v>
      </c>
      <c r="D1158" s="10" t="s">
        <v>69</v>
      </c>
      <c r="E1158" s="10" t="s">
        <v>158</v>
      </c>
      <c r="F1158" s="10" t="s">
        <v>69</v>
      </c>
      <c r="G1158" s="10" t="s">
        <v>347</v>
      </c>
      <c r="H1158" s="79"/>
      <c r="I1158" s="77" t="s">
        <v>3</v>
      </c>
      <c r="J1158" s="26">
        <v>1400</v>
      </c>
      <c r="K1158" s="22"/>
      <c r="L1158" s="23"/>
      <c r="M1158" s="20"/>
      <c r="N1158" s="24"/>
      <c r="O1158" s="20"/>
      <c r="P1158" s="20"/>
      <c r="Q1158" s="20"/>
      <c r="R1158" s="20"/>
      <c r="S1158" s="20"/>
    </row>
    <row r="1159" spans="1:19">
      <c r="A115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59" s="9">
        <v>182</v>
      </c>
      <c r="C1159" s="121" t="str">
        <f t="shared" ref="C1159:C1174" si="62">TEXT(D1159,"000")&amp;"-"&amp;TEXT(F1159,"000")</f>
        <v>3级-2级</v>
      </c>
      <c r="D1159" s="121" t="s">
        <v>69</v>
      </c>
      <c r="E1159" s="121" t="s">
        <v>381</v>
      </c>
      <c r="F1159" s="121" t="s">
        <v>66</v>
      </c>
      <c r="G1159" s="121" t="s">
        <v>80</v>
      </c>
      <c r="H1159" s="144" t="s">
        <v>297</v>
      </c>
      <c r="I1159" s="124" t="s">
        <v>3</v>
      </c>
      <c r="J1159" s="271">
        <v>1384.48</v>
      </c>
      <c r="K1159" s="54"/>
      <c r="L1159" s="55"/>
      <c r="M1159" s="59"/>
      <c r="N1159" s="57"/>
      <c r="O1159" s="58"/>
      <c r="P1159" s="58" t="str">
        <f>IF(N1159=0,"OK","待核对")</f>
        <v>OK</v>
      </c>
      <c r="Q1159" s="58"/>
      <c r="R1159" s="58"/>
      <c r="S1159" s="58"/>
    </row>
    <row r="1160" spans="1:19">
      <c r="A116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60" s="9">
        <v>244</v>
      </c>
      <c r="C1160" s="121" t="str">
        <f t="shared" si="62"/>
        <v>3级-3级</v>
      </c>
      <c r="D1160" s="121" t="s">
        <v>69</v>
      </c>
      <c r="E1160" s="121" t="s">
        <v>427</v>
      </c>
      <c r="F1160" s="121" t="s">
        <v>69</v>
      </c>
      <c r="G1160" s="121" t="s">
        <v>429</v>
      </c>
      <c r="H1160" s="124" t="s">
        <v>623</v>
      </c>
      <c r="I1160" s="124" t="s">
        <v>5</v>
      </c>
      <c r="J1160" s="271">
        <v>1371</v>
      </c>
      <c r="K1160" s="126"/>
      <c r="L1160" s="23"/>
      <c r="M1160" s="20"/>
      <c r="N1160" s="24"/>
      <c r="O1160" s="20"/>
      <c r="P1160" s="20"/>
      <c r="Q1160" s="20"/>
      <c r="R1160" s="20"/>
      <c r="S1160" s="20"/>
    </row>
    <row r="1161" spans="1:19">
      <c r="A116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61" s="9">
        <v>245</v>
      </c>
      <c r="C1161" s="121" t="str">
        <f t="shared" si="62"/>
        <v>3级-3级</v>
      </c>
      <c r="D1161" s="121" t="s">
        <v>69</v>
      </c>
      <c r="E1161" s="121" t="s">
        <v>427</v>
      </c>
      <c r="F1161" s="121" t="s">
        <v>69</v>
      </c>
      <c r="G1161" s="121" t="s">
        <v>161</v>
      </c>
      <c r="H1161" s="124" t="s">
        <v>623</v>
      </c>
      <c r="I1161" s="124" t="s">
        <v>5</v>
      </c>
      <c r="J1161" s="271">
        <v>1371</v>
      </c>
      <c r="K1161" s="126"/>
      <c r="L1161" s="23"/>
      <c r="M1161" s="20"/>
      <c r="N1161" s="24"/>
      <c r="O1161" s="20"/>
      <c r="P1161" s="20"/>
      <c r="Q1161" s="20"/>
      <c r="R1161" s="20"/>
      <c r="S1161" s="20"/>
    </row>
    <row r="1162" spans="1:19">
      <c r="A116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62" s="9">
        <v>425</v>
      </c>
      <c r="C1162" s="121" t="str">
        <f t="shared" si="62"/>
        <v>3级-3级</v>
      </c>
      <c r="D1162" s="121" t="s">
        <v>69</v>
      </c>
      <c r="E1162" s="121" t="s">
        <v>161</v>
      </c>
      <c r="F1162" s="121" t="s">
        <v>69</v>
      </c>
      <c r="G1162" s="121" t="s">
        <v>427</v>
      </c>
      <c r="H1162" s="144" t="s">
        <v>674</v>
      </c>
      <c r="I1162" s="124" t="s">
        <v>9</v>
      </c>
      <c r="J1162" s="271">
        <v>1371</v>
      </c>
      <c r="K1162" s="22"/>
      <c r="L1162" s="23"/>
      <c r="M1162" s="20"/>
      <c r="N1162" s="24"/>
      <c r="O1162" s="20"/>
      <c r="P1162" s="20"/>
      <c r="Q1162" s="20"/>
      <c r="R1162" s="20"/>
      <c r="S1162" s="20"/>
    </row>
    <row r="1163" spans="1:19">
      <c r="A116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63" s="9">
        <v>435</v>
      </c>
      <c r="C1163" s="121" t="str">
        <f t="shared" si="62"/>
        <v>3级-3级</v>
      </c>
      <c r="D1163" s="121" t="s">
        <v>69</v>
      </c>
      <c r="E1163" s="121" t="s">
        <v>428</v>
      </c>
      <c r="F1163" s="121" t="s">
        <v>69</v>
      </c>
      <c r="G1163" s="121" t="s">
        <v>427</v>
      </c>
      <c r="H1163" s="144" t="s">
        <v>674</v>
      </c>
      <c r="I1163" s="124" t="s">
        <v>9</v>
      </c>
      <c r="J1163" s="271">
        <v>1371</v>
      </c>
      <c r="K1163" s="22"/>
      <c r="L1163" s="23"/>
      <c r="M1163" s="32"/>
      <c r="N1163" s="24"/>
      <c r="O1163" s="20"/>
      <c r="P1163" s="20"/>
      <c r="Q1163" s="20"/>
      <c r="R1163" s="20"/>
      <c r="S1163" s="20"/>
    </row>
    <row r="1164" spans="1:19">
      <c r="A1164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164" s="9">
        <v>2</v>
      </c>
      <c r="C1164" s="10" t="str">
        <f t="shared" si="62"/>
        <v>2级-2级</v>
      </c>
      <c r="D1164" s="10" t="s">
        <v>66</v>
      </c>
      <c r="E1164" s="10" t="s">
        <v>179</v>
      </c>
      <c r="F1164" s="10" t="s">
        <v>66</v>
      </c>
      <c r="G1164" s="10" t="s">
        <v>106</v>
      </c>
      <c r="H1164" s="119" t="s">
        <v>193</v>
      </c>
      <c r="I1164" s="77" t="s">
        <v>3</v>
      </c>
      <c r="J1164" s="26">
        <v>1349.7963</v>
      </c>
      <c r="K1164" s="22"/>
      <c r="L1164" s="23"/>
      <c r="M1164" s="32"/>
      <c r="N1164" s="24"/>
      <c r="O1164" s="20"/>
      <c r="P1164" s="20"/>
      <c r="Q1164" s="20"/>
      <c r="R1164" s="20"/>
      <c r="S1164" s="20"/>
    </row>
    <row r="1165" spans="1:19" ht="26">
      <c r="A116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65" s="9">
        <v>7</v>
      </c>
      <c r="C1165" s="10" t="str">
        <f t="shared" si="62"/>
        <v>2级-3级</v>
      </c>
      <c r="D1165" s="10" t="s">
        <v>115</v>
      </c>
      <c r="E1165" s="10" t="s">
        <v>81</v>
      </c>
      <c r="F1165" s="10" t="s">
        <v>116</v>
      </c>
      <c r="G1165" s="10" t="s">
        <v>125</v>
      </c>
      <c r="H1165" s="81" t="s">
        <v>118</v>
      </c>
      <c r="I1165" s="77" t="s">
        <v>5</v>
      </c>
      <c r="J1165" s="26">
        <v>1314.17</v>
      </c>
      <c r="K1165" s="31" t="s">
        <v>119</v>
      </c>
      <c r="L1165" s="23" t="s">
        <v>9</v>
      </c>
      <c r="M1165" s="32">
        <f>J1165</f>
        <v>1314.17</v>
      </c>
      <c r="N1165" s="24"/>
      <c r="O1165" s="20"/>
      <c r="P1165" s="20"/>
      <c r="Q1165" s="33">
        <f>M1165</f>
        <v>1314.17</v>
      </c>
      <c r="R1165" s="33">
        <f>Q1165</f>
        <v>1314.17</v>
      </c>
      <c r="S1165" s="33">
        <f>R1165</f>
        <v>1314.17</v>
      </c>
    </row>
    <row r="1166" spans="1:19">
      <c r="A1166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166" s="9">
        <v>9</v>
      </c>
      <c r="C1166" s="10" t="str">
        <f t="shared" si="62"/>
        <v>2级-3级</v>
      </c>
      <c r="D1166" s="10" t="s">
        <v>66</v>
      </c>
      <c r="E1166" s="10" t="s">
        <v>169</v>
      </c>
      <c r="F1166" s="10" t="s">
        <v>69</v>
      </c>
      <c r="G1166" s="10" t="s">
        <v>125</v>
      </c>
      <c r="H1166" s="79"/>
      <c r="I1166" s="77" t="s">
        <v>9</v>
      </c>
      <c r="J1166" s="26">
        <v>1308.8699999999999</v>
      </c>
      <c r="K1166" s="22"/>
      <c r="L1166" s="23"/>
      <c r="M1166" s="40"/>
      <c r="N1166" s="24"/>
      <c r="O1166" s="20"/>
      <c r="P1166" s="20" t="str">
        <f>IF(N1166=0,"OK","待核对")</f>
        <v>OK</v>
      </c>
      <c r="Q1166" s="20"/>
      <c r="R1166" s="20"/>
      <c r="S1166" s="20"/>
    </row>
    <row r="1167" spans="1:19">
      <c r="A1167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167" s="9">
        <v>16</v>
      </c>
      <c r="C1167" s="10" t="str">
        <f t="shared" si="62"/>
        <v>2级-3级</v>
      </c>
      <c r="D1167" s="10" t="s">
        <v>66</v>
      </c>
      <c r="E1167" s="10" t="s">
        <v>169</v>
      </c>
      <c r="F1167" s="10" t="s">
        <v>69</v>
      </c>
      <c r="G1167" s="10" t="s">
        <v>161</v>
      </c>
      <c r="H1167" s="79"/>
      <c r="I1167" s="77" t="s">
        <v>9</v>
      </c>
      <c r="J1167" s="26">
        <v>1280</v>
      </c>
      <c r="K1167" s="22"/>
      <c r="L1167" s="23"/>
      <c r="M1167" s="20"/>
      <c r="N1167" s="24"/>
      <c r="O1167" s="20"/>
      <c r="P1167" s="20"/>
      <c r="Q1167" s="20"/>
      <c r="R1167" s="20"/>
      <c r="S1167" s="20"/>
    </row>
    <row r="1168" spans="1:19">
      <c r="A116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168" s="9">
        <v>5</v>
      </c>
      <c r="C1168" s="10" t="str">
        <f t="shared" si="62"/>
        <v>2级-2级</v>
      </c>
      <c r="D1168" s="10" t="s">
        <v>66</v>
      </c>
      <c r="E1168" s="10" t="s">
        <v>84</v>
      </c>
      <c r="F1168" s="10" t="s">
        <v>66</v>
      </c>
      <c r="G1168" s="10" t="s">
        <v>78</v>
      </c>
      <c r="H1168" s="81" t="s">
        <v>230</v>
      </c>
      <c r="I1168" s="77" t="s">
        <v>6</v>
      </c>
      <c r="J1168" s="26">
        <v>1246</v>
      </c>
      <c r="K1168" s="22"/>
      <c r="L1168" s="23"/>
      <c r="M1168" s="32"/>
      <c r="N1168" s="24"/>
      <c r="O1168" s="20"/>
      <c r="P1168" s="20"/>
      <c r="Q1168" s="20"/>
      <c r="R1168" s="20"/>
      <c r="S1168" s="20"/>
    </row>
    <row r="1169" spans="1:19" ht="26">
      <c r="A116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69" s="9">
        <v>299</v>
      </c>
      <c r="C1169" s="121" t="str">
        <f t="shared" si="62"/>
        <v>3级-3级</v>
      </c>
      <c r="D1169" s="121" t="s">
        <v>69</v>
      </c>
      <c r="E1169" s="121" t="s">
        <v>354</v>
      </c>
      <c r="F1169" s="121" t="s">
        <v>69</v>
      </c>
      <c r="G1169" s="117" t="s">
        <v>351</v>
      </c>
      <c r="H1169" s="131" t="s">
        <v>627</v>
      </c>
      <c r="I1169" s="124" t="s">
        <v>5</v>
      </c>
      <c r="J1169" s="271">
        <v>1236.48</v>
      </c>
      <c r="K1169" s="54"/>
      <c r="L1169" s="55"/>
      <c r="M1169" s="56"/>
      <c r="N1169" s="57"/>
      <c r="O1169" s="58"/>
      <c r="P1169" s="58"/>
      <c r="Q1169" s="58"/>
      <c r="R1169" s="58"/>
      <c r="S1169" s="58"/>
    </row>
    <row r="1170" spans="1:19" ht="26">
      <c r="A117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70" s="9">
        <v>23</v>
      </c>
      <c r="C1170" s="10" t="str">
        <f t="shared" si="62"/>
        <v>2级-3级</v>
      </c>
      <c r="D1170" s="10" t="s">
        <v>115</v>
      </c>
      <c r="E1170" s="10" t="s">
        <v>81</v>
      </c>
      <c r="F1170" s="10" t="s">
        <v>116</v>
      </c>
      <c r="G1170" s="10" t="s">
        <v>122</v>
      </c>
      <c r="H1170" s="81" t="s">
        <v>131</v>
      </c>
      <c r="I1170" s="77" t="s">
        <v>5</v>
      </c>
      <c r="J1170" s="26">
        <v>1224.72</v>
      </c>
      <c r="K1170" s="31" t="s">
        <v>132</v>
      </c>
      <c r="L1170" s="23" t="s">
        <v>7</v>
      </c>
      <c r="M1170" s="32">
        <f>J1170</f>
        <v>1224.72</v>
      </c>
      <c r="N1170" s="24"/>
      <c r="O1170" s="20"/>
      <c r="P1170" s="20"/>
      <c r="Q1170" s="33">
        <f>M1170</f>
        <v>1224.72</v>
      </c>
      <c r="R1170" s="33">
        <f>Q1170</f>
        <v>1224.72</v>
      </c>
      <c r="S1170" s="33">
        <f>R1170</f>
        <v>1224.72</v>
      </c>
    </row>
    <row r="1171" spans="1:19">
      <c r="A117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71" s="9">
        <v>389</v>
      </c>
      <c r="C1171" s="121" t="str">
        <f t="shared" si="62"/>
        <v>3级-3级</v>
      </c>
      <c r="D1171" s="121" t="s">
        <v>69</v>
      </c>
      <c r="E1171" s="121" t="s">
        <v>161</v>
      </c>
      <c r="F1171" s="121" t="s">
        <v>69</v>
      </c>
      <c r="G1171" s="121" t="s">
        <v>213</v>
      </c>
      <c r="H1171" s="144" t="s">
        <v>669</v>
      </c>
      <c r="I1171" s="124" t="s">
        <v>3</v>
      </c>
      <c r="J1171" s="271">
        <v>1222</v>
      </c>
      <c r="K1171" s="22"/>
      <c r="L1171" s="23"/>
      <c r="M1171" s="20"/>
      <c r="N1171" s="24"/>
      <c r="O1171" s="20"/>
      <c r="P1171" s="20"/>
      <c r="Q1171" s="20"/>
      <c r="R1171" s="20"/>
      <c r="S1171" s="20"/>
    </row>
    <row r="1172" spans="1:19">
      <c r="A117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172" s="9">
        <v>30</v>
      </c>
      <c r="C1172" s="10" t="str">
        <f t="shared" si="62"/>
        <v>2级-2级</v>
      </c>
      <c r="D1172" s="73" t="s">
        <v>66</v>
      </c>
      <c r="E1172" s="73" t="s">
        <v>78</v>
      </c>
      <c r="F1172" s="73" t="s">
        <v>66</v>
      </c>
      <c r="G1172" s="73" t="s">
        <v>175</v>
      </c>
      <c r="H1172" s="119" t="s">
        <v>297</v>
      </c>
      <c r="I1172" s="77" t="s">
        <v>3</v>
      </c>
      <c r="J1172" s="26">
        <v>1148</v>
      </c>
      <c r="K1172" s="22"/>
      <c r="L1172" s="23"/>
      <c r="M1172" s="20"/>
      <c r="N1172" s="24"/>
      <c r="O1172" s="20"/>
      <c r="P1172" s="20"/>
      <c r="Q1172" s="20"/>
      <c r="R1172" s="20"/>
      <c r="S1172" s="20"/>
    </row>
    <row r="1173" spans="1:19">
      <c r="A117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73" s="9">
        <v>80</v>
      </c>
      <c r="C1173" s="121" t="str">
        <f t="shared" si="62"/>
        <v>3级-4级</v>
      </c>
      <c r="D1173" s="121" t="s">
        <v>69</v>
      </c>
      <c r="E1173" s="121" t="s">
        <v>245</v>
      </c>
      <c r="F1173" s="121" t="s">
        <v>72</v>
      </c>
      <c r="G1173" s="121" t="s">
        <v>76</v>
      </c>
      <c r="H1173" s="76" t="s">
        <v>571</v>
      </c>
      <c r="I1173" s="124" t="s">
        <v>3</v>
      </c>
      <c r="J1173" s="271">
        <v>1072</v>
      </c>
      <c r="K1173" s="126"/>
      <c r="L1173" s="127"/>
      <c r="M1173" s="20"/>
      <c r="N1173" s="24"/>
      <c r="O1173" s="20"/>
      <c r="P1173" s="20"/>
      <c r="Q1173" s="20"/>
      <c r="R1173" s="20"/>
      <c r="S1173" s="20"/>
    </row>
    <row r="1174" spans="1:19" ht="13" customHeight="1">
      <c r="A1174" s="147" t="str">
        <f>HYPERLINK("C:\Users\chizh\Desktop\ffcell\提取结果.xlsx#'4内部关联现金流'!A1","[提取结果.xlsx]4内部关联现金流")</f>
        <v>[提取结果.xlsx]4内部关联现金流</v>
      </c>
      <c r="B1174" s="9">
        <v>55</v>
      </c>
      <c r="C1174" s="85" t="str">
        <f t="shared" si="62"/>
        <v>2级-2级</v>
      </c>
      <c r="D1174" s="100" t="s">
        <v>66</v>
      </c>
      <c r="E1174" s="85" t="s">
        <v>80</v>
      </c>
      <c r="F1174" s="100" t="s">
        <v>66</v>
      </c>
      <c r="G1174" s="100" t="s">
        <v>83</v>
      </c>
      <c r="H1174" s="104" t="s">
        <v>380</v>
      </c>
      <c r="I1174" s="97" t="s">
        <v>3</v>
      </c>
      <c r="J1174" s="272">
        <v>1064</v>
      </c>
      <c r="K1174" s="22"/>
      <c r="L1174" s="23"/>
      <c r="M1174" s="20"/>
      <c r="N1174" s="24"/>
      <c r="O1174" s="20"/>
      <c r="P1174" s="20"/>
      <c r="Q1174" s="20"/>
      <c r="R1174" s="20"/>
      <c r="S1174" s="20"/>
    </row>
    <row r="1175" spans="1:19" ht="13" customHeight="1">
      <c r="A117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175" s="9">
        <v>63</v>
      </c>
      <c r="C1175" s="10" t="s">
        <v>511</v>
      </c>
      <c r="D1175" s="10" t="s">
        <v>66</v>
      </c>
      <c r="E1175" s="10" t="s">
        <v>365</v>
      </c>
      <c r="F1175" s="10" t="s">
        <v>72</v>
      </c>
      <c r="G1175" s="10" t="s">
        <v>76</v>
      </c>
      <c r="H1175" s="79" t="s">
        <v>512</v>
      </c>
      <c r="I1175" s="77" t="s">
        <v>9</v>
      </c>
      <c r="J1175" s="26">
        <v>1062.8599999999999</v>
      </c>
      <c r="K1175" s="22"/>
      <c r="L1175" s="23"/>
      <c r="M1175" s="20"/>
      <c r="N1175" s="24"/>
      <c r="O1175" s="20"/>
      <c r="P1175" s="20" t="s">
        <v>501</v>
      </c>
      <c r="Q1175" s="20"/>
      <c r="R1175" s="20"/>
      <c r="S1175" s="20"/>
    </row>
    <row r="1176" spans="1:19">
      <c r="A1176" s="147" t="str">
        <f>HYPERLINK("C:\Users\chizh\Desktop\ffcell\提取结果.xlsx#'4内部关联现金流-1'!A1","[提取结果.xlsx]4内部关联现金流-1")</f>
        <v>[提取结果.xlsx]4内部关联现金流-1</v>
      </c>
      <c r="B1176" s="9">
        <v>14</v>
      </c>
      <c r="C1176" s="10" t="str">
        <f t="shared" ref="C1176:C1181" si="63">TEXT(D1176,"000")&amp;"-"&amp;TEXT(F1176,"000")</f>
        <v>2级-4级</v>
      </c>
      <c r="D1176" s="10" t="s">
        <v>66</v>
      </c>
      <c r="E1176" s="10" t="s">
        <v>106</v>
      </c>
      <c r="F1176" s="10" t="s">
        <v>72</v>
      </c>
      <c r="G1176" s="10" t="s">
        <v>73</v>
      </c>
      <c r="H1176" s="76" t="s">
        <v>424</v>
      </c>
      <c r="I1176" s="77" t="s">
        <v>23</v>
      </c>
      <c r="J1176" s="26">
        <v>1060</v>
      </c>
      <c r="K1176" s="22"/>
      <c r="L1176" s="23"/>
      <c r="M1176" s="20"/>
      <c r="N1176" s="24"/>
      <c r="O1176" s="20"/>
      <c r="P1176" s="20"/>
      <c r="Q1176" s="20"/>
      <c r="R1176" s="20"/>
      <c r="S1176" s="20"/>
    </row>
    <row r="1177" spans="1:19">
      <c r="A117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77" s="9">
        <v>408</v>
      </c>
      <c r="C1177" s="121" t="str">
        <f t="shared" si="63"/>
        <v>3级-3级</v>
      </c>
      <c r="D1177" s="121" t="s">
        <v>69</v>
      </c>
      <c r="E1177" s="121" t="s">
        <v>161</v>
      </c>
      <c r="F1177" s="121" t="s">
        <v>69</v>
      </c>
      <c r="G1177" s="121" t="s">
        <v>427</v>
      </c>
      <c r="H1177" s="144" t="s">
        <v>669</v>
      </c>
      <c r="I1177" s="124" t="s">
        <v>3</v>
      </c>
      <c r="J1177" s="271">
        <v>1040</v>
      </c>
      <c r="K1177" s="22"/>
      <c r="L1177" s="23"/>
      <c r="M1177" s="20"/>
      <c r="N1177" s="24"/>
      <c r="O1177" s="20"/>
      <c r="P1177" s="20"/>
      <c r="Q1177" s="20"/>
      <c r="R1177" s="20"/>
      <c r="S1177" s="20"/>
    </row>
    <row r="1178" spans="1:19">
      <c r="A1178" s="147" t="str">
        <f>HYPERLINK("C:\Users\chizh\Desktop\ffcell\提取结果.xlsx#'4内部关联现金流-1'!A1","[提取结果.xlsx]4内部关联现金流-1")</f>
        <v>[提取结果.xlsx]4内部关联现金流-1</v>
      </c>
      <c r="B1178" s="9">
        <v>23</v>
      </c>
      <c r="C1178" s="10" t="str">
        <f t="shared" si="63"/>
        <v>2级-3级</v>
      </c>
      <c r="D1178" s="10" t="s">
        <v>66</v>
      </c>
      <c r="E1178" s="10" t="s">
        <v>106</v>
      </c>
      <c r="F1178" s="10" t="s">
        <v>69</v>
      </c>
      <c r="G1178" s="10" t="s">
        <v>428</v>
      </c>
      <c r="H1178" s="76" t="s">
        <v>424</v>
      </c>
      <c r="I1178" s="77" t="s">
        <v>23</v>
      </c>
      <c r="J1178" s="26">
        <v>1037.4000000000001</v>
      </c>
      <c r="K1178" s="22"/>
      <c r="L1178" s="23"/>
      <c r="M1178" s="20"/>
      <c r="N1178" s="24"/>
      <c r="O1178" s="20"/>
      <c r="P1178" s="20"/>
      <c r="Q1178" s="20"/>
      <c r="R1178" s="20"/>
      <c r="S1178" s="20"/>
    </row>
    <row r="1179" spans="1:19">
      <c r="A117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79" s="9">
        <v>440</v>
      </c>
      <c r="C1179" s="121" t="str">
        <f t="shared" si="63"/>
        <v>3级-2级</v>
      </c>
      <c r="D1179" s="121" t="s">
        <v>69</v>
      </c>
      <c r="E1179" s="121" t="s">
        <v>428</v>
      </c>
      <c r="F1179" s="121" t="s">
        <v>66</v>
      </c>
      <c r="G1179" s="121" t="s">
        <v>106</v>
      </c>
      <c r="H1179" s="144" t="s">
        <v>675</v>
      </c>
      <c r="I1179" s="124" t="s">
        <v>3</v>
      </c>
      <c r="J1179" s="271">
        <v>1037.4000000000001</v>
      </c>
      <c r="K1179" s="22"/>
      <c r="L1179" s="23"/>
      <c r="M1179" s="38"/>
      <c r="N1179" s="24"/>
      <c r="O1179" s="20"/>
      <c r="P1179" s="20" t="str">
        <f>IF(N1179=0,"OK","待核对")</f>
        <v>OK</v>
      </c>
      <c r="Q1179" s="20"/>
      <c r="R1179" s="20"/>
      <c r="S1179" s="20"/>
    </row>
    <row r="1180" spans="1:19">
      <c r="A118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180" s="9">
        <v>11</v>
      </c>
      <c r="C1180" s="10" t="str">
        <f t="shared" si="63"/>
        <v>2级-3级</v>
      </c>
      <c r="D1180" s="10" t="s">
        <v>66</v>
      </c>
      <c r="E1180" s="10" t="s">
        <v>78</v>
      </c>
      <c r="F1180" s="10" t="s">
        <v>69</v>
      </c>
      <c r="G1180" s="10" t="s">
        <v>196</v>
      </c>
      <c r="H1180" s="81" t="s">
        <v>297</v>
      </c>
      <c r="I1180" s="77" t="s">
        <v>3</v>
      </c>
      <c r="J1180" s="26">
        <v>1036</v>
      </c>
      <c r="K1180" s="22"/>
      <c r="L1180" s="23"/>
      <c r="M1180" s="20"/>
      <c r="N1180" s="24"/>
      <c r="O1180" s="20"/>
      <c r="P1180" s="20" t="str">
        <f>IF(N1180=0,"OK","待核对")</f>
        <v>OK</v>
      </c>
      <c r="Q1180" s="20"/>
      <c r="R1180" s="20"/>
      <c r="S1180" s="20"/>
    </row>
    <row r="1181" spans="1:19">
      <c r="A118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181" s="9">
        <v>153</v>
      </c>
      <c r="C1181" s="10" t="str">
        <f t="shared" si="63"/>
        <v>2级-3级</v>
      </c>
      <c r="D1181" s="10" t="s">
        <v>66</v>
      </c>
      <c r="E1181" s="10" t="s">
        <v>81</v>
      </c>
      <c r="F1181" s="10" t="s">
        <v>69</v>
      </c>
      <c r="G1181" s="10" t="s">
        <v>170</v>
      </c>
      <c r="H1181" s="81" t="s">
        <v>118</v>
      </c>
      <c r="I1181" s="77" t="s">
        <v>5</v>
      </c>
      <c r="J1181" s="26">
        <v>1010.59</v>
      </c>
      <c r="K1181" s="22"/>
      <c r="L1181" s="23"/>
      <c r="M1181" s="32"/>
      <c r="N1181" s="24"/>
      <c r="O1181" s="20"/>
      <c r="P1181" s="20"/>
      <c r="Q1181" s="33"/>
      <c r="R1181" s="33"/>
      <c r="S1181" s="33"/>
    </row>
    <row r="1182" spans="1:19">
      <c r="A118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182" s="9">
        <v>12</v>
      </c>
      <c r="C1182" s="10" t="s">
        <v>499</v>
      </c>
      <c r="D1182" s="10" t="s">
        <v>69</v>
      </c>
      <c r="E1182" s="10" t="s">
        <v>158</v>
      </c>
      <c r="F1182" s="10" t="s">
        <v>69</v>
      </c>
      <c r="G1182" s="10" t="s">
        <v>381</v>
      </c>
      <c r="H1182" s="79"/>
      <c r="I1182" s="77" t="s">
        <v>3</v>
      </c>
      <c r="J1182" s="26">
        <v>1000</v>
      </c>
      <c r="K1182" s="22"/>
      <c r="L1182" s="23"/>
      <c r="M1182" s="20"/>
      <c r="N1182" s="24"/>
      <c r="O1182" s="20"/>
      <c r="P1182" s="20" t="s">
        <v>501</v>
      </c>
      <c r="Q1182" s="20"/>
      <c r="R1182" s="20"/>
      <c r="S1182" s="20"/>
    </row>
    <row r="1183" spans="1:19">
      <c r="A118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183" s="9">
        <v>13</v>
      </c>
      <c r="C1183" s="10" t="str">
        <f t="shared" ref="C1183:C1188" si="64">TEXT(D1183,"000")&amp;"-"&amp;TEXT(F1183,"000")</f>
        <v>2级-2级</v>
      </c>
      <c r="D1183" s="10" t="s">
        <v>66</v>
      </c>
      <c r="E1183" s="10" t="s">
        <v>84</v>
      </c>
      <c r="F1183" s="10" t="s">
        <v>66</v>
      </c>
      <c r="G1183" s="10" t="s">
        <v>179</v>
      </c>
      <c r="H1183" s="81" t="s">
        <v>230</v>
      </c>
      <c r="I1183" s="77" t="s">
        <v>6</v>
      </c>
      <c r="J1183" s="26">
        <v>979</v>
      </c>
      <c r="K1183" s="22"/>
      <c r="L1183" s="23"/>
      <c r="M1183" s="20"/>
      <c r="N1183" s="24"/>
      <c r="O1183" s="20"/>
      <c r="P1183" s="20"/>
      <c r="Q1183" s="20"/>
      <c r="R1183" s="20"/>
      <c r="S1183" s="20"/>
    </row>
    <row r="1184" spans="1:19">
      <c r="A1184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184" s="9">
        <v>8</v>
      </c>
      <c r="C1184" s="10" t="str">
        <f t="shared" si="64"/>
        <v>2级-2级</v>
      </c>
      <c r="D1184" s="10" t="s">
        <v>66</v>
      </c>
      <c r="E1184" s="10" t="s">
        <v>179</v>
      </c>
      <c r="F1184" s="10" t="s">
        <v>66</v>
      </c>
      <c r="G1184" s="10" t="s">
        <v>84</v>
      </c>
      <c r="H1184" s="37" t="s">
        <v>193</v>
      </c>
      <c r="I1184" s="77" t="s">
        <v>3</v>
      </c>
      <c r="J1184" s="26">
        <v>978.99809999999991</v>
      </c>
      <c r="K1184" s="22"/>
      <c r="L1184" s="23"/>
      <c r="M1184" s="38"/>
      <c r="N1184" s="24"/>
      <c r="O1184" s="20"/>
      <c r="P1184" s="20" t="str">
        <f>IF(N1184=0,"OK","待核对")</f>
        <v>OK</v>
      </c>
      <c r="Q1184" s="20"/>
      <c r="R1184" s="20"/>
      <c r="S1184" s="20"/>
    </row>
    <row r="1185" spans="1:27" ht="13" customHeight="1">
      <c r="A1185" s="147" t="str">
        <f>HYPERLINK("C:\Users\chizh\Desktop\ffcell\提取结果.xlsx#'4内部关联现金流'!A1","[提取结果.xlsx]4内部关联现金流")</f>
        <v>[提取结果.xlsx]4内部关联现金流</v>
      </c>
      <c r="B1185" s="9">
        <v>23</v>
      </c>
      <c r="C1185" s="85" t="str">
        <f t="shared" si="64"/>
        <v>3级-3级</v>
      </c>
      <c r="D1185" s="100" t="s">
        <v>69</v>
      </c>
      <c r="E1185" s="85" t="s">
        <v>80</v>
      </c>
      <c r="F1185" s="100" t="s">
        <v>69</v>
      </c>
      <c r="G1185" s="100" t="s">
        <v>161</v>
      </c>
      <c r="H1185" s="97" t="s">
        <v>380</v>
      </c>
      <c r="I1185" s="97" t="s">
        <v>3</v>
      </c>
      <c r="J1185" s="274">
        <v>968</v>
      </c>
      <c r="K1185" s="22"/>
      <c r="L1185" s="23"/>
      <c r="M1185" s="20"/>
      <c r="N1185" s="24"/>
      <c r="O1185" s="20"/>
      <c r="P1185" s="20"/>
      <c r="Q1185" s="20"/>
      <c r="R1185" s="20"/>
      <c r="S1185" s="20"/>
    </row>
    <row r="1186" spans="1:27" ht="13" customHeight="1">
      <c r="A1186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186" s="9">
        <v>13</v>
      </c>
      <c r="C1186" s="10" t="str">
        <f t="shared" si="64"/>
        <v>2级-3级</v>
      </c>
      <c r="D1186" s="10" t="s">
        <v>66</v>
      </c>
      <c r="E1186" s="10" t="s">
        <v>169</v>
      </c>
      <c r="F1186" s="10" t="s">
        <v>69</v>
      </c>
      <c r="G1186" s="10" t="s">
        <v>170</v>
      </c>
      <c r="H1186" s="79"/>
      <c r="I1186" s="77" t="s">
        <v>5</v>
      </c>
      <c r="J1186" s="26">
        <v>962.26</v>
      </c>
      <c r="K1186" s="22"/>
      <c r="L1186" s="23"/>
      <c r="M1186" s="20"/>
      <c r="N1186" s="24"/>
      <c r="O1186" s="20"/>
      <c r="P1186" s="20"/>
      <c r="Q1186" s="20"/>
      <c r="R1186" s="20"/>
      <c r="S1186" s="20"/>
    </row>
    <row r="1187" spans="1:27">
      <c r="A118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87" s="9">
        <v>362</v>
      </c>
      <c r="C1187" s="121" t="str">
        <f t="shared" si="64"/>
        <v>3级-4级</v>
      </c>
      <c r="D1187" s="121" t="s">
        <v>69</v>
      </c>
      <c r="E1187" s="121" t="s">
        <v>358</v>
      </c>
      <c r="F1187" s="121" t="s">
        <v>72</v>
      </c>
      <c r="G1187" s="121" t="s">
        <v>173</v>
      </c>
      <c r="H1187" s="76" t="s">
        <v>665</v>
      </c>
      <c r="I1187" s="124" t="s">
        <v>9</v>
      </c>
      <c r="J1187" s="271">
        <v>960</v>
      </c>
      <c r="K1187" s="54"/>
      <c r="L1187" s="55"/>
      <c r="M1187" s="58"/>
      <c r="N1187" s="57"/>
      <c r="O1187" s="58"/>
      <c r="P1187" s="58"/>
      <c r="Q1187" s="58"/>
      <c r="R1187" s="58"/>
      <c r="S1187" s="58"/>
    </row>
    <row r="1188" spans="1:27">
      <c r="A118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88" s="9">
        <v>111</v>
      </c>
      <c r="C1188" s="10" t="str">
        <f t="shared" si="64"/>
        <v>2级-4级</v>
      </c>
      <c r="D1188" s="10" t="s">
        <v>252</v>
      </c>
      <c r="E1188" s="10" t="s">
        <v>93</v>
      </c>
      <c r="F1188" s="10" t="s">
        <v>262</v>
      </c>
      <c r="G1188" s="10" t="s">
        <v>76</v>
      </c>
      <c r="H1188" s="81" t="s">
        <v>103</v>
      </c>
      <c r="I1188" s="77" t="s">
        <v>5</v>
      </c>
      <c r="J1188" s="69">
        <v>957.87</v>
      </c>
      <c r="K1188" s="22"/>
      <c r="L1188" s="23"/>
      <c r="M1188" s="32"/>
      <c r="N1188" s="24"/>
      <c r="O1188" s="20"/>
      <c r="P1188" s="20"/>
      <c r="Q1188" s="20"/>
      <c r="R1188" s="20"/>
      <c r="S1188" s="20"/>
      <c r="T1188" s="162"/>
      <c r="U1188" s="162"/>
      <c r="V1188" s="162"/>
      <c r="W1188" s="162"/>
      <c r="X1188" s="162"/>
      <c r="Y1188" s="162"/>
      <c r="Z1188" s="162"/>
      <c r="AA1188" s="162"/>
    </row>
    <row r="1189" spans="1:27">
      <c r="A118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189" s="9">
        <v>8</v>
      </c>
      <c r="C1189" s="10" t="s">
        <v>500</v>
      </c>
      <c r="D1189" s="10" t="s">
        <v>69</v>
      </c>
      <c r="E1189" s="10" t="s">
        <v>158</v>
      </c>
      <c r="F1189" s="10" t="s">
        <v>66</v>
      </c>
      <c r="G1189" s="10" t="s">
        <v>169</v>
      </c>
      <c r="H1189" s="37"/>
      <c r="I1189" s="77" t="s">
        <v>3</v>
      </c>
      <c r="J1189" s="26">
        <v>932.4</v>
      </c>
      <c r="K1189" s="22"/>
      <c r="L1189" s="23"/>
      <c r="M1189" s="38"/>
      <c r="N1189" s="24"/>
      <c r="O1189" s="20"/>
      <c r="P1189" s="20"/>
      <c r="Q1189" s="20"/>
      <c r="R1189" s="20"/>
      <c r="S1189" s="20"/>
    </row>
    <row r="1190" spans="1:27">
      <c r="A1190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190" s="9">
        <v>12</v>
      </c>
      <c r="C1190" s="10" t="str">
        <f t="shared" ref="C1190:C1221" si="65">TEXT(D1190,"000")&amp;"-"&amp;TEXT(F1190,"000")</f>
        <v>2级-2级</v>
      </c>
      <c r="D1190" s="10" t="s">
        <v>66</v>
      </c>
      <c r="E1190" s="10" t="s">
        <v>179</v>
      </c>
      <c r="F1190" s="10" t="s">
        <v>66</v>
      </c>
      <c r="G1190" s="10" t="s">
        <v>175</v>
      </c>
      <c r="H1190" s="79" t="s">
        <v>193</v>
      </c>
      <c r="I1190" s="77" t="s">
        <v>3</v>
      </c>
      <c r="J1190" s="26">
        <v>901.99989999999991</v>
      </c>
      <c r="K1190" s="22"/>
      <c r="L1190" s="23"/>
      <c r="M1190" s="20"/>
      <c r="N1190" s="24"/>
      <c r="O1190" s="20"/>
      <c r="P1190" s="20"/>
      <c r="Q1190" s="20"/>
      <c r="R1190" s="20"/>
      <c r="S1190" s="20"/>
    </row>
    <row r="1191" spans="1:27">
      <c r="A1191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191" s="9">
        <v>28</v>
      </c>
      <c r="C1191" s="10" t="str">
        <f t="shared" si="65"/>
        <v>3级-2级</v>
      </c>
      <c r="D1191" s="10" t="s">
        <v>69</v>
      </c>
      <c r="E1191" s="10" t="s">
        <v>170</v>
      </c>
      <c r="F1191" s="10" t="s">
        <v>66</v>
      </c>
      <c r="G1191" s="10" t="s">
        <v>106</v>
      </c>
      <c r="H1191" s="119"/>
      <c r="I1191" s="77" t="s">
        <v>3</v>
      </c>
      <c r="J1191" s="26">
        <v>900</v>
      </c>
      <c r="K1191" s="22"/>
      <c r="L1191" s="23"/>
      <c r="M1191" s="20"/>
      <c r="N1191" s="24"/>
      <c r="O1191" s="20"/>
      <c r="P1191" s="20"/>
      <c r="Q1191" s="20"/>
      <c r="R1191" s="20"/>
      <c r="S1191" s="20"/>
    </row>
    <row r="1192" spans="1:27">
      <c r="A1192" s="147" t="str">
        <f>HYPERLINK("C:\Users\chizh\Desktop\ffcell\提取结果.xlsx#'4内部关联现金流-1'!A1","[提取结果.xlsx]4内部关联现金流-1")</f>
        <v>[提取结果.xlsx]4内部关联现金流-1</v>
      </c>
      <c r="B1192" s="9">
        <v>18</v>
      </c>
      <c r="C1192" s="10" t="str">
        <f t="shared" si="65"/>
        <v>2级-3级</v>
      </c>
      <c r="D1192" s="10" t="s">
        <v>66</v>
      </c>
      <c r="E1192" s="10" t="s">
        <v>106</v>
      </c>
      <c r="F1192" s="10" t="s">
        <v>69</v>
      </c>
      <c r="G1192" s="10" t="s">
        <v>170</v>
      </c>
      <c r="H1192" s="76" t="s">
        <v>424</v>
      </c>
      <c r="I1192" s="77" t="s">
        <v>23</v>
      </c>
      <c r="J1192" s="26">
        <v>900</v>
      </c>
      <c r="K1192" s="22"/>
      <c r="L1192" s="23"/>
      <c r="M1192" s="20"/>
      <c r="N1192" s="24"/>
      <c r="O1192" s="20"/>
      <c r="P1192" s="20"/>
      <c r="Q1192" s="20"/>
      <c r="R1192" s="20"/>
      <c r="S1192" s="20"/>
    </row>
    <row r="1193" spans="1:27">
      <c r="A1193" s="147" t="str">
        <f>HYPERLINK("C:\Users\chizh\Desktop\ffcell\提取结果.xlsx#'4内部关联现金流-1'!A1","[提取结果.xlsx]4内部关联现金流-1")</f>
        <v>[提取结果.xlsx]4内部关联现金流-1</v>
      </c>
      <c r="B1193" s="9">
        <v>21</v>
      </c>
      <c r="C1193" s="10" t="str">
        <f t="shared" si="65"/>
        <v>2级-3级</v>
      </c>
      <c r="D1193" s="10" t="s">
        <v>66</v>
      </c>
      <c r="E1193" s="10" t="s">
        <v>106</v>
      </c>
      <c r="F1193" s="10" t="s">
        <v>69</v>
      </c>
      <c r="G1193" s="10" t="s">
        <v>195</v>
      </c>
      <c r="H1193" s="76" t="s">
        <v>424</v>
      </c>
      <c r="I1193" s="77" t="s">
        <v>23</v>
      </c>
      <c r="J1193" s="26">
        <v>884</v>
      </c>
      <c r="K1193" s="22"/>
      <c r="L1193" s="23"/>
      <c r="M1193" s="20"/>
      <c r="N1193" s="24"/>
      <c r="O1193" s="20"/>
      <c r="P1193" s="20"/>
      <c r="Q1193" s="20"/>
      <c r="R1193" s="20"/>
      <c r="S1193" s="20"/>
    </row>
    <row r="1194" spans="1:27">
      <c r="A119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94" s="9">
        <v>47</v>
      </c>
      <c r="C1194" s="121" t="str">
        <f t="shared" si="65"/>
        <v>3级-2级</v>
      </c>
      <c r="D1194" s="121" t="s">
        <v>69</v>
      </c>
      <c r="E1194" s="121" t="s">
        <v>195</v>
      </c>
      <c r="F1194" s="121" t="s">
        <v>66</v>
      </c>
      <c r="G1194" s="121" t="s">
        <v>106</v>
      </c>
      <c r="H1194" s="144" t="s">
        <v>554</v>
      </c>
      <c r="I1194" s="124" t="s">
        <v>3</v>
      </c>
      <c r="J1194" s="255">
        <v>884</v>
      </c>
      <c r="K1194" s="22"/>
      <c r="L1194" s="23"/>
      <c r="M1194" s="32"/>
      <c r="N1194" s="24"/>
      <c r="O1194" s="20"/>
      <c r="P1194" s="20"/>
      <c r="Q1194" s="20"/>
      <c r="R1194" s="20"/>
      <c r="S1194" s="20"/>
    </row>
    <row r="1195" spans="1:27">
      <c r="A119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95" s="9">
        <v>391</v>
      </c>
      <c r="C1195" s="121" t="str">
        <f t="shared" si="65"/>
        <v>3级-3级</v>
      </c>
      <c r="D1195" s="121" t="s">
        <v>69</v>
      </c>
      <c r="E1195" s="121" t="s">
        <v>161</v>
      </c>
      <c r="F1195" s="121" t="s">
        <v>69</v>
      </c>
      <c r="G1195" s="121" t="s">
        <v>123</v>
      </c>
      <c r="H1195" s="144" t="s">
        <v>669</v>
      </c>
      <c r="I1195" s="124" t="s">
        <v>3</v>
      </c>
      <c r="J1195" s="271">
        <v>878.8</v>
      </c>
      <c r="K1195" s="22"/>
      <c r="L1195" s="23"/>
      <c r="M1195" s="20"/>
      <c r="N1195" s="24"/>
      <c r="O1195" s="20"/>
      <c r="P1195" s="20"/>
      <c r="Q1195" s="20"/>
      <c r="R1195" s="20"/>
      <c r="S1195" s="20"/>
    </row>
    <row r="1196" spans="1:27">
      <c r="A119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96" s="9">
        <v>43</v>
      </c>
      <c r="C1196" s="10" t="str">
        <f t="shared" si="65"/>
        <v>000-3级</v>
      </c>
      <c r="D1196" s="144"/>
      <c r="E1196" s="10"/>
      <c r="F1196" s="10" t="s">
        <v>260</v>
      </c>
      <c r="G1196" s="10" t="s">
        <v>180</v>
      </c>
      <c r="H1196" s="81" t="s">
        <v>299</v>
      </c>
      <c r="I1196" s="77" t="s">
        <v>9</v>
      </c>
      <c r="J1196" s="26">
        <v>878.4</v>
      </c>
      <c r="K1196" s="22"/>
      <c r="L1196" s="23"/>
      <c r="M1196" s="38"/>
      <c r="N1196" s="24"/>
      <c r="O1196" s="20"/>
      <c r="P1196" s="20" t="str">
        <f>IF(N1196=0,"OK","待核对")</f>
        <v>OK</v>
      </c>
      <c r="Q1196" s="20"/>
      <c r="R1196" s="20"/>
      <c r="S1196" s="20"/>
      <c r="T1196" s="162"/>
      <c r="U1196" s="162"/>
      <c r="V1196" s="162"/>
      <c r="W1196" s="162"/>
      <c r="X1196" s="162"/>
      <c r="Y1196" s="162"/>
      <c r="Z1196" s="162"/>
      <c r="AA1196" s="162"/>
    </row>
    <row r="1197" spans="1:27">
      <c r="A1197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197" s="9">
        <v>15</v>
      </c>
      <c r="C1197" s="10" t="str">
        <f t="shared" si="65"/>
        <v>2级-3级</v>
      </c>
      <c r="D1197" s="10" t="s">
        <v>66</v>
      </c>
      <c r="E1197" s="10" t="s">
        <v>169</v>
      </c>
      <c r="F1197" s="10" t="s">
        <v>69</v>
      </c>
      <c r="G1197" s="10" t="s">
        <v>161</v>
      </c>
      <c r="H1197" s="79"/>
      <c r="I1197" s="77" t="s">
        <v>9</v>
      </c>
      <c r="J1197" s="26">
        <v>860</v>
      </c>
      <c r="K1197" s="22"/>
      <c r="L1197" s="23"/>
      <c r="M1197" s="20"/>
      <c r="N1197" s="24"/>
      <c r="O1197" s="20"/>
      <c r="P1197" s="20"/>
      <c r="Q1197" s="20"/>
      <c r="R1197" s="20"/>
      <c r="S1197" s="20"/>
    </row>
    <row r="1198" spans="1:27">
      <c r="A1198" s="147" t="str">
        <f>HYPERLINK("C:\Users\chizh\Desktop\ffcell\提取结果.xlsx#'4内部关联现金流-1'!A1","[提取结果.xlsx]4内部关联现金流-1")</f>
        <v>[提取结果.xlsx]4内部关联现金流-1</v>
      </c>
      <c r="B1198" s="9">
        <v>15</v>
      </c>
      <c r="C1198" s="10" t="str">
        <f t="shared" si="65"/>
        <v>2级-3级</v>
      </c>
      <c r="D1198" s="10" t="s">
        <v>66</v>
      </c>
      <c r="E1198" s="10" t="s">
        <v>106</v>
      </c>
      <c r="F1198" s="10" t="s">
        <v>69</v>
      </c>
      <c r="G1198" s="10" t="s">
        <v>371</v>
      </c>
      <c r="H1198" s="76" t="s">
        <v>424</v>
      </c>
      <c r="I1198" s="77" t="s">
        <v>23</v>
      </c>
      <c r="J1198" s="26">
        <v>850</v>
      </c>
      <c r="K1198" s="22"/>
      <c r="L1198" s="23"/>
      <c r="M1198" s="20"/>
      <c r="N1198" s="24"/>
      <c r="O1198" s="20"/>
      <c r="P1198" s="20"/>
      <c r="Q1198" s="20"/>
      <c r="R1198" s="20"/>
      <c r="S1198" s="20"/>
    </row>
    <row r="1199" spans="1:27">
      <c r="A119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99" s="9">
        <v>228</v>
      </c>
      <c r="C1199" s="121" t="str">
        <f t="shared" si="65"/>
        <v>3级-2级</v>
      </c>
      <c r="D1199" s="121" t="s">
        <v>69</v>
      </c>
      <c r="E1199" s="121" t="s">
        <v>371</v>
      </c>
      <c r="F1199" s="121" t="s">
        <v>66</v>
      </c>
      <c r="G1199" s="121" t="s">
        <v>106</v>
      </c>
      <c r="H1199" s="76" t="s">
        <v>437</v>
      </c>
      <c r="I1199" s="124" t="s">
        <v>3</v>
      </c>
      <c r="J1199" s="271">
        <v>850</v>
      </c>
      <c r="K1199" s="22"/>
      <c r="L1199" s="23"/>
      <c r="M1199" s="20"/>
      <c r="N1199" s="24"/>
      <c r="O1199" s="20"/>
      <c r="P1199" s="20"/>
      <c r="Q1199" s="20"/>
      <c r="R1199" s="20"/>
      <c r="S1199" s="20"/>
    </row>
    <row r="1200" spans="1:27">
      <c r="A120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00" s="9">
        <v>27</v>
      </c>
      <c r="C1200" s="10" t="str">
        <f t="shared" si="65"/>
        <v>4级-3级</v>
      </c>
      <c r="D1200" s="10" t="s">
        <v>72</v>
      </c>
      <c r="E1200" s="10" t="s">
        <v>97</v>
      </c>
      <c r="F1200" s="10" t="s">
        <v>69</v>
      </c>
      <c r="G1200" s="10" t="s">
        <v>353</v>
      </c>
      <c r="H1200" s="118" t="s">
        <v>306</v>
      </c>
      <c r="I1200" s="77" t="s">
        <v>3</v>
      </c>
      <c r="J1200" s="26">
        <v>849.09</v>
      </c>
      <c r="K1200" s="22"/>
      <c r="L1200" s="23"/>
      <c r="M1200" s="20"/>
      <c r="N1200" s="24"/>
      <c r="O1200" s="20"/>
      <c r="P1200" s="20"/>
      <c r="Q1200" s="20"/>
      <c r="R1200" s="20"/>
      <c r="S1200" s="20"/>
    </row>
    <row r="1201" spans="1:27">
      <c r="A120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01" s="9">
        <v>444</v>
      </c>
      <c r="C1201" s="121" t="str">
        <f t="shared" si="65"/>
        <v>3级-4级</v>
      </c>
      <c r="D1201" s="121" t="s">
        <v>69</v>
      </c>
      <c r="E1201" s="121" t="s">
        <v>353</v>
      </c>
      <c r="F1201" s="121" t="s">
        <v>72</v>
      </c>
      <c r="G1201" s="121" t="s">
        <v>97</v>
      </c>
      <c r="H1201" s="76" t="s">
        <v>532</v>
      </c>
      <c r="I1201" s="124" t="s">
        <v>6</v>
      </c>
      <c r="J1201" s="271">
        <v>849.09</v>
      </c>
      <c r="K1201" s="54"/>
      <c r="L1201" s="55"/>
      <c r="M1201" s="56"/>
      <c r="N1201" s="57"/>
      <c r="O1201" s="58"/>
      <c r="P1201" s="58"/>
      <c r="Q1201" s="58"/>
      <c r="R1201" s="58"/>
      <c r="S1201" s="58"/>
    </row>
    <row r="1202" spans="1:27" ht="26">
      <c r="A1202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1202" s="9">
        <v>5</v>
      </c>
      <c r="C1202" s="10" t="str">
        <f t="shared" si="65"/>
        <v>2级-3级</v>
      </c>
      <c r="D1202" s="10" t="s">
        <v>208</v>
      </c>
      <c r="E1202" s="81" t="s">
        <v>209</v>
      </c>
      <c r="F1202" s="145" t="s">
        <v>216</v>
      </c>
      <c r="G1202" s="50" t="s">
        <v>217</v>
      </c>
      <c r="H1202" s="51" t="s">
        <v>218</v>
      </c>
      <c r="I1202" s="77" t="s">
        <v>9</v>
      </c>
      <c r="J1202" s="49">
        <v>849</v>
      </c>
      <c r="K1202" s="22"/>
      <c r="L1202" s="23"/>
      <c r="M1202" s="32"/>
      <c r="N1202" s="24"/>
      <c r="O1202" s="20"/>
      <c r="P1202" s="20"/>
      <c r="Q1202" s="20"/>
      <c r="R1202" s="20"/>
      <c r="S1202" s="20"/>
    </row>
    <row r="1203" spans="1:27">
      <c r="A1203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203" s="9">
        <v>22</v>
      </c>
      <c r="C1203" s="10" t="str">
        <f t="shared" si="65"/>
        <v>2级-2级</v>
      </c>
      <c r="D1203" s="10" t="s">
        <v>66</v>
      </c>
      <c r="E1203" s="10" t="s">
        <v>179</v>
      </c>
      <c r="F1203" s="10" t="s">
        <v>66</v>
      </c>
      <c r="G1203" s="10" t="s">
        <v>78</v>
      </c>
      <c r="H1203" s="79" t="s">
        <v>198</v>
      </c>
      <c r="I1203" s="77" t="s">
        <v>9</v>
      </c>
      <c r="J1203" s="26">
        <v>840</v>
      </c>
      <c r="K1203" s="22"/>
      <c r="L1203" s="23"/>
      <c r="M1203" s="20"/>
      <c r="N1203" s="24"/>
      <c r="O1203" s="20"/>
      <c r="P1203" s="20"/>
      <c r="Q1203" s="20"/>
      <c r="R1203" s="20"/>
      <c r="S1203" s="20"/>
    </row>
    <row r="1204" spans="1:27">
      <c r="A1204" s="147" t="str">
        <f>HYPERLINK("C:\Users\chizh\Desktop\ffcell\提取结果.xlsx#'4内部关联现金流-1'!A1","[提取结果.xlsx]4内部关联现金流-1")</f>
        <v>[提取结果.xlsx]4内部关联现金流-1</v>
      </c>
      <c r="B1204" s="9">
        <v>17</v>
      </c>
      <c r="C1204" s="10" t="str">
        <f t="shared" si="65"/>
        <v>2级-3级</v>
      </c>
      <c r="D1204" s="10" t="s">
        <v>66</v>
      </c>
      <c r="E1204" s="10" t="s">
        <v>106</v>
      </c>
      <c r="F1204" s="10" t="s">
        <v>69</v>
      </c>
      <c r="G1204" s="10" t="s">
        <v>199</v>
      </c>
      <c r="H1204" s="76" t="s">
        <v>424</v>
      </c>
      <c r="I1204" s="77" t="s">
        <v>23</v>
      </c>
      <c r="J1204" s="26">
        <v>840</v>
      </c>
      <c r="K1204" s="22"/>
      <c r="L1204" s="23"/>
      <c r="M1204" s="20"/>
      <c r="N1204" s="24"/>
      <c r="O1204" s="20"/>
      <c r="P1204" s="20"/>
      <c r="Q1204" s="20"/>
      <c r="R1204" s="20"/>
      <c r="S1204" s="20"/>
    </row>
    <row r="1205" spans="1:27">
      <c r="A1205" s="147" t="str">
        <f>HYPERLINK("C:\Users\chizh\Desktop\ffcell\提取结果.xlsx#'4内部关联现金流-1'!A1","[提取结果.xlsx]4内部关联现金流-1")</f>
        <v>[提取结果.xlsx]4内部关联现金流-1</v>
      </c>
      <c r="B1205" s="9">
        <v>22</v>
      </c>
      <c r="C1205" s="10" t="str">
        <f t="shared" si="65"/>
        <v>2级-3级</v>
      </c>
      <c r="D1205" s="10" t="s">
        <v>66</v>
      </c>
      <c r="E1205" s="10" t="s">
        <v>106</v>
      </c>
      <c r="F1205" s="10" t="s">
        <v>69</v>
      </c>
      <c r="G1205" s="10" t="s">
        <v>245</v>
      </c>
      <c r="H1205" s="76" t="s">
        <v>424</v>
      </c>
      <c r="I1205" s="77" t="s">
        <v>23</v>
      </c>
      <c r="J1205" s="26">
        <v>840</v>
      </c>
      <c r="K1205" s="22"/>
      <c r="L1205" s="23"/>
      <c r="M1205" s="20"/>
      <c r="N1205" s="24"/>
      <c r="O1205" s="20"/>
      <c r="P1205" s="20"/>
      <c r="Q1205" s="20"/>
      <c r="R1205" s="20"/>
      <c r="S1205" s="20"/>
    </row>
    <row r="1206" spans="1:27">
      <c r="A1206" s="147" t="str">
        <f>HYPERLINK("C:\Users\chizh\Desktop\ffcell\提取结果.xlsx#'4内部关联现金流-1'!A1","[提取结果.xlsx]4内部关联现金流-1")</f>
        <v>[提取结果.xlsx]4内部关联现金流-1</v>
      </c>
      <c r="B1206" s="9">
        <v>60</v>
      </c>
      <c r="C1206" s="10" t="str">
        <f t="shared" si="65"/>
        <v>4级-2级</v>
      </c>
      <c r="D1206" s="73" t="s">
        <v>72</v>
      </c>
      <c r="E1206" s="73" t="s">
        <v>173</v>
      </c>
      <c r="F1206" s="73" t="s">
        <v>66</v>
      </c>
      <c r="G1206" s="73" t="s">
        <v>450</v>
      </c>
      <c r="H1206" s="81" t="s">
        <v>437</v>
      </c>
      <c r="I1206" s="77" t="s">
        <v>3</v>
      </c>
      <c r="J1206" s="26">
        <v>840</v>
      </c>
      <c r="K1206" s="54"/>
      <c r="L1206" s="55"/>
      <c r="M1206" s="58"/>
      <c r="N1206" s="24"/>
      <c r="O1206" s="20"/>
      <c r="P1206" s="20"/>
      <c r="Q1206" s="20"/>
      <c r="R1206" s="20"/>
      <c r="S1206" s="20"/>
    </row>
    <row r="1207" spans="1:27">
      <c r="A120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07" s="9">
        <v>77</v>
      </c>
      <c r="C1207" s="121" t="str">
        <f t="shared" si="65"/>
        <v>3级-3级</v>
      </c>
      <c r="D1207" s="121" t="s">
        <v>69</v>
      </c>
      <c r="E1207" s="121" t="s">
        <v>245</v>
      </c>
      <c r="F1207" s="121" t="s">
        <v>69</v>
      </c>
      <c r="G1207" s="121" t="s">
        <v>415</v>
      </c>
      <c r="H1207" s="76" t="s">
        <v>572</v>
      </c>
      <c r="I1207" s="124" t="s">
        <v>3</v>
      </c>
      <c r="J1207" s="271">
        <v>840</v>
      </c>
      <c r="K1207" s="126"/>
      <c r="L1207" s="127"/>
      <c r="M1207" s="20"/>
      <c r="N1207" s="24"/>
      <c r="O1207" s="20"/>
      <c r="P1207" s="20"/>
      <c r="Q1207" s="20"/>
      <c r="R1207" s="20"/>
      <c r="S1207" s="20"/>
    </row>
    <row r="1208" spans="1:27">
      <c r="A120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08" s="9">
        <v>7</v>
      </c>
      <c r="C1208" s="10" t="str">
        <f t="shared" si="65"/>
        <v>2级-2级</v>
      </c>
      <c r="D1208" s="10" t="s">
        <v>66</v>
      </c>
      <c r="E1208" s="10" t="s">
        <v>78</v>
      </c>
      <c r="F1208" s="10" t="s">
        <v>66</v>
      </c>
      <c r="G1208" s="10" t="s">
        <v>202</v>
      </c>
      <c r="H1208" s="81" t="s">
        <v>297</v>
      </c>
      <c r="I1208" s="77" t="s">
        <v>3</v>
      </c>
      <c r="J1208" s="26">
        <v>840</v>
      </c>
      <c r="K1208" s="22"/>
      <c r="L1208" s="23"/>
      <c r="M1208" s="38"/>
      <c r="N1208" s="24"/>
      <c r="O1208" s="20"/>
      <c r="P1208" s="20" t="str">
        <f>IF(N1208=0,"OK","待核对")</f>
        <v>OK</v>
      </c>
      <c r="Q1208" s="20"/>
      <c r="R1208" s="20"/>
      <c r="S1208" s="20"/>
    </row>
    <row r="1209" spans="1:27">
      <c r="A1209" s="147" t="str">
        <f>HYPERLINK("C:\Users\chizh\Desktop\ffcell\提取结果.xlsx#'4内部关联现金流-1'!A1","[提取结果.xlsx]4内部关联现金流-1")</f>
        <v>[提取结果.xlsx]4内部关联现金流-1</v>
      </c>
      <c r="B1209" s="9">
        <v>12</v>
      </c>
      <c r="C1209" s="10" t="str">
        <f t="shared" si="65"/>
        <v>2级-3级</v>
      </c>
      <c r="D1209" s="10" t="s">
        <v>66</v>
      </c>
      <c r="E1209" s="10" t="s">
        <v>106</v>
      </c>
      <c r="F1209" s="10" t="s">
        <v>69</v>
      </c>
      <c r="G1209" s="10" t="s">
        <v>102</v>
      </c>
      <c r="H1209" s="76" t="s">
        <v>424</v>
      </c>
      <c r="I1209" s="77" t="s">
        <v>23</v>
      </c>
      <c r="J1209" s="26">
        <v>836</v>
      </c>
      <c r="K1209" s="22"/>
      <c r="L1209" s="23"/>
      <c r="M1209" s="20"/>
      <c r="N1209" s="24"/>
      <c r="O1209" s="20"/>
      <c r="P1209" s="20" t="str">
        <f>IF(N1209=0,"OK","待核对")</f>
        <v>OK</v>
      </c>
      <c r="Q1209" s="20"/>
      <c r="R1209" s="20"/>
      <c r="S1209" s="20"/>
    </row>
    <row r="1210" spans="1:27">
      <c r="A1210" s="147" t="str">
        <f>HYPERLINK("C:\Users\chizh\Desktop\ffcell\提取结果.xlsx#'4内部关联现金流-1'!A1","[提取结果.xlsx]4内部关联现金流-1")</f>
        <v>[提取结果.xlsx]4内部关联现金流-1</v>
      </c>
      <c r="B1210" s="9">
        <v>20</v>
      </c>
      <c r="C1210" s="10" t="str">
        <f t="shared" si="65"/>
        <v>2级-3级</v>
      </c>
      <c r="D1210" s="10" t="s">
        <v>66</v>
      </c>
      <c r="E1210" s="10" t="s">
        <v>106</v>
      </c>
      <c r="F1210" s="10" t="s">
        <v>69</v>
      </c>
      <c r="G1210" s="10" t="s">
        <v>427</v>
      </c>
      <c r="H1210" s="76" t="s">
        <v>424</v>
      </c>
      <c r="I1210" s="77" t="s">
        <v>23</v>
      </c>
      <c r="J1210" s="26">
        <v>832</v>
      </c>
      <c r="K1210" s="22"/>
      <c r="L1210" s="23"/>
      <c r="M1210" s="20"/>
      <c r="N1210" s="24"/>
      <c r="O1210" s="20"/>
      <c r="P1210" s="20"/>
      <c r="Q1210" s="20"/>
      <c r="R1210" s="20"/>
      <c r="S1210" s="20"/>
    </row>
    <row r="1211" spans="1:27">
      <c r="A121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11" s="9">
        <v>249</v>
      </c>
      <c r="C1211" s="121" t="str">
        <f t="shared" si="65"/>
        <v>3级-3级</v>
      </c>
      <c r="D1211" s="121" t="s">
        <v>69</v>
      </c>
      <c r="E1211" s="121" t="s">
        <v>427</v>
      </c>
      <c r="F1211" s="121" t="s">
        <v>69</v>
      </c>
      <c r="G1211" s="121" t="s">
        <v>415</v>
      </c>
      <c r="H1211" s="128" t="s">
        <v>572</v>
      </c>
      <c r="I1211" s="124" t="s">
        <v>3</v>
      </c>
      <c r="J1211" s="271">
        <v>832</v>
      </c>
      <c r="K1211" s="126"/>
      <c r="L1211" s="23"/>
      <c r="M1211" s="20"/>
      <c r="N1211" s="24"/>
      <c r="O1211" s="20"/>
      <c r="P1211" s="20"/>
      <c r="Q1211" s="20"/>
      <c r="R1211" s="20"/>
      <c r="S1211" s="20"/>
    </row>
    <row r="1212" spans="1:27">
      <c r="A1212" s="147" t="str">
        <f>HYPERLINK("C:\Users\chizh\Desktop\ffcell\提取结果.xlsx#'4内部关联现金流-1'!A1","[提取结果.xlsx]4内部关联现金流-1")</f>
        <v>[提取结果.xlsx]4内部关联现金流-1</v>
      </c>
      <c r="B1212" s="9">
        <v>10</v>
      </c>
      <c r="C1212" s="10" t="str">
        <f t="shared" si="65"/>
        <v>2级-4级</v>
      </c>
      <c r="D1212" s="10" t="s">
        <v>66</v>
      </c>
      <c r="E1212" s="10" t="s">
        <v>106</v>
      </c>
      <c r="F1212" s="10" t="s">
        <v>72</v>
      </c>
      <c r="G1212" s="10" t="s">
        <v>173</v>
      </c>
      <c r="H1212" s="76" t="s">
        <v>424</v>
      </c>
      <c r="I1212" s="77" t="s">
        <v>23</v>
      </c>
      <c r="J1212" s="26">
        <v>830</v>
      </c>
      <c r="K1212" s="22"/>
      <c r="L1212" s="23"/>
      <c r="M1212" s="40"/>
      <c r="N1212" s="24"/>
      <c r="O1212" s="20"/>
      <c r="P1212" s="20"/>
      <c r="Q1212" s="20"/>
      <c r="R1212" s="20"/>
      <c r="S1212" s="20"/>
    </row>
    <row r="1213" spans="1:27">
      <c r="A121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13" s="9">
        <v>41</v>
      </c>
      <c r="C1213" s="10" t="str">
        <f t="shared" si="65"/>
        <v>000-2级</v>
      </c>
      <c r="D1213" s="10"/>
      <c r="E1213" s="10"/>
      <c r="F1213" s="10" t="s">
        <v>252</v>
      </c>
      <c r="G1213" s="10" t="s">
        <v>106</v>
      </c>
      <c r="H1213" s="81" t="s">
        <v>297</v>
      </c>
      <c r="I1213" s="77" t="s">
        <v>3</v>
      </c>
      <c r="J1213" s="26">
        <v>825</v>
      </c>
      <c r="K1213" s="22"/>
      <c r="L1213" s="23"/>
      <c r="M1213" s="32"/>
      <c r="N1213" s="24"/>
      <c r="O1213" s="20"/>
      <c r="P1213" s="20"/>
      <c r="Q1213" s="20"/>
      <c r="R1213" s="20"/>
      <c r="S1213" s="20"/>
      <c r="T1213" s="162"/>
      <c r="U1213" s="162"/>
      <c r="V1213" s="162"/>
      <c r="W1213" s="162"/>
      <c r="X1213" s="162"/>
      <c r="Y1213" s="162"/>
      <c r="Z1213" s="162"/>
      <c r="AA1213" s="162"/>
    </row>
    <row r="1214" spans="1:27">
      <c r="A1214" s="147" t="str">
        <f>HYPERLINK("C:\Users\chizh\Desktop\ffcell\提取结果.xlsx#'4内部关联现金流-1'!A1","[提取结果.xlsx]4内部关联现金流-1")</f>
        <v>[提取结果.xlsx]4内部关联现金流-1</v>
      </c>
      <c r="B1214" s="9">
        <v>24</v>
      </c>
      <c r="C1214" s="10" t="str">
        <f t="shared" si="65"/>
        <v>2级-3级</v>
      </c>
      <c r="D1214" s="10" t="s">
        <v>66</v>
      </c>
      <c r="E1214" s="10" t="s">
        <v>106</v>
      </c>
      <c r="F1214" s="10" t="s">
        <v>69</v>
      </c>
      <c r="G1214" s="10" t="s">
        <v>429</v>
      </c>
      <c r="H1214" s="76" t="s">
        <v>424</v>
      </c>
      <c r="I1214" s="77" t="s">
        <v>23</v>
      </c>
      <c r="J1214" s="26">
        <v>819</v>
      </c>
      <c r="K1214" s="22"/>
      <c r="L1214" s="23"/>
      <c r="M1214" s="20"/>
      <c r="N1214" s="24"/>
      <c r="O1214" s="20"/>
      <c r="P1214" s="20"/>
      <c r="Q1214" s="20"/>
      <c r="R1214" s="20"/>
      <c r="S1214" s="20"/>
    </row>
    <row r="1215" spans="1:27">
      <c r="A121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15" s="9">
        <v>401</v>
      </c>
      <c r="C1215" s="121" t="str">
        <f t="shared" si="65"/>
        <v>3级-3级</v>
      </c>
      <c r="D1215" s="121" t="s">
        <v>69</v>
      </c>
      <c r="E1215" s="121" t="s">
        <v>161</v>
      </c>
      <c r="F1215" s="121" t="s">
        <v>69</v>
      </c>
      <c r="G1215" s="121" t="s">
        <v>196</v>
      </c>
      <c r="H1215" s="144" t="s">
        <v>669</v>
      </c>
      <c r="I1215" s="124" t="s">
        <v>3</v>
      </c>
      <c r="J1215" s="271">
        <v>814</v>
      </c>
      <c r="K1215" s="22"/>
      <c r="L1215" s="23"/>
      <c r="M1215" s="20"/>
      <c r="N1215" s="24"/>
      <c r="O1215" s="20"/>
      <c r="P1215" s="20"/>
      <c r="Q1215" s="20"/>
      <c r="R1215" s="20"/>
      <c r="S1215" s="20"/>
    </row>
    <row r="1216" spans="1:27">
      <c r="A1216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216" s="9">
        <v>6</v>
      </c>
      <c r="C1216" s="10" t="str">
        <f t="shared" si="65"/>
        <v>2级-3级</v>
      </c>
      <c r="D1216" s="10" t="s">
        <v>66</v>
      </c>
      <c r="E1216" s="10" t="s">
        <v>179</v>
      </c>
      <c r="F1216" s="10" t="s">
        <v>69</v>
      </c>
      <c r="G1216" s="10" t="s">
        <v>196</v>
      </c>
      <c r="H1216" s="37" t="s">
        <v>193</v>
      </c>
      <c r="I1216" s="77" t="s">
        <v>3</v>
      </c>
      <c r="J1216" s="26">
        <v>813.99549999999999</v>
      </c>
      <c r="K1216" s="22"/>
      <c r="L1216" s="23"/>
      <c r="M1216" s="38"/>
      <c r="N1216" s="24"/>
      <c r="O1216" s="20"/>
      <c r="P1216" s="20" t="str">
        <f>IF(N1216=0,"OK","待核对")</f>
        <v>OK</v>
      </c>
      <c r="Q1216" s="20"/>
      <c r="R1216" s="20"/>
      <c r="S1216" s="20"/>
    </row>
    <row r="1217" spans="1:27" ht="26">
      <c r="A121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17" s="9">
        <v>5</v>
      </c>
      <c r="C1217" s="10" t="str">
        <f t="shared" si="65"/>
        <v>2级-3级</v>
      </c>
      <c r="D1217" s="10" t="s">
        <v>115</v>
      </c>
      <c r="E1217" s="10" t="s">
        <v>81</v>
      </c>
      <c r="F1217" s="10" t="s">
        <v>116</v>
      </c>
      <c r="G1217" s="10" t="s">
        <v>123</v>
      </c>
      <c r="H1217" s="81" t="s">
        <v>118</v>
      </c>
      <c r="I1217" s="77" t="s">
        <v>5</v>
      </c>
      <c r="J1217" s="26">
        <v>808.72</v>
      </c>
      <c r="K1217" s="31" t="s">
        <v>119</v>
      </c>
      <c r="L1217" s="23" t="s">
        <v>9</v>
      </c>
      <c r="M1217" s="32">
        <f>J1217</f>
        <v>808.72</v>
      </c>
      <c r="N1217" s="24"/>
      <c r="O1217" s="20"/>
      <c r="P1217" s="20"/>
      <c r="Q1217" s="33">
        <f>M1217</f>
        <v>808.72</v>
      </c>
      <c r="R1217" s="33">
        <f>Q1217</f>
        <v>808.72</v>
      </c>
      <c r="S1217" s="33">
        <f>R1217</f>
        <v>808.72</v>
      </c>
    </row>
    <row r="1218" spans="1:27">
      <c r="A1218" s="147" t="str">
        <f>HYPERLINK("C:\Users\chizh\Desktop\ffcell\提取结果.xlsx#'4内部关联现金流-1'!A1","[提取结果.xlsx]4内部关联现金流-1")</f>
        <v>[提取结果.xlsx]4内部关联现金流-1</v>
      </c>
      <c r="B1218" s="9">
        <v>19</v>
      </c>
      <c r="C1218" s="10" t="str">
        <f t="shared" si="65"/>
        <v>2级-4级</v>
      </c>
      <c r="D1218" s="10" t="s">
        <v>66</v>
      </c>
      <c r="E1218" s="10" t="s">
        <v>106</v>
      </c>
      <c r="F1218" s="10" t="s">
        <v>72</v>
      </c>
      <c r="G1218" s="10" t="s">
        <v>386</v>
      </c>
      <c r="H1218" s="76" t="s">
        <v>424</v>
      </c>
      <c r="I1218" s="77" t="s">
        <v>23</v>
      </c>
      <c r="J1218" s="26">
        <v>808.5</v>
      </c>
      <c r="K1218" s="22"/>
      <c r="L1218" s="23"/>
      <c r="M1218" s="20"/>
      <c r="N1218" s="24"/>
      <c r="O1218" s="20"/>
      <c r="P1218" s="20"/>
      <c r="Q1218" s="20"/>
      <c r="R1218" s="20"/>
      <c r="S1218" s="20"/>
    </row>
    <row r="1219" spans="1:27">
      <c r="A121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19" s="9">
        <v>487</v>
      </c>
      <c r="C1219" s="121" t="str">
        <f t="shared" si="65"/>
        <v>4级-2级</v>
      </c>
      <c r="D1219" s="121" t="s">
        <v>72</v>
      </c>
      <c r="E1219" s="121" t="s">
        <v>386</v>
      </c>
      <c r="F1219" s="121" t="s">
        <v>66</v>
      </c>
      <c r="G1219" s="121" t="s">
        <v>106</v>
      </c>
      <c r="H1219" s="144" t="s">
        <v>544</v>
      </c>
      <c r="I1219" s="124" t="s">
        <v>3</v>
      </c>
      <c r="J1219" s="271">
        <v>808.5</v>
      </c>
      <c r="K1219" s="54"/>
      <c r="L1219" s="55"/>
      <c r="M1219" s="56"/>
      <c r="N1219" s="57"/>
      <c r="O1219" s="58"/>
      <c r="P1219" s="58"/>
      <c r="Q1219" s="58"/>
      <c r="R1219" s="58"/>
      <c r="S1219" s="58"/>
    </row>
    <row r="1220" spans="1:27" ht="14.5">
      <c r="A1220" s="147" t="str">
        <f>HYPERLINK("C:\Users\chizh\Desktop\ffcell\提取结果.xlsx#'4内部关联现金流-1'!A1","[提取结果.xlsx]4内部关联现金流-1")</f>
        <v>[提取结果.xlsx]4内部关联现金流-1</v>
      </c>
      <c r="B1220" s="9">
        <v>16</v>
      </c>
      <c r="C1220" s="10" t="str">
        <f t="shared" si="65"/>
        <v>2级-3级</v>
      </c>
      <c r="D1220" s="10" t="s">
        <v>66</v>
      </c>
      <c r="E1220" s="10" t="s">
        <v>106</v>
      </c>
      <c r="F1220" s="10" t="s">
        <v>69</v>
      </c>
      <c r="G1220" s="10" t="s">
        <v>426</v>
      </c>
      <c r="H1220" s="76" t="s">
        <v>424</v>
      </c>
      <c r="I1220" s="77" t="s">
        <v>23</v>
      </c>
      <c r="J1220" s="26">
        <v>803.6</v>
      </c>
      <c r="K1220" s="22"/>
      <c r="L1220" s="23"/>
      <c r="M1220" s="20"/>
      <c r="N1220" s="24"/>
      <c r="O1220" s="20"/>
      <c r="P1220" s="20"/>
      <c r="Q1220" s="20"/>
      <c r="R1220" s="20"/>
      <c r="S1220" s="20"/>
    </row>
    <row r="1221" spans="1:27" ht="14.5">
      <c r="A1221" s="147" t="str">
        <f>HYPERLINK("C:\Users\chizh\Desktop\ffcell\提取结果.xlsx#'4内部关联现金流-1'!A1","[提取结果.xlsx]4内部关联现金流-1")</f>
        <v>[提取结果.xlsx]4内部关联现金流-1</v>
      </c>
      <c r="B1221" s="9">
        <v>26</v>
      </c>
      <c r="C1221" s="10" t="str">
        <f t="shared" si="65"/>
        <v>2级-3级</v>
      </c>
      <c r="D1221" s="10" t="s">
        <v>66</v>
      </c>
      <c r="E1221" s="10" t="s">
        <v>106</v>
      </c>
      <c r="F1221" s="10" t="s">
        <v>69</v>
      </c>
      <c r="G1221" s="10" t="s">
        <v>425</v>
      </c>
      <c r="H1221" s="76" t="s">
        <v>424</v>
      </c>
      <c r="I1221" s="77" t="s">
        <v>23</v>
      </c>
      <c r="J1221" s="26">
        <v>800</v>
      </c>
      <c r="K1221" s="22"/>
      <c r="L1221" s="23"/>
      <c r="M1221" s="20"/>
      <c r="N1221" s="24"/>
      <c r="O1221" s="20"/>
      <c r="P1221" s="20"/>
      <c r="Q1221" s="20"/>
      <c r="R1221" s="20"/>
      <c r="S1221" s="20"/>
    </row>
    <row r="1222" spans="1:27">
      <c r="A1222" s="147" t="str">
        <f>HYPERLINK("C:\Users\chizh\Desktop\ffcell\提取结果.xlsx#'4内部关联现金流-1'!A1","[提取结果.xlsx]4内部关联现金流-1")</f>
        <v>[提取结果.xlsx]4内部关联现金流-1</v>
      </c>
      <c r="B1222" s="9">
        <v>28</v>
      </c>
      <c r="C1222" s="10" t="str">
        <f t="shared" ref="C1222:C1253" si="66">TEXT(D1222,"000")&amp;"-"&amp;TEXT(F1222,"000")</f>
        <v>2级-3级</v>
      </c>
      <c r="D1222" s="10" t="s">
        <v>66</v>
      </c>
      <c r="E1222" s="10" t="s">
        <v>106</v>
      </c>
      <c r="F1222" s="10" t="s">
        <v>69</v>
      </c>
      <c r="G1222" s="10" t="s">
        <v>180</v>
      </c>
      <c r="H1222" s="76" t="s">
        <v>424</v>
      </c>
      <c r="I1222" s="77" t="s">
        <v>23</v>
      </c>
      <c r="J1222" s="26">
        <v>800</v>
      </c>
      <c r="K1222" s="22"/>
      <c r="L1222" s="23"/>
      <c r="M1222" s="20"/>
      <c r="N1222" s="24"/>
      <c r="O1222" s="20"/>
      <c r="P1222" s="20"/>
      <c r="Q1222" s="20"/>
      <c r="R1222" s="20"/>
      <c r="S1222" s="20"/>
    </row>
    <row r="1223" spans="1:27">
      <c r="A122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23" s="9">
        <v>400</v>
      </c>
      <c r="C1223" s="121" t="str">
        <f t="shared" si="66"/>
        <v>3级-3级</v>
      </c>
      <c r="D1223" s="121" t="s">
        <v>69</v>
      </c>
      <c r="E1223" s="121" t="s">
        <v>161</v>
      </c>
      <c r="F1223" s="121" t="s">
        <v>69</v>
      </c>
      <c r="G1223" s="121" t="s">
        <v>428</v>
      </c>
      <c r="H1223" s="144" t="s">
        <v>669</v>
      </c>
      <c r="I1223" s="124" t="s">
        <v>3</v>
      </c>
      <c r="J1223" s="271">
        <v>798</v>
      </c>
      <c r="K1223" s="22"/>
      <c r="L1223" s="23"/>
      <c r="M1223" s="20"/>
      <c r="N1223" s="24"/>
      <c r="O1223" s="20"/>
      <c r="P1223" s="20"/>
      <c r="Q1223" s="20"/>
      <c r="R1223" s="20"/>
      <c r="S1223" s="20"/>
    </row>
    <row r="1224" spans="1:27">
      <c r="A122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24" s="9">
        <v>465</v>
      </c>
      <c r="C1224" s="121" t="str">
        <f t="shared" si="66"/>
        <v>3级-3级</v>
      </c>
      <c r="D1224" s="121" t="s">
        <v>69</v>
      </c>
      <c r="E1224" s="121" t="s">
        <v>194</v>
      </c>
      <c r="F1224" s="121" t="s">
        <v>69</v>
      </c>
      <c r="G1224" s="121" t="s">
        <v>180</v>
      </c>
      <c r="H1224" s="76" t="s">
        <v>682</v>
      </c>
      <c r="I1224" s="124" t="s">
        <v>7</v>
      </c>
      <c r="J1224" s="271">
        <v>768.6</v>
      </c>
      <c r="K1224" s="54"/>
      <c r="L1224" s="55"/>
      <c r="M1224" s="58"/>
      <c r="N1224" s="57"/>
      <c r="O1224" s="58"/>
      <c r="P1224" s="58"/>
      <c r="Q1224" s="58"/>
      <c r="R1224" s="58"/>
      <c r="S1224" s="58"/>
    </row>
    <row r="1225" spans="1:27">
      <c r="A122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25" s="9">
        <v>412</v>
      </c>
      <c r="C1225" s="121" t="str">
        <f t="shared" si="66"/>
        <v>3级-3级</v>
      </c>
      <c r="D1225" s="121" t="s">
        <v>69</v>
      </c>
      <c r="E1225" s="121" t="s">
        <v>161</v>
      </c>
      <c r="F1225" s="121" t="s">
        <v>69</v>
      </c>
      <c r="G1225" s="121" t="s">
        <v>552</v>
      </c>
      <c r="H1225" s="144" t="s">
        <v>669</v>
      </c>
      <c r="I1225" s="124" t="s">
        <v>3</v>
      </c>
      <c r="J1225" s="271">
        <v>760</v>
      </c>
      <c r="K1225" s="22"/>
      <c r="L1225" s="23"/>
      <c r="M1225" s="20"/>
      <c r="N1225" s="24"/>
      <c r="O1225" s="20"/>
      <c r="P1225" s="20"/>
      <c r="Q1225" s="20"/>
      <c r="R1225" s="20"/>
      <c r="S1225" s="20"/>
    </row>
    <row r="1226" spans="1:27">
      <c r="A1226" s="147" t="str">
        <f>HYPERLINK("C:\Users\chizh\Desktop\ffcell\提取结果.xlsx#'4内部关联现金流-1'!A1","[提取结果.xlsx]4内部关联现金流-1")</f>
        <v>[提取结果.xlsx]4内部关联现金流-1</v>
      </c>
      <c r="B1226" s="9">
        <v>29</v>
      </c>
      <c r="C1226" s="10" t="str">
        <f t="shared" si="66"/>
        <v>2级-3级</v>
      </c>
      <c r="D1226" s="10" t="s">
        <v>66</v>
      </c>
      <c r="E1226" s="10" t="s">
        <v>106</v>
      </c>
      <c r="F1226" s="10" t="s">
        <v>69</v>
      </c>
      <c r="G1226" s="10" t="s">
        <v>158</v>
      </c>
      <c r="H1226" s="76" t="s">
        <v>431</v>
      </c>
      <c r="I1226" s="77" t="s">
        <v>8</v>
      </c>
      <c r="J1226" s="26">
        <v>755.26</v>
      </c>
      <c r="K1226" s="22"/>
      <c r="L1226" s="23"/>
      <c r="M1226" s="20"/>
      <c r="N1226" s="24"/>
      <c r="O1226" s="20"/>
      <c r="P1226" s="20"/>
      <c r="Q1226" s="20"/>
      <c r="R1226" s="20"/>
      <c r="S1226" s="20"/>
    </row>
    <row r="1227" spans="1:27" ht="26">
      <c r="A122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27" s="9">
        <v>39</v>
      </c>
      <c r="C1227" s="10" t="str">
        <f t="shared" si="66"/>
        <v>2级-3级</v>
      </c>
      <c r="D1227" s="10" t="s">
        <v>115</v>
      </c>
      <c r="E1227" s="10" t="s">
        <v>81</v>
      </c>
      <c r="F1227" s="10" t="s">
        <v>116</v>
      </c>
      <c r="G1227" s="10" t="s">
        <v>126</v>
      </c>
      <c r="H1227" s="81" t="s">
        <v>137</v>
      </c>
      <c r="I1227" s="77" t="s">
        <v>5</v>
      </c>
      <c r="J1227" s="26">
        <v>730</v>
      </c>
      <c r="K1227" s="31" t="s">
        <v>138</v>
      </c>
      <c r="L1227" s="23" t="s">
        <v>9</v>
      </c>
      <c r="M1227" s="32">
        <f>J1227</f>
        <v>730</v>
      </c>
      <c r="N1227" s="24"/>
      <c r="O1227" s="20"/>
      <c r="P1227" s="20"/>
      <c r="Q1227" s="33">
        <f>M1227</f>
        <v>730</v>
      </c>
      <c r="R1227" s="33">
        <f>Q1227</f>
        <v>730</v>
      </c>
      <c r="S1227" s="33">
        <f>R1227</f>
        <v>730</v>
      </c>
    </row>
    <row r="1228" spans="1:27">
      <c r="A122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28" s="9">
        <v>49</v>
      </c>
      <c r="C1228" s="10" t="str">
        <f t="shared" si="66"/>
        <v>000-2级</v>
      </c>
      <c r="D1228" s="10"/>
      <c r="E1228" s="10"/>
      <c r="F1228" s="10" t="s">
        <v>252</v>
      </c>
      <c r="G1228" s="10" t="s">
        <v>80</v>
      </c>
      <c r="H1228" s="81" t="s">
        <v>299</v>
      </c>
      <c r="I1228" s="77" t="s">
        <v>9</v>
      </c>
      <c r="J1228" s="26">
        <v>729.6</v>
      </c>
      <c r="K1228" s="22"/>
      <c r="L1228" s="23"/>
      <c r="M1228" s="20"/>
      <c r="N1228" s="24"/>
      <c r="O1228" s="20"/>
      <c r="P1228" s="20"/>
      <c r="Q1228" s="20"/>
      <c r="R1228" s="20"/>
      <c r="S1228" s="20"/>
      <c r="T1228" s="162"/>
      <c r="U1228" s="162"/>
      <c r="V1228" s="162"/>
      <c r="W1228" s="162"/>
      <c r="X1228" s="162"/>
      <c r="Y1228" s="162"/>
      <c r="Z1228" s="162"/>
      <c r="AA1228" s="162"/>
    </row>
    <row r="1229" spans="1:27" ht="26">
      <c r="A122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29" s="9">
        <v>97</v>
      </c>
      <c r="C1229" s="10" t="str">
        <f t="shared" si="66"/>
        <v>2级-3级</v>
      </c>
      <c r="D1229" s="10" t="s">
        <v>115</v>
      </c>
      <c r="E1229" s="10" t="s">
        <v>81</v>
      </c>
      <c r="F1229" s="10" t="s">
        <v>116</v>
      </c>
      <c r="G1229" s="10" t="s">
        <v>120</v>
      </c>
      <c r="H1229" s="81" t="s">
        <v>149</v>
      </c>
      <c r="I1229" s="77" t="s">
        <v>5</v>
      </c>
      <c r="J1229" s="26">
        <v>711.18</v>
      </c>
      <c r="K1229" s="31" t="s">
        <v>150</v>
      </c>
      <c r="L1229" s="23" t="s">
        <v>9</v>
      </c>
      <c r="M1229" s="32">
        <f>J1229</f>
        <v>711.18</v>
      </c>
      <c r="N1229" s="24"/>
      <c r="O1229" s="20"/>
      <c r="P1229" s="20"/>
      <c r="Q1229" s="33">
        <f>M1229</f>
        <v>711.18</v>
      </c>
      <c r="R1229" s="33">
        <f>Q1229</f>
        <v>711.18</v>
      </c>
      <c r="S1229" s="33">
        <f>R1229</f>
        <v>711.18</v>
      </c>
    </row>
    <row r="1230" spans="1:27">
      <c r="A123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30" s="9">
        <v>6</v>
      </c>
      <c r="C1230" s="10" t="str">
        <f t="shared" si="66"/>
        <v>2级-2级</v>
      </c>
      <c r="D1230" s="10" t="s">
        <v>66</v>
      </c>
      <c r="E1230" s="10" t="s">
        <v>78</v>
      </c>
      <c r="F1230" s="10" t="s">
        <v>66</v>
      </c>
      <c r="G1230" s="10" t="s">
        <v>202</v>
      </c>
      <c r="H1230" s="81" t="s">
        <v>403</v>
      </c>
      <c r="I1230" s="77" t="s">
        <v>6</v>
      </c>
      <c r="J1230" s="26">
        <v>693</v>
      </c>
      <c r="K1230" s="22"/>
      <c r="L1230" s="23"/>
      <c r="M1230" s="38"/>
      <c r="N1230" s="24"/>
      <c r="O1230" s="20"/>
      <c r="P1230" s="20" t="str">
        <f>IF(N1230=0,"OK","待核对")</f>
        <v>OK</v>
      </c>
      <c r="Q1230" s="20"/>
      <c r="R1230" s="20"/>
      <c r="S1230" s="20"/>
    </row>
    <row r="1231" spans="1:27">
      <c r="A123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231" s="9">
        <v>29</v>
      </c>
      <c r="C1231" s="10" t="str">
        <f t="shared" si="66"/>
        <v>3级-3级</v>
      </c>
      <c r="D1231" s="10" t="s">
        <v>69</v>
      </c>
      <c r="E1231" s="10" t="s">
        <v>197</v>
      </c>
      <c r="F1231" s="10" t="s">
        <v>69</v>
      </c>
      <c r="G1231" s="10" t="s">
        <v>102</v>
      </c>
      <c r="H1231" s="118" t="s">
        <v>244</v>
      </c>
      <c r="I1231" s="77" t="s">
        <v>6</v>
      </c>
      <c r="J1231" s="26">
        <v>678</v>
      </c>
      <c r="K1231" s="22"/>
      <c r="L1231" s="23"/>
      <c r="M1231" s="20"/>
      <c r="N1231" s="24"/>
      <c r="O1231" s="20"/>
      <c r="P1231" s="20"/>
      <c r="Q1231" s="20"/>
      <c r="R1231" s="20"/>
      <c r="S1231" s="20"/>
    </row>
    <row r="1232" spans="1:27">
      <c r="A123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32" s="9">
        <v>44</v>
      </c>
      <c r="C1232" s="10" t="str">
        <f t="shared" si="66"/>
        <v>000-3级</v>
      </c>
      <c r="D1232" s="10"/>
      <c r="E1232" s="10"/>
      <c r="F1232" s="10" t="s">
        <v>260</v>
      </c>
      <c r="G1232" s="10" t="s">
        <v>102</v>
      </c>
      <c r="H1232" s="81" t="s">
        <v>299</v>
      </c>
      <c r="I1232" s="77" t="s">
        <v>9</v>
      </c>
      <c r="J1232" s="26">
        <v>670.8</v>
      </c>
      <c r="K1232" s="22"/>
      <c r="L1232" s="23"/>
      <c r="M1232" s="38"/>
      <c r="N1232" s="24"/>
      <c r="O1232" s="20"/>
      <c r="P1232" s="20" t="str">
        <f>IF(N1232=0,"OK","待核对")</f>
        <v>OK</v>
      </c>
      <c r="Q1232" s="20"/>
      <c r="R1232" s="20"/>
      <c r="S1232" s="20"/>
      <c r="T1232" s="162"/>
      <c r="U1232" s="162"/>
      <c r="V1232" s="162"/>
      <c r="W1232" s="162"/>
      <c r="X1232" s="162"/>
      <c r="Y1232" s="162"/>
      <c r="Z1232" s="162"/>
      <c r="AA1232" s="162"/>
    </row>
    <row r="1233" spans="1:19">
      <c r="A1233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233" s="9">
        <v>21</v>
      </c>
      <c r="C1233" s="10" t="str">
        <f t="shared" si="66"/>
        <v>2级-3级</v>
      </c>
      <c r="D1233" s="10" t="s">
        <v>66</v>
      </c>
      <c r="E1233" s="10" t="s">
        <v>179</v>
      </c>
      <c r="F1233" s="10" t="s">
        <v>69</v>
      </c>
      <c r="G1233" s="10" t="s">
        <v>161</v>
      </c>
      <c r="H1233" s="79" t="s">
        <v>198</v>
      </c>
      <c r="I1233" s="77" t="s">
        <v>9</v>
      </c>
      <c r="J1233" s="26">
        <v>660</v>
      </c>
      <c r="K1233" s="22"/>
      <c r="L1233" s="23"/>
      <c r="M1233" s="20"/>
      <c r="N1233" s="24"/>
      <c r="O1233" s="20"/>
      <c r="P1233" s="20"/>
      <c r="Q1233" s="20"/>
      <c r="R1233" s="20"/>
      <c r="S1233" s="20"/>
    </row>
    <row r="1234" spans="1:19">
      <c r="A123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34" s="9">
        <v>377</v>
      </c>
      <c r="C1234" s="121" t="str">
        <f t="shared" si="66"/>
        <v>3级-2级</v>
      </c>
      <c r="D1234" s="121" t="s">
        <v>69</v>
      </c>
      <c r="E1234" s="121" t="s">
        <v>161</v>
      </c>
      <c r="F1234" s="121" t="s">
        <v>66</v>
      </c>
      <c r="G1234" s="121" t="s">
        <v>179</v>
      </c>
      <c r="H1234" s="144" t="s">
        <v>669</v>
      </c>
      <c r="I1234" s="124" t="s">
        <v>3</v>
      </c>
      <c r="J1234" s="271">
        <v>660</v>
      </c>
      <c r="K1234" s="22"/>
      <c r="L1234" s="23"/>
      <c r="M1234" s="38"/>
      <c r="N1234" s="24"/>
      <c r="O1234" s="20"/>
      <c r="P1234" s="20" t="str">
        <f>IF(N1234=0,"OK","待核对")</f>
        <v>OK</v>
      </c>
      <c r="Q1234" s="20"/>
      <c r="R1234" s="20"/>
      <c r="S1234" s="20"/>
    </row>
    <row r="1235" spans="1:19">
      <c r="A1235" s="147" t="str">
        <f>HYPERLINK("C:\Users\chizh\Desktop\ffcell\提取结果.xlsx#'4内部关联现金流-1'!A1","[提取结果.xlsx]4内部关联现金流-1")</f>
        <v>[提取结果.xlsx]4内部关联现金流-1</v>
      </c>
      <c r="B1235" s="9">
        <v>8</v>
      </c>
      <c r="C1235" s="10" t="str">
        <f t="shared" si="66"/>
        <v>2级-4级</v>
      </c>
      <c r="D1235" s="10" t="s">
        <v>66</v>
      </c>
      <c r="E1235" s="10" t="s">
        <v>106</v>
      </c>
      <c r="F1235" s="10" t="s">
        <v>72</v>
      </c>
      <c r="G1235" s="10" t="s">
        <v>173</v>
      </c>
      <c r="H1235" s="144" t="s">
        <v>423</v>
      </c>
      <c r="I1235" s="77" t="s">
        <v>8</v>
      </c>
      <c r="J1235" s="26">
        <v>659.19</v>
      </c>
      <c r="K1235" s="22"/>
      <c r="L1235" s="23"/>
      <c r="M1235" s="38"/>
      <c r="N1235" s="24"/>
      <c r="O1235" s="20"/>
      <c r="P1235" s="20" t="str">
        <f>IF(N1235=0,"OK","待核对")</f>
        <v>OK</v>
      </c>
      <c r="Q1235" s="20"/>
      <c r="R1235" s="20"/>
      <c r="S1235" s="20"/>
    </row>
    <row r="1236" spans="1:19">
      <c r="A1236" s="147" t="str">
        <f>HYPERLINK("C:\Users\chizh\Desktop\ffcell\提取结果.xlsx#'4内部关联现金流-1'!A1","[提取结果.xlsx]4内部关联现金流-1")</f>
        <v>[提取结果.xlsx]4内部关联现金流-1</v>
      </c>
      <c r="B1236" s="9">
        <v>57</v>
      </c>
      <c r="C1236" s="10" t="str">
        <f t="shared" si="66"/>
        <v>4级-3级</v>
      </c>
      <c r="D1236" s="73" t="s">
        <v>72</v>
      </c>
      <c r="E1236" s="73" t="s">
        <v>173</v>
      </c>
      <c r="F1236" s="73" t="s">
        <v>69</v>
      </c>
      <c r="G1236" s="73" t="s">
        <v>448</v>
      </c>
      <c r="H1236" s="81" t="s">
        <v>437</v>
      </c>
      <c r="I1236" s="77" t="s">
        <v>3</v>
      </c>
      <c r="J1236" s="26">
        <v>640</v>
      </c>
      <c r="K1236" s="54"/>
      <c r="L1236" s="55"/>
      <c r="M1236" s="58"/>
      <c r="N1236" s="24"/>
      <c r="O1236" s="20"/>
      <c r="P1236" s="20"/>
      <c r="Q1236" s="20"/>
      <c r="R1236" s="20"/>
      <c r="S1236" s="20"/>
    </row>
    <row r="1237" spans="1:19" ht="13" customHeight="1">
      <c r="A1237" s="147" t="str">
        <f>HYPERLINK("C:\Users\chizh\Desktop\ffcell\提取结果.xlsx#'4内部关联现金流'!A1","[提取结果.xlsx]4内部关联现金流")</f>
        <v>[提取结果.xlsx]4内部关联现金流</v>
      </c>
      <c r="B1237" s="9">
        <v>31</v>
      </c>
      <c r="C1237" s="85" t="str">
        <f t="shared" si="66"/>
        <v>3级-3级</v>
      </c>
      <c r="D1237" s="100" t="s">
        <v>69</v>
      </c>
      <c r="E1237" s="85" t="s">
        <v>80</v>
      </c>
      <c r="F1237" s="100" t="s">
        <v>69</v>
      </c>
      <c r="G1237" s="100" t="s">
        <v>194</v>
      </c>
      <c r="H1237" s="97" t="s">
        <v>380</v>
      </c>
      <c r="I1237" s="97" t="s">
        <v>3</v>
      </c>
      <c r="J1237" s="274">
        <v>638.4</v>
      </c>
      <c r="K1237" s="22"/>
      <c r="L1237" s="23"/>
      <c r="M1237" s="20"/>
      <c r="N1237" s="24"/>
      <c r="O1237" s="20"/>
      <c r="P1237" s="20"/>
      <c r="Q1237" s="20"/>
      <c r="R1237" s="20"/>
      <c r="S1237" s="20"/>
    </row>
    <row r="1238" spans="1:19" ht="13" customHeight="1">
      <c r="A123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38" s="9">
        <v>301</v>
      </c>
      <c r="C1238" s="121" t="str">
        <f t="shared" si="66"/>
        <v>3级-3级</v>
      </c>
      <c r="D1238" s="121" t="s">
        <v>69</v>
      </c>
      <c r="E1238" s="121" t="s">
        <v>354</v>
      </c>
      <c r="F1238" s="121" t="s">
        <v>69</v>
      </c>
      <c r="G1238" s="117" t="s">
        <v>352</v>
      </c>
      <c r="H1238" s="131" t="s">
        <v>627</v>
      </c>
      <c r="I1238" s="124" t="s">
        <v>5</v>
      </c>
      <c r="J1238" s="271">
        <v>618.24</v>
      </c>
      <c r="K1238" s="54"/>
      <c r="L1238" s="55"/>
      <c r="M1238" s="56"/>
      <c r="N1238" s="57"/>
      <c r="O1238" s="58"/>
      <c r="P1238" s="58"/>
      <c r="Q1238" s="58"/>
      <c r="R1238" s="58"/>
      <c r="S1238" s="58"/>
    </row>
    <row r="1239" spans="1:19" ht="26">
      <c r="A123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39" s="9">
        <v>305</v>
      </c>
      <c r="C1239" s="121" t="str">
        <f t="shared" si="66"/>
        <v>3级-3级</v>
      </c>
      <c r="D1239" s="121" t="s">
        <v>69</v>
      </c>
      <c r="E1239" s="121" t="s">
        <v>354</v>
      </c>
      <c r="F1239" s="121" t="s">
        <v>69</v>
      </c>
      <c r="G1239" s="117" t="s">
        <v>233</v>
      </c>
      <c r="H1239" s="131" t="s">
        <v>627</v>
      </c>
      <c r="I1239" s="124" t="s">
        <v>5</v>
      </c>
      <c r="J1239" s="271">
        <v>618.24</v>
      </c>
      <c r="K1239" s="54"/>
      <c r="L1239" s="55"/>
      <c r="M1239" s="59"/>
      <c r="N1239" s="57"/>
      <c r="O1239" s="58"/>
      <c r="P1239" s="58" t="str">
        <f>IF(N1239=0,"OK","待核对")</f>
        <v>OK</v>
      </c>
      <c r="Q1239" s="58"/>
      <c r="R1239" s="58"/>
      <c r="S1239" s="58"/>
    </row>
    <row r="1240" spans="1:19" ht="26">
      <c r="A124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40" s="9">
        <v>316</v>
      </c>
      <c r="C1240" s="121" t="str">
        <f t="shared" si="66"/>
        <v>3级-3级</v>
      </c>
      <c r="D1240" s="121" t="s">
        <v>69</v>
      </c>
      <c r="E1240" s="121" t="s">
        <v>354</v>
      </c>
      <c r="F1240" s="121" t="s">
        <v>69</v>
      </c>
      <c r="G1240" s="117" t="s">
        <v>357</v>
      </c>
      <c r="H1240" s="131" t="s">
        <v>627</v>
      </c>
      <c r="I1240" s="124" t="s">
        <v>5</v>
      </c>
      <c r="J1240" s="271">
        <v>618.24</v>
      </c>
      <c r="K1240" s="54"/>
      <c r="L1240" s="55"/>
      <c r="M1240" s="58"/>
      <c r="N1240" s="57"/>
      <c r="O1240" s="58"/>
      <c r="P1240" s="58"/>
      <c r="Q1240" s="58"/>
      <c r="R1240" s="58"/>
      <c r="S1240" s="58"/>
    </row>
    <row r="1241" spans="1:19" ht="13" customHeight="1">
      <c r="A1241" s="147" t="str">
        <f>HYPERLINK("C:\Users\chizh\Desktop\ffcell\提取结果.xlsx#'4内部关联现金流'!A1","[提取结果.xlsx]4内部关联现金流")</f>
        <v>[提取结果.xlsx]4内部关联现金流</v>
      </c>
      <c r="B1241" s="9">
        <v>66</v>
      </c>
      <c r="C1241" s="85" t="str">
        <f t="shared" si="66"/>
        <v>2级-2级</v>
      </c>
      <c r="D1241" s="100" t="s">
        <v>66</v>
      </c>
      <c r="E1241" s="85" t="s">
        <v>80</v>
      </c>
      <c r="F1241" s="100" t="s">
        <v>66</v>
      </c>
      <c r="G1241" s="100" t="s">
        <v>106</v>
      </c>
      <c r="H1241" s="104" t="s">
        <v>380</v>
      </c>
      <c r="I1241" s="97" t="s">
        <v>3</v>
      </c>
      <c r="J1241" s="272">
        <v>608</v>
      </c>
      <c r="K1241" s="22"/>
      <c r="L1241" s="23"/>
      <c r="M1241" s="20"/>
      <c r="N1241" s="24"/>
      <c r="O1241" s="20"/>
      <c r="P1241" s="20"/>
      <c r="Q1241" s="20"/>
      <c r="R1241" s="20"/>
      <c r="S1241" s="20"/>
    </row>
    <row r="1242" spans="1:19" ht="13" customHeight="1">
      <c r="A1242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242" s="9">
        <v>3</v>
      </c>
      <c r="C1242" s="10" t="str">
        <f t="shared" si="66"/>
        <v>2级-3级</v>
      </c>
      <c r="D1242" s="10" t="s">
        <v>66</v>
      </c>
      <c r="E1242" s="10" t="s">
        <v>169</v>
      </c>
      <c r="F1242" s="10" t="s">
        <v>69</v>
      </c>
      <c r="G1242" s="10" t="s">
        <v>180</v>
      </c>
      <c r="H1242" s="119"/>
      <c r="I1242" s="77" t="s">
        <v>9</v>
      </c>
      <c r="J1242" s="26">
        <v>600</v>
      </c>
      <c r="K1242" s="22"/>
      <c r="L1242" s="23"/>
      <c r="M1242" s="32"/>
      <c r="N1242" s="24"/>
      <c r="O1242" s="20"/>
      <c r="P1242" s="20"/>
      <c r="Q1242" s="20"/>
      <c r="R1242" s="20"/>
      <c r="S1242" s="20"/>
    </row>
    <row r="1243" spans="1:19">
      <c r="A124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43" s="9">
        <v>190</v>
      </c>
      <c r="C1243" s="121" t="str">
        <f t="shared" si="66"/>
        <v>3级-3级</v>
      </c>
      <c r="D1243" s="121" t="s">
        <v>69</v>
      </c>
      <c r="E1243" s="121" t="s">
        <v>381</v>
      </c>
      <c r="F1243" s="121" t="s">
        <v>69</v>
      </c>
      <c r="G1243" s="121" t="s">
        <v>180</v>
      </c>
      <c r="H1243" s="144" t="s">
        <v>603</v>
      </c>
      <c r="I1243" s="124" t="s">
        <v>6</v>
      </c>
      <c r="J1243" s="271">
        <v>600</v>
      </c>
      <c r="K1243" s="54"/>
      <c r="L1243" s="55"/>
      <c r="M1243" s="58"/>
      <c r="N1243" s="57"/>
      <c r="O1243" s="58"/>
      <c r="P1243" s="58"/>
      <c r="Q1243" s="58"/>
      <c r="R1243" s="58"/>
      <c r="S1243" s="58"/>
    </row>
    <row r="1244" spans="1:19">
      <c r="A124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44" s="9">
        <v>332</v>
      </c>
      <c r="C1244" s="121" t="str">
        <f t="shared" si="66"/>
        <v>3级-3级</v>
      </c>
      <c r="D1244" s="121" t="s">
        <v>69</v>
      </c>
      <c r="E1244" s="121" t="s">
        <v>354</v>
      </c>
      <c r="F1244" s="121" t="s">
        <v>69</v>
      </c>
      <c r="G1244" s="117" t="s">
        <v>180</v>
      </c>
      <c r="H1244" s="144" t="s">
        <v>650</v>
      </c>
      <c r="I1244" s="124" t="s">
        <v>9</v>
      </c>
      <c r="J1244" s="271">
        <v>585.6</v>
      </c>
      <c r="K1244" s="54"/>
      <c r="L1244" s="55"/>
      <c r="M1244" s="58"/>
      <c r="N1244" s="57"/>
      <c r="O1244" s="58"/>
      <c r="P1244" s="58"/>
      <c r="Q1244" s="58"/>
      <c r="R1244" s="58"/>
      <c r="S1244" s="58"/>
    </row>
    <row r="1245" spans="1:19">
      <c r="A124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45" s="9">
        <v>308</v>
      </c>
      <c r="C1245" s="121" t="str">
        <f t="shared" si="66"/>
        <v>3级-3级</v>
      </c>
      <c r="D1245" s="121" t="s">
        <v>69</v>
      </c>
      <c r="E1245" s="121" t="s">
        <v>354</v>
      </c>
      <c r="F1245" s="121" t="s">
        <v>69</v>
      </c>
      <c r="G1245" s="117" t="s">
        <v>355</v>
      </c>
      <c r="H1245" s="144" t="s">
        <v>633</v>
      </c>
      <c r="I1245" s="124" t="s">
        <v>5</v>
      </c>
      <c r="J1245" s="271">
        <v>585.25</v>
      </c>
      <c r="K1245" s="54"/>
      <c r="L1245" s="55"/>
      <c r="M1245" s="60"/>
      <c r="N1245" s="57"/>
      <c r="O1245" s="58"/>
      <c r="P1245" s="58" t="str">
        <f>IF(N1245=0,"OK","待核对")</f>
        <v>OK</v>
      </c>
      <c r="Q1245" s="58"/>
      <c r="R1245" s="58"/>
      <c r="S1245" s="58"/>
    </row>
    <row r="1246" spans="1:19">
      <c r="A124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46" s="9">
        <v>142</v>
      </c>
      <c r="C1246" s="10" t="str">
        <f t="shared" si="66"/>
        <v>2级-2级</v>
      </c>
      <c r="D1246" s="10" t="s">
        <v>66</v>
      </c>
      <c r="E1246" s="10" t="s">
        <v>81</v>
      </c>
      <c r="F1246" s="10" t="s">
        <v>66</v>
      </c>
      <c r="G1246" s="10" t="s">
        <v>80</v>
      </c>
      <c r="H1246" s="81" t="s">
        <v>178</v>
      </c>
      <c r="I1246" s="115" t="s">
        <v>9</v>
      </c>
      <c r="J1246" s="26">
        <v>537.6</v>
      </c>
      <c r="K1246" s="22"/>
      <c r="L1246" s="23"/>
      <c r="M1246" s="32"/>
      <c r="N1246" s="24"/>
      <c r="O1246" s="20"/>
      <c r="P1246" s="20"/>
      <c r="Q1246" s="33"/>
      <c r="R1246" s="33"/>
      <c r="S1246" s="33"/>
    </row>
    <row r="1247" spans="1:19">
      <c r="A124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47" s="9">
        <v>37</v>
      </c>
      <c r="C1247" s="10" t="str">
        <f t="shared" si="66"/>
        <v>2级-4级</v>
      </c>
      <c r="D1247" s="73" t="s">
        <v>66</v>
      </c>
      <c r="E1247" s="73" t="s">
        <v>78</v>
      </c>
      <c r="F1247" s="73" t="s">
        <v>72</v>
      </c>
      <c r="G1247" s="73" t="s">
        <v>76</v>
      </c>
      <c r="H1247" s="119" t="s">
        <v>297</v>
      </c>
      <c r="I1247" s="77" t="s">
        <v>3</v>
      </c>
      <c r="J1247" s="26">
        <v>518</v>
      </c>
      <c r="K1247" s="22"/>
      <c r="L1247" s="23"/>
      <c r="M1247" s="20"/>
      <c r="N1247" s="24"/>
      <c r="O1247" s="20"/>
      <c r="P1247" s="20"/>
      <c r="Q1247" s="20"/>
      <c r="R1247" s="20"/>
      <c r="S1247" s="20"/>
    </row>
    <row r="1248" spans="1:19">
      <c r="A124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48" s="9">
        <v>358</v>
      </c>
      <c r="C1248" s="121" t="str">
        <f t="shared" si="66"/>
        <v>3级-2级</v>
      </c>
      <c r="D1248" s="121" t="s">
        <v>69</v>
      </c>
      <c r="E1248" s="121" t="s">
        <v>358</v>
      </c>
      <c r="F1248" s="121" t="s">
        <v>66</v>
      </c>
      <c r="G1248" s="121" t="s">
        <v>80</v>
      </c>
      <c r="H1248" s="76" t="s">
        <v>664</v>
      </c>
      <c r="I1248" s="124" t="s">
        <v>9</v>
      </c>
      <c r="J1248" s="275">
        <v>516.79999999999995</v>
      </c>
      <c r="K1248" s="54"/>
      <c r="L1248" s="55"/>
      <c r="M1248" s="58"/>
      <c r="N1248" s="57"/>
      <c r="O1248" s="58"/>
      <c r="P1248" s="58" t="str">
        <f>IF(N1248=0,"OK","待核对")</f>
        <v>OK</v>
      </c>
      <c r="Q1248" s="58"/>
      <c r="R1248" s="58"/>
      <c r="S1248" s="58"/>
    </row>
    <row r="1249" spans="1:19">
      <c r="A124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49" s="9">
        <v>361</v>
      </c>
      <c r="C1249" s="121" t="str">
        <f t="shared" si="66"/>
        <v>3级-3级</v>
      </c>
      <c r="D1249" s="121" t="s">
        <v>69</v>
      </c>
      <c r="E1249" s="121" t="s">
        <v>358</v>
      </c>
      <c r="F1249" s="121" t="s">
        <v>69</v>
      </c>
      <c r="G1249" s="121" t="s">
        <v>102</v>
      </c>
      <c r="H1249" s="76" t="s">
        <v>664</v>
      </c>
      <c r="I1249" s="124" t="s">
        <v>9</v>
      </c>
      <c r="J1249" s="271">
        <v>492.3</v>
      </c>
      <c r="K1249" s="54"/>
      <c r="L1249" s="55"/>
      <c r="M1249" s="58"/>
      <c r="N1249" s="57"/>
      <c r="O1249" s="58"/>
      <c r="P1249" s="58"/>
      <c r="Q1249" s="58"/>
      <c r="R1249" s="58"/>
      <c r="S1249" s="58"/>
    </row>
    <row r="1250" spans="1:19" ht="26">
      <c r="A125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50" s="9">
        <v>98</v>
      </c>
      <c r="C1250" s="10" t="str">
        <f t="shared" si="66"/>
        <v>2级-3级</v>
      </c>
      <c r="D1250" s="10" t="s">
        <v>115</v>
      </c>
      <c r="E1250" s="10" t="s">
        <v>81</v>
      </c>
      <c r="F1250" s="10" t="s">
        <v>116</v>
      </c>
      <c r="G1250" s="10" t="s">
        <v>121</v>
      </c>
      <c r="H1250" s="81" t="s">
        <v>149</v>
      </c>
      <c r="I1250" s="77" t="s">
        <v>5</v>
      </c>
      <c r="J1250" s="26">
        <v>490.04</v>
      </c>
      <c r="K1250" s="31" t="s">
        <v>150</v>
      </c>
      <c r="L1250" s="23" t="s">
        <v>9</v>
      </c>
      <c r="M1250" s="32">
        <f>J1250</f>
        <v>490.04</v>
      </c>
      <c r="N1250" s="24"/>
      <c r="O1250" s="20"/>
      <c r="P1250" s="20"/>
      <c r="Q1250" s="33">
        <f>M1250</f>
        <v>490.04</v>
      </c>
      <c r="R1250" s="33">
        <f>Q1250</f>
        <v>490.04</v>
      </c>
      <c r="S1250" s="33">
        <f>R1250</f>
        <v>490.04</v>
      </c>
    </row>
    <row r="1251" spans="1:19">
      <c r="A125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51" s="9">
        <v>23</v>
      </c>
      <c r="C1251" s="10" t="str">
        <f t="shared" si="66"/>
        <v>2级-2级</v>
      </c>
      <c r="D1251" s="73" t="s">
        <v>66</v>
      </c>
      <c r="E1251" s="73" t="s">
        <v>78</v>
      </c>
      <c r="F1251" s="73" t="s">
        <v>66</v>
      </c>
      <c r="G1251" s="73" t="s">
        <v>83</v>
      </c>
      <c r="H1251" s="119" t="s">
        <v>297</v>
      </c>
      <c r="I1251" s="77" t="s">
        <v>3</v>
      </c>
      <c r="J1251" s="26">
        <v>490</v>
      </c>
      <c r="K1251" s="22"/>
      <c r="L1251" s="23"/>
      <c r="M1251" s="20"/>
      <c r="N1251" s="24"/>
      <c r="O1251" s="20"/>
      <c r="P1251" s="20"/>
      <c r="Q1251" s="20"/>
      <c r="R1251" s="20"/>
      <c r="S1251" s="20"/>
    </row>
    <row r="1252" spans="1:19" ht="13" customHeight="1">
      <c r="A1252" s="147" t="str">
        <f>HYPERLINK("C:\Users\chizh\Desktop\ffcell\提取结果.xlsx#'4内部关联现金流'!A1","[提取结果.xlsx]4内部关联现金流")</f>
        <v>[提取结果.xlsx]4内部关联现金流</v>
      </c>
      <c r="B1252" s="9">
        <v>20</v>
      </c>
      <c r="C1252" s="85" t="str">
        <f t="shared" si="66"/>
        <v>2级-2级</v>
      </c>
      <c r="D1252" s="100" t="s">
        <v>66</v>
      </c>
      <c r="E1252" s="85" t="s">
        <v>80</v>
      </c>
      <c r="F1252" s="100" t="s">
        <v>66</v>
      </c>
      <c r="G1252" s="101" t="s">
        <v>90</v>
      </c>
      <c r="H1252" s="97" t="s">
        <v>380</v>
      </c>
      <c r="I1252" s="97" t="s">
        <v>3</v>
      </c>
      <c r="J1252" s="274">
        <v>486.4</v>
      </c>
      <c r="K1252" s="22"/>
      <c r="L1252" s="23"/>
      <c r="M1252" s="20"/>
      <c r="N1252" s="24"/>
      <c r="O1252" s="20"/>
      <c r="P1252" s="20"/>
      <c r="Q1252" s="20"/>
      <c r="R1252" s="20"/>
      <c r="S1252" s="20"/>
    </row>
    <row r="1253" spans="1:19" ht="13" customHeight="1">
      <c r="A1253" s="147" t="str">
        <f>HYPERLINK("C:\Users\chizh\Desktop\ffcell\提取结果.xlsx#'4内部关联现金流'!A1","[提取结果.xlsx]4内部关联现金流")</f>
        <v>[提取结果.xlsx]4内部关联现金流</v>
      </c>
      <c r="B1253" s="9">
        <v>77</v>
      </c>
      <c r="C1253" s="85" t="str">
        <f t="shared" si="66"/>
        <v>3级-3级</v>
      </c>
      <c r="D1253" s="100" t="s">
        <v>69</v>
      </c>
      <c r="E1253" s="85" t="s">
        <v>80</v>
      </c>
      <c r="F1253" s="100" t="s">
        <v>69</v>
      </c>
      <c r="G1253" s="100" t="s">
        <v>354</v>
      </c>
      <c r="H1253" s="104" t="s">
        <v>380</v>
      </c>
      <c r="I1253" s="97" t="s">
        <v>3</v>
      </c>
      <c r="J1253" s="272">
        <v>486.4</v>
      </c>
      <c r="K1253" s="22"/>
      <c r="L1253" s="23"/>
      <c r="M1253" s="20"/>
      <c r="N1253" s="24"/>
      <c r="O1253" s="20"/>
      <c r="P1253" s="20"/>
      <c r="Q1253" s="20"/>
      <c r="R1253" s="20"/>
      <c r="S1253" s="20"/>
    </row>
    <row r="1254" spans="1:19" ht="13" customHeight="1">
      <c r="A1254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254" s="9">
        <v>20</v>
      </c>
      <c r="C1254" s="10" t="str">
        <f t="shared" ref="C1254:C1285" si="67">TEXT(D1254,"000")&amp;"-"&amp;TEXT(F1254,"000")</f>
        <v>2级-2级</v>
      </c>
      <c r="D1254" s="10" t="s">
        <v>66</v>
      </c>
      <c r="E1254" s="10" t="s">
        <v>90</v>
      </c>
      <c r="F1254" s="10" t="s">
        <v>66</v>
      </c>
      <c r="G1254" s="10" t="s">
        <v>80</v>
      </c>
      <c r="H1254" s="79" t="s">
        <v>493</v>
      </c>
      <c r="I1254" s="77" t="s">
        <v>7</v>
      </c>
      <c r="J1254" s="26">
        <v>486.4</v>
      </c>
      <c r="K1254" s="54"/>
      <c r="L1254" s="55"/>
      <c r="M1254" s="58"/>
      <c r="N1254" s="57"/>
      <c r="O1254" s="58"/>
      <c r="P1254" s="58"/>
      <c r="Q1254" s="58"/>
      <c r="R1254" s="58"/>
      <c r="S1254" s="58"/>
    </row>
    <row r="1255" spans="1:19">
      <c r="A125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55" s="9">
        <v>328</v>
      </c>
      <c r="C1255" s="121" t="str">
        <f t="shared" si="67"/>
        <v>3级-2级</v>
      </c>
      <c r="D1255" s="121" t="s">
        <v>69</v>
      </c>
      <c r="E1255" s="121" t="s">
        <v>354</v>
      </c>
      <c r="F1255" s="121" t="s">
        <v>66</v>
      </c>
      <c r="G1255" s="117" t="s">
        <v>80</v>
      </c>
      <c r="H1255" s="144" t="s">
        <v>646</v>
      </c>
      <c r="I1255" s="124" t="s">
        <v>9</v>
      </c>
      <c r="J1255" s="271">
        <v>486.4</v>
      </c>
      <c r="K1255" s="54"/>
      <c r="L1255" s="55"/>
      <c r="M1255" s="58"/>
      <c r="N1255" s="57"/>
      <c r="O1255" s="58"/>
      <c r="P1255" s="58"/>
      <c r="Q1255" s="58"/>
      <c r="R1255" s="58"/>
      <c r="S1255" s="58"/>
    </row>
    <row r="1256" spans="1:19">
      <c r="A125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56" s="9">
        <v>14</v>
      </c>
      <c r="C1256" s="10" t="str">
        <f t="shared" si="67"/>
        <v>4级-3级</v>
      </c>
      <c r="D1256" s="10" t="s">
        <v>72</v>
      </c>
      <c r="E1256" s="10" t="s">
        <v>97</v>
      </c>
      <c r="F1256" s="10" t="s">
        <v>69</v>
      </c>
      <c r="G1256" s="10" t="s">
        <v>180</v>
      </c>
      <c r="H1256" s="118" t="s">
        <v>346</v>
      </c>
      <c r="I1256" s="77" t="s">
        <v>6</v>
      </c>
      <c r="J1256" s="26">
        <v>475.8</v>
      </c>
      <c r="K1256" s="22"/>
      <c r="L1256" s="23"/>
      <c r="M1256" s="20"/>
      <c r="N1256" s="24"/>
      <c r="O1256" s="20"/>
      <c r="P1256" s="20"/>
      <c r="Q1256" s="20"/>
      <c r="R1256" s="20"/>
      <c r="S1256" s="20"/>
    </row>
    <row r="1257" spans="1:19">
      <c r="A125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257" s="9">
        <v>18</v>
      </c>
      <c r="C1257" s="10" t="str">
        <f t="shared" si="67"/>
        <v>2级-3级</v>
      </c>
      <c r="D1257" s="10" t="s">
        <v>66</v>
      </c>
      <c r="E1257" s="10" t="s">
        <v>90</v>
      </c>
      <c r="F1257" s="10" t="s">
        <v>69</v>
      </c>
      <c r="G1257" s="10" t="s">
        <v>102</v>
      </c>
      <c r="H1257" s="79" t="s">
        <v>493</v>
      </c>
      <c r="I1257" s="77" t="s">
        <v>7</v>
      </c>
      <c r="J1257" s="26">
        <v>463.4</v>
      </c>
      <c r="K1257" s="54"/>
      <c r="L1257" s="55"/>
      <c r="M1257" s="58"/>
      <c r="N1257" s="57"/>
      <c r="O1257" s="58"/>
      <c r="P1257" s="58"/>
      <c r="Q1257" s="58"/>
      <c r="R1257" s="58"/>
      <c r="S1257" s="58"/>
    </row>
    <row r="1258" spans="1:19" ht="13" customHeight="1">
      <c r="A1258" s="147" t="str">
        <f>HYPERLINK("C:\Users\chizh\Desktop\ffcell\提取结果.xlsx#'4内部关联现金流'!A1","[提取结果.xlsx]4内部关联现金流")</f>
        <v>[提取结果.xlsx]4内部关联现金流</v>
      </c>
      <c r="B1258" s="9">
        <v>49</v>
      </c>
      <c r="C1258" s="85" t="str">
        <f t="shared" si="67"/>
        <v>3级-3级</v>
      </c>
      <c r="D1258" s="100" t="s">
        <v>69</v>
      </c>
      <c r="E1258" s="85" t="s">
        <v>80</v>
      </c>
      <c r="F1258" s="100" t="s">
        <v>69</v>
      </c>
      <c r="G1258" s="100" t="s">
        <v>122</v>
      </c>
      <c r="H1258" s="104" t="s">
        <v>380</v>
      </c>
      <c r="I1258" s="97" t="s">
        <v>3</v>
      </c>
      <c r="J1258" s="272">
        <v>462</v>
      </c>
      <c r="K1258" s="22"/>
      <c r="L1258" s="23"/>
      <c r="M1258" s="20"/>
      <c r="N1258" s="24"/>
      <c r="O1258" s="20"/>
      <c r="P1258" s="20"/>
      <c r="Q1258" s="20"/>
      <c r="R1258" s="20"/>
      <c r="S1258" s="20"/>
    </row>
    <row r="1259" spans="1:19" ht="13" customHeight="1">
      <c r="A1259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259" s="9">
        <v>29</v>
      </c>
      <c r="C1259" s="10" t="str">
        <f t="shared" si="67"/>
        <v>3级-3级</v>
      </c>
      <c r="D1259" s="10" t="s">
        <v>69</v>
      </c>
      <c r="E1259" s="10" t="s">
        <v>170</v>
      </c>
      <c r="F1259" s="10" t="s">
        <v>69</v>
      </c>
      <c r="G1259" s="10" t="s">
        <v>161</v>
      </c>
      <c r="H1259" s="119"/>
      <c r="I1259" s="77" t="s">
        <v>9</v>
      </c>
      <c r="J1259" s="26">
        <v>450</v>
      </c>
      <c r="K1259" s="22"/>
      <c r="L1259" s="23"/>
      <c r="M1259" s="20"/>
      <c r="N1259" s="24"/>
      <c r="O1259" s="20"/>
      <c r="P1259" s="20"/>
      <c r="Q1259" s="20"/>
      <c r="R1259" s="20"/>
      <c r="S1259" s="20"/>
    </row>
    <row r="1260" spans="1:19">
      <c r="A126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60" s="9">
        <v>416</v>
      </c>
      <c r="C1260" s="121" t="str">
        <f t="shared" si="67"/>
        <v>3级-3级</v>
      </c>
      <c r="D1260" s="121" t="s">
        <v>69</v>
      </c>
      <c r="E1260" s="121" t="s">
        <v>161</v>
      </c>
      <c r="F1260" s="121" t="s">
        <v>69</v>
      </c>
      <c r="G1260" s="121" t="s">
        <v>170</v>
      </c>
      <c r="H1260" s="144" t="s">
        <v>669</v>
      </c>
      <c r="I1260" s="124" t="s">
        <v>3</v>
      </c>
      <c r="J1260" s="271">
        <v>450</v>
      </c>
      <c r="K1260" s="22"/>
      <c r="L1260" s="23"/>
      <c r="M1260" s="20"/>
      <c r="N1260" s="24"/>
      <c r="O1260" s="20"/>
      <c r="P1260" s="20"/>
      <c r="Q1260" s="20"/>
      <c r="R1260" s="20"/>
      <c r="S1260" s="20"/>
    </row>
    <row r="1261" spans="1:19">
      <c r="A126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61" s="9">
        <v>329</v>
      </c>
      <c r="C1261" s="121" t="str">
        <f t="shared" si="67"/>
        <v>3级-3级</v>
      </c>
      <c r="D1261" s="121" t="s">
        <v>69</v>
      </c>
      <c r="E1261" s="121" t="s">
        <v>354</v>
      </c>
      <c r="F1261" s="121" t="s">
        <v>69</v>
      </c>
      <c r="G1261" s="117" t="s">
        <v>102</v>
      </c>
      <c r="H1261" s="61" t="s">
        <v>647</v>
      </c>
      <c r="I1261" s="124" t="s">
        <v>9</v>
      </c>
      <c r="J1261" s="271">
        <v>446</v>
      </c>
      <c r="K1261" s="54"/>
      <c r="L1261" s="55"/>
      <c r="M1261" s="58"/>
      <c r="N1261" s="57"/>
      <c r="O1261" s="58"/>
      <c r="P1261" s="58"/>
      <c r="Q1261" s="58"/>
      <c r="R1261" s="58"/>
      <c r="S1261" s="58"/>
    </row>
    <row r="1262" spans="1:19">
      <c r="A1262" s="147" t="str">
        <f>HYPERLINK("C:\Users\chizh\Desktop\ffcell\提取结果.xlsx#'4内部关联现金流'!A1","[提取结果.xlsx]4内部关联现金流")</f>
        <v>[提取结果.xlsx]4内部关联现金流</v>
      </c>
      <c r="B1262" s="9">
        <v>2</v>
      </c>
      <c r="C1262" s="85" t="str">
        <f t="shared" si="67"/>
        <v>2级-3级</v>
      </c>
      <c r="D1262" s="85" t="s">
        <v>66</v>
      </c>
      <c r="E1262" s="85" t="s">
        <v>80</v>
      </c>
      <c r="F1262" s="86" t="s">
        <v>69</v>
      </c>
      <c r="G1262" s="86" t="s">
        <v>376</v>
      </c>
      <c r="H1262" s="87" t="s">
        <v>6</v>
      </c>
      <c r="I1262" s="88" t="s">
        <v>6</v>
      </c>
      <c r="J1262" s="272">
        <v>417.81</v>
      </c>
      <c r="K1262" s="22"/>
      <c r="L1262" s="23"/>
      <c r="M1262" s="32"/>
      <c r="N1262" s="24"/>
      <c r="O1262" s="20"/>
      <c r="P1262" s="20"/>
      <c r="Q1262" s="20"/>
      <c r="R1262" s="20"/>
      <c r="S1262" s="20"/>
    </row>
    <row r="1263" spans="1:19">
      <c r="A1263" s="147" t="str">
        <f>HYPERLINK("C:\Users\chizh\Desktop\ffcell\提取结果.xlsx#'4内部关联现金流'!A1","[提取结果.xlsx]4内部关联现金流")</f>
        <v>[提取结果.xlsx]4内部关联现金流</v>
      </c>
      <c r="B1263" s="9">
        <v>3</v>
      </c>
      <c r="C1263" s="85" t="str">
        <f t="shared" si="67"/>
        <v>2级-3级</v>
      </c>
      <c r="D1263" s="85" t="s">
        <v>66</v>
      </c>
      <c r="E1263" s="85" t="s">
        <v>80</v>
      </c>
      <c r="F1263" s="86" t="s">
        <v>69</v>
      </c>
      <c r="G1263" s="86" t="s">
        <v>376</v>
      </c>
      <c r="H1263" s="87" t="s">
        <v>5</v>
      </c>
      <c r="I1263" s="88" t="s">
        <v>5</v>
      </c>
      <c r="J1263" s="272">
        <v>417.81</v>
      </c>
      <c r="K1263" s="22"/>
      <c r="L1263" s="23"/>
      <c r="M1263" s="32"/>
      <c r="N1263" s="24"/>
      <c r="O1263" s="20"/>
      <c r="P1263" s="20"/>
      <c r="Q1263" s="20"/>
      <c r="R1263" s="20"/>
      <c r="S1263" s="20"/>
    </row>
    <row r="1264" spans="1:19">
      <c r="A1264" s="147" t="str">
        <f>HYPERLINK("C:\Users\chizh\Desktop\ffcell\提取结果.xlsx#'4内部关联现金流'!A1","[提取结果.xlsx]4内部关联现金流")</f>
        <v>[提取结果.xlsx]4内部关联现金流</v>
      </c>
      <c r="B1264" s="9">
        <v>95</v>
      </c>
      <c r="C1264" s="110" t="str">
        <f t="shared" si="67"/>
        <v>3级-2级</v>
      </c>
      <c r="D1264" s="110" t="s">
        <v>408</v>
      </c>
      <c r="E1264" s="111" t="s">
        <v>409</v>
      </c>
      <c r="F1264" s="9" t="s">
        <v>410</v>
      </c>
      <c r="G1264" s="98" t="s">
        <v>411</v>
      </c>
      <c r="H1264" s="112" t="s">
        <v>9</v>
      </c>
      <c r="I1264" s="88" t="s">
        <v>9</v>
      </c>
      <c r="J1264" s="113">
        <v>417.81</v>
      </c>
      <c r="K1264" s="22"/>
      <c r="L1264" s="23"/>
      <c r="M1264" s="20"/>
      <c r="N1264" s="24"/>
      <c r="O1264" s="20"/>
      <c r="P1264" s="20"/>
      <c r="Q1264" s="20"/>
      <c r="R1264" s="20"/>
      <c r="S1264" s="20"/>
    </row>
    <row r="1265" spans="1:27">
      <c r="A126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65" s="9">
        <v>419</v>
      </c>
      <c r="C1265" s="121" t="str">
        <f t="shared" si="67"/>
        <v>3级-4级</v>
      </c>
      <c r="D1265" s="121" t="s">
        <v>69</v>
      </c>
      <c r="E1265" s="121" t="s">
        <v>161</v>
      </c>
      <c r="F1265" s="121" t="s">
        <v>72</v>
      </c>
      <c r="G1265" s="121" t="s">
        <v>76</v>
      </c>
      <c r="H1265" s="144" t="s">
        <v>669</v>
      </c>
      <c r="I1265" s="124" t="s">
        <v>3</v>
      </c>
      <c r="J1265" s="271">
        <v>407</v>
      </c>
      <c r="K1265" s="22"/>
      <c r="L1265" s="23"/>
      <c r="M1265" s="20"/>
      <c r="N1265" s="24"/>
      <c r="O1265" s="20"/>
      <c r="P1265" s="20"/>
      <c r="Q1265" s="20"/>
      <c r="R1265" s="20"/>
      <c r="S1265" s="20"/>
    </row>
    <row r="1266" spans="1:27" ht="13" customHeight="1">
      <c r="A1266" s="147" t="str">
        <f>HYPERLINK("C:\Users\chizh\Desktop\ffcell\提取结果.xlsx#'4内部关联现金流'!A1","[提取结果.xlsx]4内部关联现金流")</f>
        <v>[提取结果.xlsx]4内部关联现金流</v>
      </c>
      <c r="B1266" s="9">
        <v>62</v>
      </c>
      <c r="C1266" s="85" t="str">
        <f t="shared" si="67"/>
        <v>4级-4级</v>
      </c>
      <c r="D1266" s="100" t="s">
        <v>72</v>
      </c>
      <c r="E1266" s="85" t="s">
        <v>80</v>
      </c>
      <c r="F1266" s="100" t="s">
        <v>72</v>
      </c>
      <c r="G1266" s="100" t="s">
        <v>97</v>
      </c>
      <c r="H1266" s="104" t="s">
        <v>380</v>
      </c>
      <c r="I1266" s="97" t="s">
        <v>3</v>
      </c>
      <c r="J1266" s="272">
        <v>395.2</v>
      </c>
      <c r="K1266" s="22"/>
      <c r="L1266" s="23"/>
      <c r="M1266" s="20"/>
      <c r="N1266" s="24"/>
      <c r="O1266" s="20"/>
      <c r="P1266" s="20"/>
      <c r="Q1266" s="20"/>
      <c r="R1266" s="20"/>
      <c r="S1266" s="20"/>
    </row>
    <row r="1267" spans="1:27" ht="13" customHeight="1">
      <c r="A1267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267" s="9">
        <v>17</v>
      </c>
      <c r="C1267" s="10" t="str">
        <f t="shared" si="67"/>
        <v>2级-2级</v>
      </c>
      <c r="D1267" s="10" t="s">
        <v>66</v>
      </c>
      <c r="E1267" s="10" t="s">
        <v>179</v>
      </c>
      <c r="F1267" s="10" t="s">
        <v>66</v>
      </c>
      <c r="G1267" s="10" t="s">
        <v>83</v>
      </c>
      <c r="H1267" s="79" t="s">
        <v>193</v>
      </c>
      <c r="I1267" s="77" t="s">
        <v>3</v>
      </c>
      <c r="J1267" s="26">
        <v>385.00229999999993</v>
      </c>
      <c r="K1267" s="22"/>
      <c r="L1267" s="23"/>
      <c r="M1267" s="20"/>
      <c r="N1267" s="24"/>
      <c r="O1267" s="20"/>
      <c r="P1267" s="20"/>
      <c r="Q1267" s="20"/>
      <c r="R1267" s="20"/>
      <c r="S1267" s="20"/>
    </row>
    <row r="1268" spans="1:27">
      <c r="A12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68" s="9">
        <v>382</v>
      </c>
      <c r="C1268" s="121" t="str">
        <f t="shared" si="67"/>
        <v>3级-2级</v>
      </c>
      <c r="D1268" s="121" t="s">
        <v>69</v>
      </c>
      <c r="E1268" s="121" t="s">
        <v>161</v>
      </c>
      <c r="F1268" s="121" t="s">
        <v>66</v>
      </c>
      <c r="G1268" s="121" t="s">
        <v>83</v>
      </c>
      <c r="H1268" s="144" t="s">
        <v>669</v>
      </c>
      <c r="I1268" s="124" t="s">
        <v>3</v>
      </c>
      <c r="J1268" s="271">
        <v>385</v>
      </c>
      <c r="K1268" s="22"/>
      <c r="L1268" s="23"/>
      <c r="M1268" s="20"/>
      <c r="N1268" s="24"/>
      <c r="O1268" s="20"/>
      <c r="P1268" s="20" t="str">
        <f>IF(N1268=0,"OK","待核对")</f>
        <v>OK</v>
      </c>
      <c r="Q1268" s="20"/>
      <c r="R1268" s="20"/>
      <c r="S1268" s="20"/>
    </row>
    <row r="1269" spans="1:27" ht="26">
      <c r="A126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69" s="9">
        <v>101</v>
      </c>
      <c r="C1269" s="10" t="str">
        <f t="shared" si="67"/>
        <v>2级-3级</v>
      </c>
      <c r="D1269" s="10" t="s">
        <v>115</v>
      </c>
      <c r="E1269" s="10" t="s">
        <v>81</v>
      </c>
      <c r="F1269" s="10" t="s">
        <v>116</v>
      </c>
      <c r="G1269" s="10" t="s">
        <v>124</v>
      </c>
      <c r="H1269" s="81" t="s">
        <v>149</v>
      </c>
      <c r="I1269" s="77" t="s">
        <v>5</v>
      </c>
      <c r="J1269" s="26">
        <v>355.59</v>
      </c>
      <c r="K1269" s="31" t="s">
        <v>150</v>
      </c>
      <c r="L1269" s="23" t="s">
        <v>9</v>
      </c>
      <c r="M1269" s="32">
        <f>J1269</f>
        <v>355.59</v>
      </c>
      <c r="N1269" s="24"/>
      <c r="O1269" s="20"/>
      <c r="P1269" s="20"/>
      <c r="Q1269" s="33">
        <f>M1269</f>
        <v>355.59</v>
      </c>
      <c r="R1269" s="33">
        <f>Q1269</f>
        <v>355.59</v>
      </c>
      <c r="S1269" s="33">
        <f>R1269</f>
        <v>355.59</v>
      </c>
    </row>
    <row r="1270" spans="1:27">
      <c r="A1270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270" s="9">
        <v>36</v>
      </c>
      <c r="C1270" s="10" t="str">
        <f t="shared" si="67"/>
        <v>3级-2级</v>
      </c>
      <c r="D1270" s="10" t="s">
        <v>69</v>
      </c>
      <c r="E1270" s="10" t="s">
        <v>197</v>
      </c>
      <c r="F1270" s="10" t="s">
        <v>66</v>
      </c>
      <c r="G1270" s="10" t="s">
        <v>78</v>
      </c>
      <c r="H1270" s="118" t="s">
        <v>244</v>
      </c>
      <c r="I1270" s="77" t="s">
        <v>6</v>
      </c>
      <c r="J1270" s="26">
        <v>336</v>
      </c>
      <c r="K1270" s="22"/>
      <c r="L1270" s="23"/>
      <c r="M1270" s="20"/>
      <c r="N1270" s="24"/>
      <c r="O1270" s="20"/>
      <c r="P1270" s="20"/>
      <c r="Q1270" s="20"/>
      <c r="R1270" s="20"/>
      <c r="S1270" s="20"/>
    </row>
    <row r="1271" spans="1:27">
      <c r="A127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71" s="9">
        <v>45</v>
      </c>
      <c r="C1271" s="10" t="str">
        <f t="shared" si="67"/>
        <v>000-2级</v>
      </c>
      <c r="D1271" s="10"/>
      <c r="E1271" s="10"/>
      <c r="F1271" s="10" t="s">
        <v>252</v>
      </c>
      <c r="G1271" s="10" t="s">
        <v>78</v>
      </c>
      <c r="H1271" s="81" t="s">
        <v>299</v>
      </c>
      <c r="I1271" s="77" t="s">
        <v>9</v>
      </c>
      <c r="J1271" s="26">
        <v>336</v>
      </c>
      <c r="K1271" s="22"/>
      <c r="L1271" s="23"/>
      <c r="M1271" s="40"/>
      <c r="N1271" s="24"/>
      <c r="O1271" s="20"/>
      <c r="P1271" s="20" t="str">
        <f>IF(N1271=0,"OK","待核对")</f>
        <v>OK</v>
      </c>
      <c r="Q1271" s="20"/>
      <c r="R1271" s="20"/>
      <c r="S1271" s="20"/>
      <c r="T1271" s="162"/>
      <c r="U1271" s="162"/>
      <c r="V1271" s="162"/>
      <c r="W1271" s="162"/>
      <c r="X1271" s="162"/>
      <c r="Y1271" s="162"/>
      <c r="Z1271" s="162"/>
      <c r="AA1271" s="162"/>
    </row>
    <row r="1272" spans="1:27">
      <c r="A127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72" s="9">
        <v>4</v>
      </c>
      <c r="C1272" s="10" t="str">
        <f t="shared" si="67"/>
        <v>2级-3级</v>
      </c>
      <c r="D1272" s="10" t="s">
        <v>66</v>
      </c>
      <c r="E1272" s="10" t="s">
        <v>78</v>
      </c>
      <c r="F1272" s="10" t="s">
        <v>69</v>
      </c>
      <c r="G1272" s="10" t="s">
        <v>197</v>
      </c>
      <c r="H1272" s="81" t="s">
        <v>297</v>
      </c>
      <c r="I1272" s="77" t="s">
        <v>3</v>
      </c>
      <c r="J1272" s="26">
        <v>336</v>
      </c>
      <c r="K1272" s="22"/>
      <c r="L1272" s="23"/>
      <c r="M1272" s="32"/>
      <c r="N1272" s="24"/>
      <c r="O1272" s="20"/>
      <c r="P1272" s="20"/>
      <c r="Q1272" s="20"/>
      <c r="R1272" s="20"/>
      <c r="S1272" s="20"/>
    </row>
    <row r="1273" spans="1:27">
      <c r="A127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73" s="9">
        <v>144</v>
      </c>
      <c r="C1273" s="10" t="str">
        <f t="shared" si="67"/>
        <v>2级-3级</v>
      </c>
      <c r="D1273" s="10" t="s">
        <v>66</v>
      </c>
      <c r="E1273" s="10" t="s">
        <v>81</v>
      </c>
      <c r="F1273" s="10" t="s">
        <v>69</v>
      </c>
      <c r="G1273" s="10" t="s">
        <v>180</v>
      </c>
      <c r="H1273" s="81" t="s">
        <v>178</v>
      </c>
      <c r="I1273" s="115" t="s">
        <v>9</v>
      </c>
      <c r="J1273" s="26">
        <v>329.4</v>
      </c>
      <c r="K1273" s="22"/>
      <c r="L1273" s="23"/>
      <c r="M1273" s="32"/>
      <c r="N1273" s="24"/>
      <c r="O1273" s="20"/>
      <c r="P1273" s="20"/>
      <c r="Q1273" s="33"/>
      <c r="R1273" s="33"/>
      <c r="S1273" s="33"/>
    </row>
    <row r="1274" spans="1:27" ht="26">
      <c r="A127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74" s="9">
        <v>38</v>
      </c>
      <c r="C1274" s="10" t="str">
        <f t="shared" si="67"/>
        <v>2级-3级</v>
      </c>
      <c r="D1274" s="10" t="s">
        <v>115</v>
      </c>
      <c r="E1274" s="10" t="s">
        <v>81</v>
      </c>
      <c r="F1274" s="10" t="s">
        <v>116</v>
      </c>
      <c r="G1274" s="10" t="s">
        <v>127</v>
      </c>
      <c r="H1274" s="81" t="s">
        <v>137</v>
      </c>
      <c r="I1274" s="77" t="s">
        <v>5</v>
      </c>
      <c r="J1274" s="26">
        <v>320</v>
      </c>
      <c r="K1274" s="31" t="s">
        <v>138</v>
      </c>
      <c r="L1274" s="23" t="s">
        <v>9</v>
      </c>
      <c r="M1274" s="32">
        <f>J1274</f>
        <v>320</v>
      </c>
      <c r="N1274" s="24"/>
      <c r="O1274" s="20"/>
      <c r="P1274" s="20"/>
      <c r="Q1274" s="33">
        <f>M1274</f>
        <v>320</v>
      </c>
      <c r="R1274" s="33">
        <f>Q1274</f>
        <v>320</v>
      </c>
      <c r="S1274" s="33">
        <f>R1274</f>
        <v>320</v>
      </c>
    </row>
    <row r="1275" spans="1:27" ht="26">
      <c r="A127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75" s="9">
        <v>42</v>
      </c>
      <c r="C1275" s="10" t="str">
        <f t="shared" si="67"/>
        <v>2级-3级</v>
      </c>
      <c r="D1275" s="10" t="s">
        <v>115</v>
      </c>
      <c r="E1275" s="10" t="s">
        <v>81</v>
      </c>
      <c r="F1275" s="10" t="s">
        <v>116</v>
      </c>
      <c r="G1275" s="10" t="s">
        <v>123</v>
      </c>
      <c r="H1275" s="81" t="s">
        <v>137</v>
      </c>
      <c r="I1275" s="77" t="s">
        <v>5</v>
      </c>
      <c r="J1275" s="26">
        <v>300</v>
      </c>
      <c r="K1275" s="31" t="s">
        <v>138</v>
      </c>
      <c r="L1275" s="23" t="s">
        <v>9</v>
      </c>
      <c r="M1275" s="32">
        <f>J1275</f>
        <v>300</v>
      </c>
      <c r="N1275" s="24"/>
      <c r="O1275" s="20"/>
      <c r="P1275" s="20"/>
      <c r="Q1275" s="33">
        <f>M1275</f>
        <v>300</v>
      </c>
      <c r="R1275" s="33">
        <f>Q1275</f>
        <v>300</v>
      </c>
      <c r="S1275" s="33">
        <f>R1275</f>
        <v>300</v>
      </c>
    </row>
    <row r="1276" spans="1:27">
      <c r="A127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76" s="9">
        <v>143</v>
      </c>
      <c r="C1276" s="10" t="str">
        <f t="shared" si="67"/>
        <v>2级-3级</v>
      </c>
      <c r="D1276" s="10" t="s">
        <v>66</v>
      </c>
      <c r="E1276" s="10" t="s">
        <v>81</v>
      </c>
      <c r="F1276" s="10" t="s">
        <v>69</v>
      </c>
      <c r="G1276" s="10" t="s">
        <v>102</v>
      </c>
      <c r="H1276" s="81" t="s">
        <v>178</v>
      </c>
      <c r="I1276" s="115" t="s">
        <v>9</v>
      </c>
      <c r="J1276" s="26">
        <v>294.7</v>
      </c>
      <c r="K1276" s="22"/>
      <c r="L1276" s="23"/>
      <c r="M1276" s="32"/>
      <c r="N1276" s="24"/>
      <c r="O1276" s="20"/>
      <c r="P1276" s="20"/>
      <c r="Q1276" s="33"/>
      <c r="R1276" s="33"/>
      <c r="S1276" s="33"/>
    </row>
    <row r="1277" spans="1:27">
      <c r="A127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77" s="9">
        <v>16</v>
      </c>
      <c r="C1277" s="10" t="str">
        <f t="shared" si="67"/>
        <v>2级-3级</v>
      </c>
      <c r="D1277" s="10" t="s">
        <v>66</v>
      </c>
      <c r="E1277" s="10" t="s">
        <v>78</v>
      </c>
      <c r="F1277" s="10" t="s">
        <v>69</v>
      </c>
      <c r="G1277" s="10" t="s">
        <v>194</v>
      </c>
      <c r="H1277" s="81" t="s">
        <v>297</v>
      </c>
      <c r="I1277" s="77" t="s">
        <v>3</v>
      </c>
      <c r="J1277" s="26">
        <v>294</v>
      </c>
      <c r="K1277" s="22"/>
      <c r="L1277" s="23"/>
      <c r="M1277" s="20"/>
      <c r="N1277" s="24"/>
      <c r="O1277" s="20"/>
      <c r="P1277" s="20"/>
      <c r="Q1277" s="20"/>
      <c r="R1277" s="20"/>
      <c r="S1277" s="20"/>
    </row>
    <row r="1278" spans="1:27" ht="13" customHeight="1">
      <c r="A1278" s="147" t="str">
        <f>HYPERLINK("C:\Users\chizh\Desktop\ffcell\提取结果.xlsx#'4内部关联现金流'!A1","[提取结果.xlsx]4内部关联现金流")</f>
        <v>[提取结果.xlsx]4内部关联现金流</v>
      </c>
      <c r="B1278" s="9">
        <v>69</v>
      </c>
      <c r="C1278" s="85" t="str">
        <f t="shared" si="67"/>
        <v>3级-3级</v>
      </c>
      <c r="D1278" s="100" t="s">
        <v>69</v>
      </c>
      <c r="E1278" s="85" t="s">
        <v>80</v>
      </c>
      <c r="F1278" s="100" t="s">
        <v>69</v>
      </c>
      <c r="G1278" s="100" t="s">
        <v>180</v>
      </c>
      <c r="H1278" s="104" t="s">
        <v>385</v>
      </c>
      <c r="I1278" s="94" t="s">
        <v>7</v>
      </c>
      <c r="J1278" s="272">
        <v>292.8</v>
      </c>
      <c r="K1278" s="22"/>
      <c r="L1278" s="23"/>
      <c r="M1278" s="20"/>
      <c r="N1278" s="24"/>
      <c r="O1278" s="20"/>
      <c r="P1278" s="20"/>
      <c r="Q1278" s="20"/>
      <c r="R1278" s="20"/>
      <c r="S1278" s="20"/>
    </row>
    <row r="1279" spans="1:27" ht="13" customHeight="1">
      <c r="A127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79" s="9">
        <v>33</v>
      </c>
      <c r="C1279" s="10" t="str">
        <f t="shared" si="67"/>
        <v>2级-2级</v>
      </c>
      <c r="D1279" s="73" t="s">
        <v>66</v>
      </c>
      <c r="E1279" s="73" t="s">
        <v>78</v>
      </c>
      <c r="F1279" s="73" t="s">
        <v>66</v>
      </c>
      <c r="G1279" s="73" t="s">
        <v>106</v>
      </c>
      <c r="H1279" s="119" t="s">
        <v>297</v>
      </c>
      <c r="I1279" s="77" t="s">
        <v>3</v>
      </c>
      <c r="J1279" s="26">
        <v>280</v>
      </c>
      <c r="K1279" s="22"/>
      <c r="L1279" s="23"/>
      <c r="M1279" s="20"/>
      <c r="N1279" s="24"/>
      <c r="O1279" s="20"/>
      <c r="P1279" s="20"/>
      <c r="Q1279" s="20"/>
      <c r="R1279" s="20"/>
      <c r="S1279" s="20"/>
    </row>
    <row r="1280" spans="1:27">
      <c r="A128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80" s="9">
        <v>41</v>
      </c>
      <c r="C1280" s="10" t="str">
        <f t="shared" si="67"/>
        <v>2级-2级</v>
      </c>
      <c r="D1280" s="73" t="s">
        <v>66</v>
      </c>
      <c r="E1280" s="73" t="s">
        <v>78</v>
      </c>
      <c r="F1280" s="73" t="s">
        <v>66</v>
      </c>
      <c r="G1280" s="73" t="s">
        <v>88</v>
      </c>
      <c r="H1280" s="119" t="s">
        <v>297</v>
      </c>
      <c r="I1280" s="77" t="s">
        <v>3</v>
      </c>
      <c r="J1280" s="26">
        <v>280</v>
      </c>
      <c r="K1280" s="22"/>
      <c r="L1280" s="23"/>
      <c r="M1280" s="20"/>
      <c r="N1280" s="24"/>
      <c r="O1280" s="20"/>
      <c r="P1280" s="20"/>
      <c r="Q1280" s="20"/>
      <c r="R1280" s="20"/>
      <c r="S1280" s="20"/>
    </row>
    <row r="1281" spans="1:27" ht="26">
      <c r="A128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81" s="9">
        <v>36</v>
      </c>
      <c r="C1281" s="10" t="str">
        <f t="shared" si="67"/>
        <v>2级-3级</v>
      </c>
      <c r="D1281" s="10" t="s">
        <v>115</v>
      </c>
      <c r="E1281" s="10" t="s">
        <v>81</v>
      </c>
      <c r="F1281" s="10" t="s">
        <v>116</v>
      </c>
      <c r="G1281" s="10" t="s">
        <v>117</v>
      </c>
      <c r="H1281" s="81" t="s">
        <v>137</v>
      </c>
      <c r="I1281" s="77" t="s">
        <v>5</v>
      </c>
      <c r="J1281" s="26">
        <v>270</v>
      </c>
      <c r="K1281" s="31" t="s">
        <v>138</v>
      </c>
      <c r="L1281" s="23" t="s">
        <v>9</v>
      </c>
      <c r="M1281" s="32">
        <f>J1281</f>
        <v>270</v>
      </c>
      <c r="N1281" s="24"/>
      <c r="O1281" s="20"/>
      <c r="P1281" s="20"/>
      <c r="Q1281" s="33">
        <f>M1281</f>
        <v>270</v>
      </c>
      <c r="R1281" s="33">
        <f>Q1281</f>
        <v>270</v>
      </c>
      <c r="S1281" s="33">
        <f>R1281</f>
        <v>270</v>
      </c>
    </row>
    <row r="1282" spans="1:27">
      <c r="A1282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282" s="9">
        <v>9</v>
      </c>
      <c r="C1282" s="10" t="str">
        <f t="shared" si="67"/>
        <v>2级-3级</v>
      </c>
      <c r="D1282" s="10" t="s">
        <v>66</v>
      </c>
      <c r="E1282" s="10" t="s">
        <v>179</v>
      </c>
      <c r="F1282" s="10" t="s">
        <v>69</v>
      </c>
      <c r="G1282" s="10" t="s">
        <v>197</v>
      </c>
      <c r="H1282" s="79" t="s">
        <v>193</v>
      </c>
      <c r="I1282" s="77" t="s">
        <v>3</v>
      </c>
      <c r="J1282" s="26">
        <v>264.00189999999998</v>
      </c>
      <c r="K1282" s="22"/>
      <c r="L1282" s="23"/>
      <c r="M1282" s="40"/>
      <c r="N1282" s="24"/>
      <c r="O1282" s="20"/>
      <c r="P1282" s="20" t="str">
        <f>IF(N1282=0,"OK","待核对")</f>
        <v>OK</v>
      </c>
      <c r="Q1282" s="20"/>
      <c r="R1282" s="20"/>
      <c r="S1282" s="20"/>
    </row>
    <row r="1283" spans="1:27">
      <c r="A128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283" s="9">
        <v>35</v>
      </c>
      <c r="C1283" s="10" t="str">
        <f t="shared" si="67"/>
        <v>3级-2级</v>
      </c>
      <c r="D1283" s="10" t="s">
        <v>69</v>
      </c>
      <c r="E1283" s="10" t="s">
        <v>197</v>
      </c>
      <c r="F1283" s="10" t="s">
        <v>66</v>
      </c>
      <c r="G1283" s="10" t="s">
        <v>179</v>
      </c>
      <c r="H1283" s="118" t="s">
        <v>244</v>
      </c>
      <c r="I1283" s="77" t="s">
        <v>6</v>
      </c>
      <c r="J1283" s="26">
        <v>264</v>
      </c>
      <c r="K1283" s="22"/>
      <c r="L1283" s="23"/>
      <c r="M1283" s="20"/>
      <c r="N1283" s="24"/>
      <c r="O1283" s="20"/>
      <c r="P1283" s="20"/>
      <c r="Q1283" s="20"/>
      <c r="R1283" s="20"/>
      <c r="S1283" s="20"/>
    </row>
    <row r="1284" spans="1:27">
      <c r="A128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84" s="9">
        <v>46</v>
      </c>
      <c r="C1284" s="10" t="str">
        <f t="shared" si="67"/>
        <v>000-2级</v>
      </c>
      <c r="D1284" s="10"/>
      <c r="E1284" s="10"/>
      <c r="F1284" s="10" t="s">
        <v>252</v>
      </c>
      <c r="G1284" s="10" t="s">
        <v>179</v>
      </c>
      <c r="H1284" s="81" t="s">
        <v>299</v>
      </c>
      <c r="I1284" s="77" t="s">
        <v>9</v>
      </c>
      <c r="J1284" s="26">
        <v>264</v>
      </c>
      <c r="K1284" s="22"/>
      <c r="L1284" s="23"/>
      <c r="M1284" s="40"/>
      <c r="N1284" s="24"/>
      <c r="O1284" s="20"/>
      <c r="P1284" s="20" t="str">
        <f>IF(N1284=0,"OK","待核对")</f>
        <v>OK</v>
      </c>
      <c r="Q1284" s="20"/>
      <c r="R1284" s="20"/>
      <c r="S1284" s="20"/>
      <c r="T1284" s="162"/>
      <c r="U1284" s="162"/>
      <c r="V1284" s="162"/>
      <c r="W1284" s="162"/>
      <c r="X1284" s="162"/>
      <c r="Y1284" s="162"/>
      <c r="Z1284" s="162"/>
      <c r="AA1284" s="162"/>
    </row>
    <row r="1285" spans="1:27">
      <c r="A128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85" s="9">
        <v>383</v>
      </c>
      <c r="C1285" s="121" t="str">
        <f t="shared" si="67"/>
        <v>3级-2级</v>
      </c>
      <c r="D1285" s="121" t="s">
        <v>69</v>
      </c>
      <c r="E1285" s="121" t="s">
        <v>161</v>
      </c>
      <c r="F1285" s="121" t="s">
        <v>66</v>
      </c>
      <c r="G1285" s="121" t="s">
        <v>67</v>
      </c>
      <c r="H1285" s="144" t="s">
        <v>669</v>
      </c>
      <c r="I1285" s="124" t="s">
        <v>3</v>
      </c>
      <c r="J1285" s="271">
        <v>264</v>
      </c>
      <c r="K1285" s="22"/>
      <c r="L1285" s="23"/>
      <c r="M1285" s="20"/>
      <c r="N1285" s="24"/>
      <c r="O1285" s="20"/>
      <c r="P1285" s="20"/>
      <c r="Q1285" s="20"/>
      <c r="R1285" s="20"/>
      <c r="S1285" s="20"/>
    </row>
    <row r="1286" spans="1:27">
      <c r="A128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86" s="9">
        <v>314</v>
      </c>
      <c r="C1286" s="121" t="str">
        <f t="shared" ref="C1286:C1317" si="68">TEXT(D1286,"000")&amp;"-"&amp;TEXT(F1286,"000")</f>
        <v>3级-3级</v>
      </c>
      <c r="D1286" s="121" t="s">
        <v>69</v>
      </c>
      <c r="E1286" s="121" t="s">
        <v>354</v>
      </c>
      <c r="F1286" s="121" t="s">
        <v>69</v>
      </c>
      <c r="G1286" s="117" t="s">
        <v>231</v>
      </c>
      <c r="H1286" s="61" t="s">
        <v>636</v>
      </c>
      <c r="I1286" s="124" t="s">
        <v>5</v>
      </c>
      <c r="J1286" s="271">
        <v>252.9</v>
      </c>
      <c r="K1286" s="54"/>
      <c r="L1286" s="55"/>
      <c r="M1286" s="58"/>
      <c r="N1286" s="57"/>
      <c r="O1286" s="58"/>
      <c r="P1286" s="58"/>
      <c r="Q1286" s="58"/>
      <c r="R1286" s="58"/>
      <c r="S1286" s="58"/>
    </row>
    <row r="1287" spans="1:27" ht="26">
      <c r="A128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87" s="9">
        <v>41</v>
      </c>
      <c r="C1287" s="10" t="str">
        <f t="shared" si="68"/>
        <v>2级-3级</v>
      </c>
      <c r="D1287" s="10" t="s">
        <v>115</v>
      </c>
      <c r="E1287" s="10" t="s">
        <v>81</v>
      </c>
      <c r="F1287" s="10" t="s">
        <v>116</v>
      </c>
      <c r="G1287" s="10" t="s">
        <v>125</v>
      </c>
      <c r="H1287" s="81" t="s">
        <v>137</v>
      </c>
      <c r="I1287" s="77" t="s">
        <v>5</v>
      </c>
      <c r="J1287" s="26">
        <v>250</v>
      </c>
      <c r="K1287" s="31" t="s">
        <v>138</v>
      </c>
      <c r="L1287" s="23" t="s">
        <v>9</v>
      </c>
      <c r="M1287" s="32">
        <f>J1287</f>
        <v>250</v>
      </c>
      <c r="N1287" s="24"/>
      <c r="O1287" s="20"/>
      <c r="P1287" s="20"/>
      <c r="Q1287" s="33">
        <f>M1287</f>
        <v>250</v>
      </c>
      <c r="R1287" s="33">
        <f>Q1287</f>
        <v>250</v>
      </c>
      <c r="S1287" s="33">
        <f>R1287</f>
        <v>250</v>
      </c>
    </row>
    <row r="1288" spans="1:27" ht="13" customHeight="1">
      <c r="A1288" s="147" t="str">
        <f>HYPERLINK("C:\Users\chizh\Desktop\ffcell\提取结果.xlsx#'4内部关联现金流'!A1","[提取结果.xlsx]4内部关联现金流")</f>
        <v>[提取结果.xlsx]4内部关联现金流</v>
      </c>
      <c r="B1288" s="9">
        <v>42</v>
      </c>
      <c r="C1288" s="85" t="str">
        <f t="shared" si="68"/>
        <v>3级-3级</v>
      </c>
      <c r="D1288" s="100" t="s">
        <v>69</v>
      </c>
      <c r="E1288" s="85" t="s">
        <v>80</v>
      </c>
      <c r="F1288" s="100" t="s">
        <v>69</v>
      </c>
      <c r="G1288" s="100" t="s">
        <v>102</v>
      </c>
      <c r="H1288" s="104" t="s">
        <v>385</v>
      </c>
      <c r="I1288" s="97" t="s">
        <v>3</v>
      </c>
      <c r="J1288" s="272">
        <v>247.2</v>
      </c>
      <c r="K1288" s="22"/>
      <c r="L1288" s="23"/>
      <c r="M1288" s="20"/>
      <c r="N1288" s="24"/>
      <c r="O1288" s="20"/>
      <c r="P1288" s="20"/>
      <c r="Q1288" s="20"/>
      <c r="R1288" s="20"/>
      <c r="S1288" s="20"/>
    </row>
    <row r="1289" spans="1:27" ht="13" customHeight="1">
      <c r="A128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89" s="9">
        <v>360</v>
      </c>
      <c r="C1289" s="121" t="str">
        <f t="shared" si="68"/>
        <v>3级-2级</v>
      </c>
      <c r="D1289" s="121" t="s">
        <v>69</v>
      </c>
      <c r="E1289" s="121" t="s">
        <v>358</v>
      </c>
      <c r="F1289" s="121" t="s">
        <v>66</v>
      </c>
      <c r="G1289" s="121" t="s">
        <v>78</v>
      </c>
      <c r="H1289" s="76" t="s">
        <v>664</v>
      </c>
      <c r="I1289" s="124" t="s">
        <v>9</v>
      </c>
      <c r="J1289" s="271">
        <v>238</v>
      </c>
      <c r="K1289" s="54"/>
      <c r="L1289" s="55"/>
      <c r="M1289" s="58"/>
      <c r="N1289" s="57"/>
      <c r="O1289" s="58"/>
      <c r="P1289" s="58"/>
      <c r="Q1289" s="58"/>
      <c r="R1289" s="58"/>
      <c r="S1289" s="58"/>
    </row>
    <row r="1290" spans="1:27">
      <c r="A129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90" s="9">
        <v>44</v>
      </c>
      <c r="C1290" s="10" t="str">
        <f t="shared" si="68"/>
        <v>2级-3级</v>
      </c>
      <c r="D1290" s="73" t="s">
        <v>66</v>
      </c>
      <c r="E1290" s="73" t="s">
        <v>78</v>
      </c>
      <c r="F1290" s="73" t="s">
        <v>69</v>
      </c>
      <c r="G1290" s="73" t="s">
        <v>358</v>
      </c>
      <c r="H1290" s="119" t="s">
        <v>297</v>
      </c>
      <c r="I1290" s="77" t="s">
        <v>3</v>
      </c>
      <c r="J1290" s="26">
        <v>238</v>
      </c>
      <c r="K1290" s="22"/>
      <c r="L1290" s="23"/>
      <c r="M1290" s="20"/>
      <c r="N1290" s="24"/>
      <c r="O1290" s="20"/>
      <c r="P1290" s="20"/>
      <c r="Q1290" s="20"/>
      <c r="R1290" s="20"/>
      <c r="S1290" s="20"/>
    </row>
    <row r="1291" spans="1:27">
      <c r="A129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91" s="9">
        <v>466</v>
      </c>
      <c r="C1291" s="121" t="str">
        <f t="shared" si="68"/>
        <v>3级-3级</v>
      </c>
      <c r="D1291" s="121" t="s">
        <v>69</v>
      </c>
      <c r="E1291" s="121" t="s">
        <v>194</v>
      </c>
      <c r="F1291" s="121" t="s">
        <v>69</v>
      </c>
      <c r="G1291" s="121" t="s">
        <v>161</v>
      </c>
      <c r="H1291" s="76" t="s">
        <v>682</v>
      </c>
      <c r="I1291" s="124" t="s">
        <v>7</v>
      </c>
      <c r="J1291" s="271">
        <v>231</v>
      </c>
      <c r="K1291" s="54"/>
      <c r="L1291" s="55"/>
      <c r="M1291" s="58"/>
      <c r="N1291" s="57"/>
      <c r="O1291" s="58"/>
      <c r="P1291" s="58"/>
      <c r="Q1291" s="58"/>
      <c r="R1291" s="58"/>
      <c r="S1291" s="58"/>
    </row>
    <row r="1292" spans="1:27">
      <c r="A1292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292" s="9">
        <v>4</v>
      </c>
      <c r="C1292" s="10" t="str">
        <f t="shared" si="68"/>
        <v>2级-3级</v>
      </c>
      <c r="D1292" s="10" t="s">
        <v>66</v>
      </c>
      <c r="E1292" s="10" t="s">
        <v>179</v>
      </c>
      <c r="F1292" s="10" t="s">
        <v>69</v>
      </c>
      <c r="G1292" s="10" t="s">
        <v>194</v>
      </c>
      <c r="H1292" s="119" t="s">
        <v>193</v>
      </c>
      <c r="I1292" s="77" t="s">
        <v>3</v>
      </c>
      <c r="J1292" s="26">
        <v>230.99459999999996</v>
      </c>
      <c r="K1292" s="22"/>
      <c r="L1292" s="23"/>
      <c r="M1292" s="32"/>
      <c r="N1292" s="24"/>
      <c r="O1292" s="20"/>
      <c r="P1292" s="20"/>
      <c r="Q1292" s="20"/>
      <c r="R1292" s="20"/>
      <c r="S1292" s="20"/>
    </row>
    <row r="1293" spans="1:27">
      <c r="A1293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293" s="9">
        <v>21</v>
      </c>
      <c r="C1293" s="10" t="str">
        <f t="shared" si="68"/>
        <v>2级-2级</v>
      </c>
      <c r="D1293" s="10" t="s">
        <v>66</v>
      </c>
      <c r="E1293" s="10" t="s">
        <v>90</v>
      </c>
      <c r="F1293" s="10" t="s">
        <v>66</v>
      </c>
      <c r="G1293" s="10" t="s">
        <v>78</v>
      </c>
      <c r="H1293" s="79" t="s">
        <v>493</v>
      </c>
      <c r="I1293" s="77" t="s">
        <v>7</v>
      </c>
      <c r="J1293" s="26">
        <v>224</v>
      </c>
      <c r="K1293" s="54"/>
      <c r="L1293" s="55"/>
      <c r="M1293" s="58"/>
      <c r="N1293" s="57"/>
      <c r="O1293" s="58"/>
      <c r="P1293" s="58"/>
      <c r="Q1293" s="58"/>
      <c r="R1293" s="58"/>
      <c r="S1293" s="58"/>
    </row>
    <row r="1294" spans="1:27">
      <c r="A129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94" s="9">
        <v>330</v>
      </c>
      <c r="C1294" s="121" t="str">
        <f t="shared" si="68"/>
        <v>3级-2级</v>
      </c>
      <c r="D1294" s="121" t="s">
        <v>69</v>
      </c>
      <c r="E1294" s="121" t="s">
        <v>354</v>
      </c>
      <c r="F1294" s="121" t="s">
        <v>66</v>
      </c>
      <c r="G1294" s="117" t="s">
        <v>78</v>
      </c>
      <c r="H1294" s="144" t="s">
        <v>648</v>
      </c>
      <c r="I1294" s="124" t="s">
        <v>9</v>
      </c>
      <c r="J1294" s="271">
        <v>224</v>
      </c>
      <c r="K1294" s="54"/>
      <c r="L1294" s="55"/>
      <c r="M1294" s="58"/>
      <c r="N1294" s="57"/>
      <c r="O1294" s="58"/>
      <c r="P1294" s="58"/>
      <c r="Q1294" s="58"/>
      <c r="R1294" s="58"/>
      <c r="S1294" s="58"/>
    </row>
    <row r="1295" spans="1:27">
      <c r="A129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95" s="9">
        <v>1</v>
      </c>
      <c r="C1295" s="10" t="str">
        <f t="shared" si="68"/>
        <v>2级-2级</v>
      </c>
      <c r="D1295" s="10" t="s">
        <v>66</v>
      </c>
      <c r="E1295" s="10" t="s">
        <v>78</v>
      </c>
      <c r="F1295" s="10" t="s">
        <v>66</v>
      </c>
      <c r="G1295" s="10" t="s">
        <v>90</v>
      </c>
      <c r="H1295" s="81" t="s">
        <v>297</v>
      </c>
      <c r="I1295" s="77" t="s">
        <v>3</v>
      </c>
      <c r="J1295" s="26">
        <v>224</v>
      </c>
      <c r="K1295" s="22"/>
      <c r="L1295" s="23"/>
      <c r="M1295" s="32"/>
      <c r="N1295" s="24"/>
      <c r="O1295" s="20"/>
      <c r="P1295" s="20"/>
      <c r="Q1295" s="20"/>
      <c r="R1295" s="20"/>
      <c r="S1295" s="20"/>
    </row>
    <row r="1296" spans="1:27">
      <c r="A129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96" s="9">
        <v>22</v>
      </c>
      <c r="C1296" s="10" t="str">
        <f t="shared" si="68"/>
        <v>2级-3级</v>
      </c>
      <c r="D1296" s="73" t="s">
        <v>66</v>
      </c>
      <c r="E1296" s="73" t="s">
        <v>78</v>
      </c>
      <c r="F1296" s="73" t="s">
        <v>69</v>
      </c>
      <c r="G1296" s="73" t="s">
        <v>354</v>
      </c>
      <c r="H1296" s="119" t="s">
        <v>297</v>
      </c>
      <c r="I1296" s="77" t="s">
        <v>3</v>
      </c>
      <c r="J1296" s="26">
        <v>224</v>
      </c>
      <c r="K1296" s="22"/>
      <c r="L1296" s="23"/>
      <c r="M1296" s="20"/>
      <c r="N1296" s="24"/>
      <c r="O1296" s="20"/>
      <c r="P1296" s="20"/>
      <c r="Q1296" s="20"/>
      <c r="R1296" s="20"/>
      <c r="S1296" s="20"/>
    </row>
    <row r="1297" spans="1:19">
      <c r="A129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97" s="9">
        <v>386</v>
      </c>
      <c r="C1297" s="121" t="str">
        <f t="shared" si="68"/>
        <v>3级-2级</v>
      </c>
      <c r="D1297" s="121" t="s">
        <v>69</v>
      </c>
      <c r="E1297" s="121" t="s">
        <v>161</v>
      </c>
      <c r="F1297" s="121" t="s">
        <v>66</v>
      </c>
      <c r="G1297" s="121" t="s">
        <v>88</v>
      </c>
      <c r="H1297" s="144" t="s">
        <v>669</v>
      </c>
      <c r="I1297" s="124" t="s">
        <v>3</v>
      </c>
      <c r="J1297" s="271">
        <v>220</v>
      </c>
      <c r="K1297" s="22"/>
      <c r="L1297" s="23"/>
      <c r="M1297" s="20"/>
      <c r="N1297" s="24"/>
      <c r="O1297" s="20"/>
      <c r="P1297" s="20"/>
      <c r="Q1297" s="20"/>
      <c r="R1297" s="20"/>
      <c r="S1297" s="20"/>
    </row>
    <row r="1298" spans="1:19">
      <c r="A1298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298" s="9">
        <v>13</v>
      </c>
      <c r="C1298" s="10" t="str">
        <f t="shared" si="68"/>
        <v>2级-2级</v>
      </c>
      <c r="D1298" s="10" t="s">
        <v>66</v>
      </c>
      <c r="E1298" s="10" t="s">
        <v>179</v>
      </c>
      <c r="F1298" s="10" t="s">
        <v>66</v>
      </c>
      <c r="G1298" s="10" t="s">
        <v>88</v>
      </c>
      <c r="H1298" s="79" t="s">
        <v>193</v>
      </c>
      <c r="I1298" s="77" t="s">
        <v>3</v>
      </c>
      <c r="J1298" s="26">
        <v>219.99969999999999</v>
      </c>
      <c r="K1298" s="22"/>
      <c r="L1298" s="23"/>
      <c r="M1298" s="20"/>
      <c r="N1298" s="24"/>
      <c r="O1298" s="20"/>
      <c r="P1298" s="20"/>
      <c r="Q1298" s="20"/>
      <c r="R1298" s="20"/>
      <c r="S1298" s="20"/>
    </row>
    <row r="1299" spans="1:19" ht="26">
      <c r="A129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99" s="9">
        <v>37</v>
      </c>
      <c r="C1299" s="10" t="str">
        <f t="shared" si="68"/>
        <v>2级-3级</v>
      </c>
      <c r="D1299" s="10" t="s">
        <v>115</v>
      </c>
      <c r="E1299" s="10" t="s">
        <v>81</v>
      </c>
      <c r="F1299" s="10" t="s">
        <v>116</v>
      </c>
      <c r="G1299" s="10" t="s">
        <v>127</v>
      </c>
      <c r="H1299" s="81" t="s">
        <v>137</v>
      </c>
      <c r="I1299" s="77" t="s">
        <v>5</v>
      </c>
      <c r="J1299" s="26">
        <v>210</v>
      </c>
      <c r="K1299" s="31" t="s">
        <v>138</v>
      </c>
      <c r="L1299" s="23" t="s">
        <v>9</v>
      </c>
      <c r="M1299" s="32">
        <f>J1299</f>
        <v>210</v>
      </c>
      <c r="N1299" s="24"/>
      <c r="O1299" s="20"/>
      <c r="P1299" s="20"/>
      <c r="Q1299" s="33">
        <f>M1299</f>
        <v>210</v>
      </c>
      <c r="R1299" s="33">
        <f>Q1299</f>
        <v>210</v>
      </c>
      <c r="S1299" s="33">
        <f>R1299</f>
        <v>210</v>
      </c>
    </row>
    <row r="1300" spans="1:19" ht="26">
      <c r="A130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00" s="9">
        <v>2</v>
      </c>
      <c r="C1300" s="10" t="str">
        <f t="shared" si="68"/>
        <v>2级-3级</v>
      </c>
      <c r="D1300" s="10" t="s">
        <v>115</v>
      </c>
      <c r="E1300" s="10" t="s">
        <v>81</v>
      </c>
      <c r="F1300" s="10" t="s">
        <v>116</v>
      </c>
      <c r="G1300" s="10" t="s">
        <v>120</v>
      </c>
      <c r="H1300" s="81" t="s">
        <v>118</v>
      </c>
      <c r="I1300" s="77" t="s">
        <v>5</v>
      </c>
      <c r="J1300" s="26">
        <v>202.18</v>
      </c>
      <c r="K1300" s="31" t="s">
        <v>119</v>
      </c>
      <c r="L1300" s="23" t="s">
        <v>9</v>
      </c>
      <c r="M1300" s="32">
        <f>J1300</f>
        <v>202.18</v>
      </c>
      <c r="N1300" s="24"/>
      <c r="O1300" s="20"/>
      <c r="P1300" s="20"/>
      <c r="Q1300" s="33">
        <f>M1300</f>
        <v>202.18</v>
      </c>
      <c r="R1300" s="33">
        <f>Q1300</f>
        <v>202.18</v>
      </c>
      <c r="S1300" s="33">
        <f>R1300</f>
        <v>202.18</v>
      </c>
    </row>
    <row r="1301" spans="1:19">
      <c r="A130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01" s="9">
        <v>20</v>
      </c>
      <c r="C1301" s="10" t="str">
        <f t="shared" si="68"/>
        <v>2级-3级</v>
      </c>
      <c r="D1301" s="10" t="s">
        <v>66</v>
      </c>
      <c r="E1301" s="10" t="s">
        <v>78</v>
      </c>
      <c r="F1301" s="10" t="s">
        <v>69</v>
      </c>
      <c r="G1301" s="10" t="s">
        <v>180</v>
      </c>
      <c r="H1301" s="81" t="s">
        <v>297</v>
      </c>
      <c r="I1301" s="77" t="s">
        <v>3</v>
      </c>
      <c r="J1301" s="26">
        <v>196</v>
      </c>
      <c r="K1301" s="22"/>
      <c r="L1301" s="23"/>
      <c r="M1301" s="20"/>
      <c r="N1301" s="24"/>
      <c r="O1301" s="20"/>
      <c r="P1301" s="20"/>
      <c r="Q1301" s="20"/>
      <c r="R1301" s="20"/>
      <c r="S1301" s="20"/>
    </row>
    <row r="1302" spans="1:19">
      <c r="A130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02" s="9">
        <v>359</v>
      </c>
      <c r="C1302" s="121" t="str">
        <f t="shared" si="68"/>
        <v>3级-2级</v>
      </c>
      <c r="D1302" s="121" t="s">
        <v>69</v>
      </c>
      <c r="E1302" s="121" t="s">
        <v>358</v>
      </c>
      <c r="F1302" s="121" t="s">
        <v>66</v>
      </c>
      <c r="G1302" s="121" t="s">
        <v>179</v>
      </c>
      <c r="H1302" s="76" t="s">
        <v>664</v>
      </c>
      <c r="I1302" s="124" t="s">
        <v>9</v>
      </c>
      <c r="J1302" s="271">
        <v>187</v>
      </c>
      <c r="K1302" s="54"/>
      <c r="L1302" s="55"/>
      <c r="M1302" s="58"/>
      <c r="N1302" s="57"/>
      <c r="O1302" s="58"/>
      <c r="P1302" s="58"/>
      <c r="Q1302" s="58"/>
      <c r="R1302" s="58"/>
      <c r="S1302" s="58"/>
    </row>
    <row r="1303" spans="1:19">
      <c r="A130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03" s="9">
        <v>185</v>
      </c>
      <c r="C1303" s="121" t="str">
        <f t="shared" si="68"/>
        <v>3级-3级</v>
      </c>
      <c r="D1303" s="121" t="s">
        <v>69</v>
      </c>
      <c r="E1303" s="121" t="s">
        <v>381</v>
      </c>
      <c r="F1303" s="121" t="s">
        <v>69</v>
      </c>
      <c r="G1303" s="121" t="s">
        <v>180</v>
      </c>
      <c r="H1303" s="144" t="s">
        <v>603</v>
      </c>
      <c r="I1303" s="124" t="s">
        <v>6</v>
      </c>
      <c r="J1303" s="271">
        <v>183</v>
      </c>
      <c r="K1303" s="54"/>
      <c r="L1303" s="55"/>
      <c r="M1303" s="60"/>
      <c r="N1303" s="57"/>
      <c r="O1303" s="58"/>
      <c r="P1303" s="58" t="str">
        <f>IF(N1303=0,"OK","待核对")</f>
        <v>OK</v>
      </c>
      <c r="Q1303" s="58"/>
      <c r="R1303" s="58"/>
      <c r="S1303" s="58"/>
    </row>
    <row r="1304" spans="1:19">
      <c r="A130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04" s="9">
        <v>36</v>
      </c>
      <c r="C1304" s="10" t="str">
        <f t="shared" si="68"/>
        <v>2级-4级</v>
      </c>
      <c r="D1304" s="73" t="s">
        <v>66</v>
      </c>
      <c r="E1304" s="73" t="s">
        <v>78</v>
      </c>
      <c r="F1304" s="73" t="s">
        <v>72</v>
      </c>
      <c r="G1304" s="73" t="s">
        <v>97</v>
      </c>
      <c r="H1304" s="119" t="s">
        <v>297</v>
      </c>
      <c r="I1304" s="77" t="s">
        <v>3</v>
      </c>
      <c r="J1304" s="26">
        <v>182</v>
      </c>
      <c r="K1304" s="22"/>
      <c r="L1304" s="23"/>
      <c r="M1304" s="20"/>
      <c r="N1304" s="24"/>
      <c r="O1304" s="20"/>
      <c r="P1304" s="20"/>
      <c r="Q1304" s="20"/>
      <c r="R1304" s="20"/>
      <c r="S1304" s="20"/>
    </row>
    <row r="1305" spans="1:19">
      <c r="A1305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305" s="9">
        <v>19</v>
      </c>
      <c r="C1305" s="10" t="str">
        <f t="shared" si="68"/>
        <v>2级-2级</v>
      </c>
      <c r="D1305" s="10" t="s">
        <v>66</v>
      </c>
      <c r="E1305" s="10" t="s">
        <v>90</v>
      </c>
      <c r="F1305" s="10" t="s">
        <v>66</v>
      </c>
      <c r="G1305" s="10" t="s">
        <v>179</v>
      </c>
      <c r="H1305" s="79" t="s">
        <v>493</v>
      </c>
      <c r="I1305" s="77" t="s">
        <v>7</v>
      </c>
      <c r="J1305" s="26">
        <v>176</v>
      </c>
      <c r="K1305" s="54"/>
      <c r="L1305" s="55"/>
      <c r="M1305" s="58"/>
      <c r="N1305" s="57"/>
      <c r="O1305" s="58"/>
      <c r="P1305" s="58"/>
      <c r="Q1305" s="58"/>
      <c r="R1305" s="58"/>
      <c r="S1305" s="58"/>
    </row>
    <row r="1306" spans="1:19">
      <c r="A130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06" s="9">
        <v>331</v>
      </c>
      <c r="C1306" s="121" t="str">
        <f t="shared" si="68"/>
        <v>3级-3级</v>
      </c>
      <c r="D1306" s="121" t="s">
        <v>69</v>
      </c>
      <c r="E1306" s="121" t="s">
        <v>354</v>
      </c>
      <c r="F1306" s="121" t="s">
        <v>69</v>
      </c>
      <c r="G1306" s="121" t="s">
        <v>161</v>
      </c>
      <c r="H1306" s="128" t="s">
        <v>649</v>
      </c>
      <c r="I1306" s="124" t="s">
        <v>9</v>
      </c>
      <c r="J1306" s="271">
        <v>176</v>
      </c>
      <c r="K1306" s="54"/>
      <c r="L1306" s="55"/>
      <c r="M1306" s="58"/>
      <c r="N1306" s="57"/>
      <c r="O1306" s="58"/>
      <c r="P1306" s="58"/>
      <c r="Q1306" s="58"/>
      <c r="R1306" s="58"/>
      <c r="S1306" s="58"/>
    </row>
    <row r="1307" spans="1:19">
      <c r="A130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07" s="9">
        <v>334</v>
      </c>
      <c r="C1307" s="121" t="str">
        <f t="shared" si="68"/>
        <v>3级-2级</v>
      </c>
      <c r="D1307" s="121" t="s">
        <v>69</v>
      </c>
      <c r="E1307" s="121" t="s">
        <v>354</v>
      </c>
      <c r="F1307" s="121" t="s">
        <v>66</v>
      </c>
      <c r="G1307" s="121" t="s">
        <v>179</v>
      </c>
      <c r="H1307" s="144" t="s">
        <v>652</v>
      </c>
      <c r="I1307" s="124" t="s">
        <v>9</v>
      </c>
      <c r="J1307" s="271">
        <v>176</v>
      </c>
      <c r="K1307" s="54"/>
      <c r="L1307" s="55"/>
      <c r="M1307" s="58"/>
      <c r="N1307" s="57"/>
      <c r="O1307" s="58"/>
      <c r="P1307" s="58"/>
      <c r="Q1307" s="58"/>
      <c r="R1307" s="58"/>
      <c r="S1307" s="58"/>
    </row>
    <row r="1308" spans="1:19">
      <c r="A1308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308" s="9">
        <v>14</v>
      </c>
      <c r="C1308" s="10" t="str">
        <f t="shared" si="68"/>
        <v>2级-2级</v>
      </c>
      <c r="D1308" s="10" t="s">
        <v>66</v>
      </c>
      <c r="E1308" s="10" t="s">
        <v>179</v>
      </c>
      <c r="F1308" s="10" t="s">
        <v>66</v>
      </c>
      <c r="G1308" s="10" t="s">
        <v>90</v>
      </c>
      <c r="H1308" s="79" t="s">
        <v>193</v>
      </c>
      <c r="I1308" s="77" t="s">
        <v>3</v>
      </c>
      <c r="J1308" s="26">
        <v>175.99749999999997</v>
      </c>
      <c r="K1308" s="22"/>
      <c r="L1308" s="23"/>
      <c r="M1308" s="20"/>
      <c r="N1308" s="24"/>
      <c r="O1308" s="20"/>
      <c r="P1308" s="20"/>
      <c r="Q1308" s="20"/>
      <c r="R1308" s="20"/>
      <c r="S1308" s="20"/>
    </row>
    <row r="1309" spans="1:19">
      <c r="A130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09" s="9">
        <v>12</v>
      </c>
      <c r="C1309" s="10" t="str">
        <f t="shared" si="68"/>
        <v>2级-3级</v>
      </c>
      <c r="D1309" s="10" t="s">
        <v>66</v>
      </c>
      <c r="E1309" s="10" t="s">
        <v>78</v>
      </c>
      <c r="F1309" s="10" t="s">
        <v>69</v>
      </c>
      <c r="G1309" s="10" t="s">
        <v>195</v>
      </c>
      <c r="H1309" s="81" t="s">
        <v>297</v>
      </c>
      <c r="I1309" s="77" t="s">
        <v>3</v>
      </c>
      <c r="J1309" s="26">
        <v>154</v>
      </c>
      <c r="K1309" s="22"/>
      <c r="L1309" s="23"/>
      <c r="M1309" s="20"/>
      <c r="N1309" s="24"/>
      <c r="O1309" s="20"/>
      <c r="P1309" s="20"/>
      <c r="Q1309" s="20"/>
      <c r="R1309" s="20"/>
      <c r="S1309" s="20"/>
    </row>
    <row r="1310" spans="1:19">
      <c r="A1310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310" s="9">
        <v>7</v>
      </c>
      <c r="C1310" s="10" t="str">
        <f t="shared" si="68"/>
        <v>2级-3级</v>
      </c>
      <c r="D1310" s="10" t="s">
        <v>66</v>
      </c>
      <c r="E1310" s="10" t="s">
        <v>179</v>
      </c>
      <c r="F1310" s="10" t="s">
        <v>69</v>
      </c>
      <c r="G1310" s="10" t="s">
        <v>180</v>
      </c>
      <c r="H1310" s="37" t="s">
        <v>193</v>
      </c>
      <c r="I1310" s="77" t="s">
        <v>3</v>
      </c>
      <c r="J1310" s="26">
        <v>153.99639999999999</v>
      </c>
      <c r="K1310" s="22"/>
      <c r="L1310" s="23"/>
      <c r="M1310" s="38"/>
      <c r="N1310" s="24"/>
      <c r="O1310" s="20"/>
      <c r="P1310" s="20" t="str">
        <f>IF(N1310=0,"OK","待核对")</f>
        <v>OK</v>
      </c>
      <c r="Q1310" s="20"/>
      <c r="R1310" s="20"/>
      <c r="S1310" s="20"/>
    </row>
    <row r="1311" spans="1:19" ht="13" customHeight="1">
      <c r="A1311" s="147" t="str">
        <f>HYPERLINK("C:\Users\chizh\Desktop\ffcell\提取结果.xlsx#'4内部关联现金流'!A1","[提取结果.xlsx]4内部关联现金流")</f>
        <v>[提取结果.xlsx]4内部关联现金流</v>
      </c>
      <c r="B1311" s="9">
        <v>30</v>
      </c>
      <c r="C1311" s="85" t="str">
        <f t="shared" si="68"/>
        <v>3级-3级</v>
      </c>
      <c r="D1311" s="100" t="s">
        <v>69</v>
      </c>
      <c r="E1311" s="85" t="s">
        <v>80</v>
      </c>
      <c r="F1311" s="100" t="s">
        <v>69</v>
      </c>
      <c r="G1311" s="100" t="s">
        <v>381</v>
      </c>
      <c r="H1311" s="97" t="s">
        <v>380</v>
      </c>
      <c r="I1311" s="97" t="s">
        <v>3</v>
      </c>
      <c r="J1311" s="274">
        <v>152</v>
      </c>
      <c r="K1311" s="22"/>
      <c r="L1311" s="23"/>
      <c r="M1311" s="20"/>
      <c r="N1311" s="24"/>
      <c r="O1311" s="20"/>
      <c r="P1311" s="20"/>
      <c r="Q1311" s="20"/>
      <c r="R1311" s="20"/>
      <c r="S1311" s="20"/>
    </row>
    <row r="1312" spans="1:19" ht="13" customHeight="1">
      <c r="A131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12" s="9">
        <v>184</v>
      </c>
      <c r="C1312" s="121" t="str">
        <f t="shared" si="68"/>
        <v>3级-2级</v>
      </c>
      <c r="D1312" s="121" t="s">
        <v>69</v>
      </c>
      <c r="E1312" s="121" t="s">
        <v>381</v>
      </c>
      <c r="F1312" s="121" t="s">
        <v>66</v>
      </c>
      <c r="G1312" s="121" t="s">
        <v>80</v>
      </c>
      <c r="H1312" s="144" t="s">
        <v>603</v>
      </c>
      <c r="I1312" s="124" t="s">
        <v>6</v>
      </c>
      <c r="J1312" s="271">
        <v>152</v>
      </c>
      <c r="K1312" s="54"/>
      <c r="L1312" s="55"/>
      <c r="M1312" s="59"/>
      <c r="N1312" s="57"/>
      <c r="O1312" s="58"/>
      <c r="P1312" s="58" t="str">
        <f>IF(N1312=0,"OK","待核对")</f>
        <v>OK</v>
      </c>
      <c r="Q1312" s="58"/>
      <c r="R1312" s="58"/>
      <c r="S1312" s="58"/>
    </row>
    <row r="1313" spans="1:19" ht="26">
      <c r="A131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13" s="9">
        <v>3</v>
      </c>
      <c r="C1313" s="10" t="str">
        <f t="shared" si="68"/>
        <v>2级-3级</v>
      </c>
      <c r="D1313" s="10" t="s">
        <v>115</v>
      </c>
      <c r="E1313" s="10" t="s">
        <v>81</v>
      </c>
      <c r="F1313" s="10" t="s">
        <v>116</v>
      </c>
      <c r="G1313" s="10" t="s">
        <v>121</v>
      </c>
      <c r="H1313" s="81" t="s">
        <v>118</v>
      </c>
      <c r="I1313" s="77" t="s">
        <v>5</v>
      </c>
      <c r="J1313" s="26">
        <v>151.66999999999999</v>
      </c>
      <c r="K1313" s="31" t="s">
        <v>119</v>
      </c>
      <c r="L1313" s="23" t="s">
        <v>9</v>
      </c>
      <c r="M1313" s="32">
        <f>J1313</f>
        <v>151.66999999999999</v>
      </c>
      <c r="N1313" s="24"/>
      <c r="O1313" s="20"/>
      <c r="P1313" s="20"/>
      <c r="Q1313" s="33">
        <f>M1313</f>
        <v>151.66999999999999</v>
      </c>
      <c r="R1313" s="33">
        <f>Q1313</f>
        <v>151.66999999999999</v>
      </c>
      <c r="S1313" s="33">
        <f>R1313</f>
        <v>151.66999999999999</v>
      </c>
    </row>
    <row r="1314" spans="1:19" ht="26">
      <c r="A131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14" s="9">
        <v>35</v>
      </c>
      <c r="C1314" s="10" t="str">
        <f t="shared" si="68"/>
        <v>2级-3级</v>
      </c>
      <c r="D1314" s="10" t="s">
        <v>115</v>
      </c>
      <c r="E1314" s="10" t="s">
        <v>81</v>
      </c>
      <c r="F1314" s="10" t="s">
        <v>116</v>
      </c>
      <c r="G1314" s="10" t="s">
        <v>117</v>
      </c>
      <c r="H1314" s="81" t="s">
        <v>137</v>
      </c>
      <c r="I1314" s="77" t="s">
        <v>5</v>
      </c>
      <c r="J1314" s="26">
        <v>150</v>
      </c>
      <c r="K1314" s="31" t="s">
        <v>138</v>
      </c>
      <c r="L1314" s="23" t="s">
        <v>9</v>
      </c>
      <c r="M1314" s="32">
        <f>J1314</f>
        <v>150</v>
      </c>
      <c r="N1314" s="24"/>
      <c r="O1314" s="20"/>
      <c r="P1314" s="20"/>
      <c r="Q1314" s="33">
        <f>M1314</f>
        <v>150</v>
      </c>
      <c r="R1314" s="33">
        <f>Q1314</f>
        <v>150</v>
      </c>
      <c r="S1314" s="33">
        <f>R1314</f>
        <v>150</v>
      </c>
    </row>
    <row r="1315" spans="1:19">
      <c r="A131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15" s="9">
        <v>374</v>
      </c>
      <c r="C1315" s="121" t="str">
        <f t="shared" si="68"/>
        <v>3级-2级</v>
      </c>
      <c r="D1315" s="121" t="s">
        <v>69</v>
      </c>
      <c r="E1315" s="121" t="s">
        <v>161</v>
      </c>
      <c r="F1315" s="121" t="s">
        <v>66</v>
      </c>
      <c r="G1315" s="121" t="s">
        <v>85</v>
      </c>
      <c r="H1315" s="144" t="s">
        <v>669</v>
      </c>
      <c r="I1315" s="124" t="s">
        <v>3</v>
      </c>
      <c r="J1315" s="271">
        <v>144</v>
      </c>
      <c r="K1315" s="22"/>
      <c r="L1315" s="23"/>
      <c r="M1315" s="32"/>
      <c r="N1315" s="24"/>
      <c r="O1315" s="20"/>
      <c r="P1315" s="20"/>
      <c r="Q1315" s="20"/>
      <c r="R1315" s="20"/>
      <c r="S1315" s="20"/>
    </row>
    <row r="1316" spans="1:19">
      <c r="A1316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316" s="9">
        <v>11</v>
      </c>
      <c r="C1316" s="10" t="str">
        <f t="shared" si="68"/>
        <v>2级-4级</v>
      </c>
      <c r="D1316" s="10" t="s">
        <v>66</v>
      </c>
      <c r="E1316" s="10" t="s">
        <v>179</v>
      </c>
      <c r="F1316" s="10" t="s">
        <v>72</v>
      </c>
      <c r="G1316" s="10" t="s">
        <v>97</v>
      </c>
      <c r="H1316" s="79" t="s">
        <v>193</v>
      </c>
      <c r="I1316" s="77" t="s">
        <v>3</v>
      </c>
      <c r="J1316" s="26">
        <v>143.00149999999999</v>
      </c>
      <c r="K1316" s="22"/>
      <c r="L1316" s="23"/>
      <c r="M1316" s="20"/>
      <c r="N1316" s="24"/>
      <c r="O1316" s="20"/>
      <c r="P1316" s="20" t="str">
        <f>IF(N1316=0,"OK","待核对")</f>
        <v>OK</v>
      </c>
      <c r="Q1316" s="20"/>
      <c r="R1316" s="20"/>
      <c r="S1316" s="20"/>
    </row>
    <row r="1317" spans="1:19">
      <c r="A131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317" s="9">
        <v>35</v>
      </c>
      <c r="C1317" s="10" t="str">
        <f t="shared" si="68"/>
        <v>4级-3级</v>
      </c>
      <c r="D1317" s="10" t="s">
        <v>72</v>
      </c>
      <c r="E1317" s="10" t="s">
        <v>97</v>
      </c>
      <c r="F1317" s="10" t="s">
        <v>69</v>
      </c>
      <c r="G1317" s="10" t="s">
        <v>161</v>
      </c>
      <c r="H1317" s="118" t="s">
        <v>346</v>
      </c>
      <c r="I1317" s="77" t="s">
        <v>6</v>
      </c>
      <c r="J1317" s="26">
        <v>143</v>
      </c>
      <c r="K1317" s="22"/>
      <c r="L1317" s="23"/>
      <c r="M1317" s="20"/>
      <c r="N1317" s="24"/>
      <c r="O1317" s="20"/>
      <c r="P1317" s="20"/>
      <c r="Q1317" s="20"/>
      <c r="R1317" s="20"/>
      <c r="S1317" s="20"/>
    </row>
    <row r="1318" spans="1:19">
      <c r="A131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18" s="9">
        <v>418</v>
      </c>
      <c r="C1318" s="121" t="str">
        <f>TEXT(D1318,"000")&amp;"-"&amp;TEXT(F1318,"000")</f>
        <v>3级-4级</v>
      </c>
      <c r="D1318" s="121" t="s">
        <v>69</v>
      </c>
      <c r="E1318" s="121" t="s">
        <v>161</v>
      </c>
      <c r="F1318" s="121" t="s">
        <v>72</v>
      </c>
      <c r="G1318" s="121" t="s">
        <v>97</v>
      </c>
      <c r="H1318" s="144" t="s">
        <v>669</v>
      </c>
      <c r="I1318" s="124" t="s">
        <v>3</v>
      </c>
      <c r="J1318" s="271">
        <v>143</v>
      </c>
      <c r="K1318" s="22"/>
      <c r="L1318" s="23"/>
      <c r="M1318" s="20"/>
      <c r="N1318" s="24"/>
      <c r="O1318" s="20"/>
      <c r="P1318" s="20"/>
      <c r="Q1318" s="20"/>
      <c r="R1318" s="20"/>
      <c r="S1318" s="20"/>
    </row>
    <row r="1319" spans="1:19">
      <c r="A131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19" s="9">
        <v>34</v>
      </c>
      <c r="C1319" s="10" t="s">
        <v>499</v>
      </c>
      <c r="D1319" s="10" t="s">
        <v>69</v>
      </c>
      <c r="E1319" s="10" t="s">
        <v>158</v>
      </c>
      <c r="F1319" s="10" t="s">
        <v>69</v>
      </c>
      <c r="G1319" s="10" t="s">
        <v>392</v>
      </c>
      <c r="H1319" s="79"/>
      <c r="I1319" s="77" t="s">
        <v>3</v>
      </c>
      <c r="J1319" s="26">
        <v>138.5</v>
      </c>
      <c r="K1319" s="22"/>
      <c r="L1319" s="23"/>
      <c r="M1319" s="20"/>
      <c r="N1319" s="24"/>
      <c r="O1319" s="20"/>
      <c r="P1319" s="20"/>
      <c r="Q1319" s="20"/>
      <c r="R1319" s="20"/>
      <c r="S1319" s="20"/>
    </row>
    <row r="1320" spans="1:19">
      <c r="A132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20" s="9">
        <v>188</v>
      </c>
      <c r="C1320" s="121" t="str">
        <f t="shared" ref="C1320:C1325" si="69">TEXT(D1320,"000")&amp;"-"&amp;TEXT(F1320,"000")</f>
        <v>3级-3级</v>
      </c>
      <c r="D1320" s="121" t="s">
        <v>69</v>
      </c>
      <c r="E1320" s="121" t="s">
        <v>381</v>
      </c>
      <c r="F1320" s="121" t="s">
        <v>69</v>
      </c>
      <c r="G1320" s="121" t="s">
        <v>82</v>
      </c>
      <c r="H1320" s="144" t="s">
        <v>603</v>
      </c>
      <c r="I1320" s="124" t="s">
        <v>6</v>
      </c>
      <c r="J1320" s="271">
        <v>132</v>
      </c>
      <c r="K1320" s="54"/>
      <c r="L1320" s="55"/>
      <c r="M1320" s="58"/>
      <c r="N1320" s="57"/>
      <c r="O1320" s="58"/>
      <c r="P1320" s="58"/>
      <c r="Q1320" s="58"/>
      <c r="R1320" s="58"/>
      <c r="S1320" s="58"/>
    </row>
    <row r="1321" spans="1:19">
      <c r="A132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21" s="9">
        <v>145</v>
      </c>
      <c r="C1321" s="10" t="str">
        <f t="shared" si="69"/>
        <v>2级-2级</v>
      </c>
      <c r="D1321" s="10" t="s">
        <v>66</v>
      </c>
      <c r="E1321" s="10" t="s">
        <v>81</v>
      </c>
      <c r="F1321" s="10" t="s">
        <v>66</v>
      </c>
      <c r="G1321" s="10" t="s">
        <v>78</v>
      </c>
      <c r="H1321" s="81" t="s">
        <v>178</v>
      </c>
      <c r="I1321" s="115" t="s">
        <v>9</v>
      </c>
      <c r="J1321" s="26">
        <v>126</v>
      </c>
      <c r="K1321" s="22"/>
      <c r="L1321" s="23"/>
      <c r="M1321" s="32"/>
      <c r="N1321" s="24"/>
      <c r="O1321" s="20"/>
      <c r="P1321" s="20"/>
      <c r="Q1321" s="33"/>
      <c r="R1321" s="33"/>
      <c r="S1321" s="33"/>
    </row>
    <row r="1322" spans="1:19">
      <c r="A132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22" s="9">
        <v>5</v>
      </c>
      <c r="C1322" s="10" t="str">
        <f t="shared" si="69"/>
        <v>2级-2级</v>
      </c>
      <c r="D1322" s="10" t="s">
        <v>66</v>
      </c>
      <c r="E1322" s="10" t="s">
        <v>78</v>
      </c>
      <c r="F1322" s="10" t="s">
        <v>66</v>
      </c>
      <c r="G1322" s="10" t="s">
        <v>81</v>
      </c>
      <c r="H1322" s="81" t="s">
        <v>297</v>
      </c>
      <c r="I1322" s="77" t="s">
        <v>3</v>
      </c>
      <c r="J1322" s="26">
        <v>126</v>
      </c>
      <c r="K1322" s="22"/>
      <c r="L1322" s="23"/>
      <c r="M1322" s="32"/>
      <c r="N1322" s="24"/>
      <c r="O1322" s="20"/>
      <c r="P1322" s="20"/>
      <c r="Q1322" s="20"/>
      <c r="R1322" s="20"/>
      <c r="S1322" s="20"/>
    </row>
    <row r="1323" spans="1:19">
      <c r="A1323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323" s="9">
        <v>5</v>
      </c>
      <c r="C1323" s="10" t="str">
        <f t="shared" si="69"/>
        <v>2级-3级</v>
      </c>
      <c r="D1323" s="10" t="s">
        <v>66</v>
      </c>
      <c r="E1323" s="10" t="s">
        <v>179</v>
      </c>
      <c r="F1323" s="10" t="s">
        <v>69</v>
      </c>
      <c r="G1323" s="10" t="s">
        <v>195</v>
      </c>
      <c r="H1323" s="119" t="s">
        <v>193</v>
      </c>
      <c r="I1323" s="77" t="s">
        <v>3</v>
      </c>
      <c r="J1323" s="26">
        <v>121.00039999999998</v>
      </c>
      <c r="K1323" s="22"/>
      <c r="L1323" s="23"/>
      <c r="M1323" s="32"/>
      <c r="N1323" s="24"/>
      <c r="O1323" s="20"/>
      <c r="P1323" s="20"/>
      <c r="Q1323" s="20"/>
      <c r="R1323" s="20"/>
      <c r="S1323" s="20"/>
    </row>
    <row r="1324" spans="1:19" ht="13" customHeight="1">
      <c r="A1324" s="147" t="str">
        <f>HYPERLINK("C:\Users\chizh\Desktop\ffcell\提取结果.xlsx#'4内部关联现金流'!A1","[提取结果.xlsx]4内部关联现金流")</f>
        <v>[提取结果.xlsx]4内部关联现金流</v>
      </c>
      <c r="B1324" s="9">
        <v>64</v>
      </c>
      <c r="C1324" s="85" t="str">
        <f t="shared" si="69"/>
        <v>2级-2级</v>
      </c>
      <c r="D1324" s="100" t="s">
        <v>66</v>
      </c>
      <c r="E1324" s="85" t="s">
        <v>80</v>
      </c>
      <c r="F1324" s="100" t="s">
        <v>66</v>
      </c>
      <c r="G1324" s="100" t="s">
        <v>78</v>
      </c>
      <c r="H1324" s="104" t="s">
        <v>385</v>
      </c>
      <c r="I1324" s="94" t="s">
        <v>7</v>
      </c>
      <c r="J1324" s="272">
        <v>112</v>
      </c>
      <c r="K1324" s="22"/>
      <c r="L1324" s="23"/>
      <c r="M1324" s="20"/>
      <c r="N1324" s="24"/>
      <c r="O1324" s="20"/>
      <c r="P1324" s="20"/>
      <c r="Q1324" s="20"/>
      <c r="R1324" s="20"/>
      <c r="S1324" s="20"/>
    </row>
    <row r="1325" spans="1:19" ht="13" customHeight="1">
      <c r="A132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25" s="9">
        <v>9</v>
      </c>
      <c r="C1325" s="10" t="str">
        <f t="shared" si="69"/>
        <v>2级-2级</v>
      </c>
      <c r="D1325" s="10" t="s">
        <v>66</v>
      </c>
      <c r="E1325" s="10" t="s">
        <v>78</v>
      </c>
      <c r="F1325" s="10" t="s">
        <v>66</v>
      </c>
      <c r="G1325" s="10" t="s">
        <v>80</v>
      </c>
      <c r="H1325" s="81" t="s">
        <v>297</v>
      </c>
      <c r="I1325" s="77" t="s">
        <v>3</v>
      </c>
      <c r="J1325" s="26">
        <v>112</v>
      </c>
      <c r="K1325" s="22"/>
      <c r="L1325" s="23"/>
      <c r="M1325" s="40"/>
      <c r="N1325" s="24"/>
      <c r="O1325" s="20"/>
      <c r="P1325" s="20" t="str">
        <f>IF(N1325=0,"OK","待核对")</f>
        <v>OK</v>
      </c>
      <c r="Q1325" s="20"/>
      <c r="R1325" s="20"/>
      <c r="S1325" s="20"/>
    </row>
    <row r="1326" spans="1:19">
      <c r="A132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26" s="9">
        <v>54</v>
      </c>
      <c r="C1326" s="10" t="s">
        <v>499</v>
      </c>
      <c r="D1326" s="10" t="s">
        <v>69</v>
      </c>
      <c r="E1326" s="10" t="s">
        <v>70</v>
      </c>
      <c r="F1326" s="10" t="s">
        <v>69</v>
      </c>
      <c r="G1326" s="10" t="s">
        <v>180</v>
      </c>
      <c r="H1326" s="79" t="s">
        <v>510</v>
      </c>
      <c r="I1326" s="77" t="s">
        <v>7</v>
      </c>
      <c r="J1326" s="26">
        <v>109.8</v>
      </c>
      <c r="K1326" s="22"/>
      <c r="L1326" s="23"/>
      <c r="M1326" s="20"/>
      <c r="N1326" s="24"/>
      <c r="O1326" s="20"/>
      <c r="P1326" s="20"/>
      <c r="Q1326" s="20"/>
      <c r="R1326" s="20"/>
      <c r="S1326" s="20"/>
    </row>
    <row r="1327" spans="1:19" ht="26">
      <c r="A132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27" s="9">
        <v>6</v>
      </c>
      <c r="C1327" s="10" t="str">
        <f t="shared" ref="C1327:C1333" si="70">TEXT(D1327,"000")&amp;"-"&amp;TEXT(F1327,"000")</f>
        <v>2级-3级</v>
      </c>
      <c r="D1327" s="10" t="s">
        <v>115</v>
      </c>
      <c r="E1327" s="10" t="s">
        <v>81</v>
      </c>
      <c r="F1327" s="10" t="s">
        <v>116</v>
      </c>
      <c r="G1327" s="10" t="s">
        <v>124</v>
      </c>
      <c r="H1327" s="81" t="s">
        <v>118</v>
      </c>
      <c r="I1327" s="77" t="s">
        <v>5</v>
      </c>
      <c r="J1327" s="26">
        <v>101.09</v>
      </c>
      <c r="K1327" s="31" t="s">
        <v>119</v>
      </c>
      <c r="L1327" s="23" t="s">
        <v>9</v>
      </c>
      <c r="M1327" s="32">
        <f>J1327</f>
        <v>101.09</v>
      </c>
      <c r="N1327" s="24"/>
      <c r="O1327" s="20"/>
      <c r="P1327" s="20"/>
      <c r="Q1327" s="33">
        <f>M1327</f>
        <v>101.09</v>
      </c>
      <c r="R1327" s="33">
        <f>Q1327</f>
        <v>101.09</v>
      </c>
      <c r="S1327" s="33">
        <f>R1327</f>
        <v>101.09</v>
      </c>
    </row>
    <row r="1328" spans="1:19" ht="26">
      <c r="A132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28" s="9">
        <v>43</v>
      </c>
      <c r="C1328" s="10" t="str">
        <f t="shared" si="70"/>
        <v>2级-3级</v>
      </c>
      <c r="D1328" s="10" t="s">
        <v>115</v>
      </c>
      <c r="E1328" s="10" t="s">
        <v>81</v>
      </c>
      <c r="F1328" s="10" t="s">
        <v>116</v>
      </c>
      <c r="G1328" s="10" t="s">
        <v>127</v>
      </c>
      <c r="H1328" s="81" t="s">
        <v>137</v>
      </c>
      <c r="I1328" s="77" t="s">
        <v>5</v>
      </c>
      <c r="J1328" s="26">
        <v>100</v>
      </c>
      <c r="K1328" s="31" t="s">
        <v>138</v>
      </c>
      <c r="L1328" s="23" t="s">
        <v>9</v>
      </c>
      <c r="M1328" s="32">
        <f>J1328</f>
        <v>100</v>
      </c>
      <c r="N1328" s="24"/>
      <c r="O1328" s="20"/>
      <c r="P1328" s="20"/>
      <c r="Q1328" s="33">
        <f>M1328</f>
        <v>100</v>
      </c>
      <c r="R1328" s="33">
        <f>Q1328</f>
        <v>100</v>
      </c>
      <c r="S1328" s="33">
        <f>R1328</f>
        <v>100</v>
      </c>
    </row>
    <row r="1329" spans="1:19">
      <c r="A132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29" s="9">
        <v>141</v>
      </c>
      <c r="C1329" s="10" t="str">
        <f t="shared" si="70"/>
        <v>2级-2级</v>
      </c>
      <c r="D1329" s="10" t="s">
        <v>66</v>
      </c>
      <c r="E1329" s="10" t="s">
        <v>81</v>
      </c>
      <c r="F1329" s="10" t="s">
        <v>66</v>
      </c>
      <c r="G1329" s="10" t="s">
        <v>179</v>
      </c>
      <c r="H1329" s="81" t="s">
        <v>178</v>
      </c>
      <c r="I1329" s="115" t="s">
        <v>9</v>
      </c>
      <c r="J1329" s="26">
        <v>99</v>
      </c>
      <c r="K1329" s="22"/>
      <c r="L1329" s="23"/>
      <c r="M1329" s="32"/>
      <c r="N1329" s="24"/>
      <c r="O1329" s="20"/>
      <c r="P1329" s="20"/>
      <c r="Q1329" s="33"/>
      <c r="R1329" s="33"/>
      <c r="S1329" s="33"/>
    </row>
    <row r="1330" spans="1:19">
      <c r="A1330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330" s="9">
        <v>15</v>
      </c>
      <c r="C1330" s="10" t="str">
        <f t="shared" si="70"/>
        <v>2级-2级</v>
      </c>
      <c r="D1330" s="10" t="s">
        <v>66</v>
      </c>
      <c r="E1330" s="10" t="s">
        <v>179</v>
      </c>
      <c r="F1330" s="10" t="s">
        <v>66</v>
      </c>
      <c r="G1330" s="10" t="s">
        <v>81</v>
      </c>
      <c r="H1330" s="79" t="s">
        <v>193</v>
      </c>
      <c r="I1330" s="77" t="s">
        <v>3</v>
      </c>
      <c r="J1330" s="26">
        <v>98.999299999999991</v>
      </c>
      <c r="K1330" s="22"/>
      <c r="L1330" s="23"/>
      <c r="M1330" s="20"/>
      <c r="N1330" s="24"/>
      <c r="O1330" s="20"/>
      <c r="P1330" s="20"/>
      <c r="Q1330" s="20"/>
      <c r="R1330" s="20"/>
      <c r="S1330" s="20"/>
    </row>
    <row r="1331" spans="1:19">
      <c r="A133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31" s="9">
        <v>319</v>
      </c>
      <c r="C1331" s="121" t="str">
        <f t="shared" si="70"/>
        <v>3级-3级</v>
      </c>
      <c r="D1331" s="121" t="s">
        <v>69</v>
      </c>
      <c r="E1331" s="121" t="s">
        <v>354</v>
      </c>
      <c r="F1331" s="121" t="s">
        <v>69</v>
      </c>
      <c r="G1331" s="117" t="s">
        <v>347</v>
      </c>
      <c r="H1331" s="144" t="s">
        <v>637</v>
      </c>
      <c r="I1331" s="124" t="s">
        <v>9</v>
      </c>
      <c r="J1331" s="271">
        <v>98.18</v>
      </c>
      <c r="K1331" s="54"/>
      <c r="L1331" s="55"/>
      <c r="M1331" s="58"/>
      <c r="N1331" s="57"/>
      <c r="O1331" s="58"/>
      <c r="P1331" s="58"/>
      <c r="Q1331" s="58"/>
      <c r="R1331" s="58"/>
      <c r="S1331" s="58"/>
    </row>
    <row r="1332" spans="1:19">
      <c r="A133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32" s="9">
        <v>459</v>
      </c>
      <c r="C1332" s="121" t="str">
        <f t="shared" si="70"/>
        <v>3级-3级</v>
      </c>
      <c r="D1332" s="121" t="s">
        <v>69</v>
      </c>
      <c r="E1332" s="121" t="s">
        <v>347</v>
      </c>
      <c r="F1332" s="121" t="s">
        <v>69</v>
      </c>
      <c r="G1332" s="121" t="s">
        <v>354</v>
      </c>
      <c r="H1332" s="76" t="s">
        <v>679</v>
      </c>
      <c r="I1332" s="124" t="s">
        <v>5</v>
      </c>
      <c r="J1332" s="271">
        <v>98.18</v>
      </c>
      <c r="K1332" s="54"/>
      <c r="L1332" s="55"/>
      <c r="M1332" s="58"/>
      <c r="N1332" s="57"/>
      <c r="O1332" s="58"/>
      <c r="P1332" s="58"/>
      <c r="Q1332" s="58"/>
      <c r="R1332" s="58"/>
      <c r="S1332" s="58"/>
    </row>
    <row r="1333" spans="1:19" ht="13" customHeight="1">
      <c r="A1333" s="147" t="str">
        <f>HYPERLINK("C:\Users\chizh\Desktop\ffcell\提取结果.xlsx#'4内部关联现金流'!A1","[提取结果.xlsx]4内部关联现金流")</f>
        <v>[提取结果.xlsx]4内部关联现金流</v>
      </c>
      <c r="B1333" s="9">
        <v>44</v>
      </c>
      <c r="C1333" s="85" t="str">
        <f t="shared" si="70"/>
        <v>3级-3级</v>
      </c>
      <c r="D1333" s="100" t="s">
        <v>69</v>
      </c>
      <c r="E1333" s="85" t="s">
        <v>80</v>
      </c>
      <c r="F1333" s="100" t="s">
        <v>69</v>
      </c>
      <c r="G1333" s="100" t="s">
        <v>70</v>
      </c>
      <c r="H1333" s="104" t="s">
        <v>380</v>
      </c>
      <c r="I1333" s="97" t="s">
        <v>3</v>
      </c>
      <c r="J1333" s="272">
        <v>91.2</v>
      </c>
      <c r="K1333" s="22"/>
      <c r="L1333" s="23"/>
      <c r="M1333" s="20"/>
      <c r="N1333" s="24"/>
      <c r="O1333" s="20"/>
      <c r="P1333" s="20"/>
      <c r="Q1333" s="20"/>
      <c r="R1333" s="20"/>
      <c r="S1333" s="20"/>
    </row>
    <row r="1334" spans="1:19" ht="13" customHeight="1">
      <c r="A133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34" s="9">
        <v>56</v>
      </c>
      <c r="C1334" s="10" t="s">
        <v>500</v>
      </c>
      <c r="D1334" s="10" t="s">
        <v>69</v>
      </c>
      <c r="E1334" s="10" t="s">
        <v>70</v>
      </c>
      <c r="F1334" s="10" t="s">
        <v>66</v>
      </c>
      <c r="G1334" s="10" t="s">
        <v>80</v>
      </c>
      <c r="H1334" s="79" t="s">
        <v>510</v>
      </c>
      <c r="I1334" s="77" t="s">
        <v>7</v>
      </c>
      <c r="J1334" s="26">
        <v>91.2</v>
      </c>
      <c r="K1334" s="22"/>
      <c r="L1334" s="23"/>
      <c r="M1334" s="20"/>
      <c r="N1334" s="24"/>
      <c r="O1334" s="20"/>
      <c r="P1334" s="20" t="s">
        <v>501</v>
      </c>
      <c r="Q1334" s="20"/>
      <c r="R1334" s="20"/>
      <c r="S1334" s="20"/>
    </row>
    <row r="1335" spans="1:19">
      <c r="A133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35" s="9">
        <v>210</v>
      </c>
      <c r="C1335" s="121" t="str">
        <f t="shared" ref="C1335:C1340" si="71">TEXT(D1335,"000")&amp;"-"&amp;TEXT(F1335,"000")</f>
        <v>3级-2级</v>
      </c>
      <c r="D1335" s="121" t="s">
        <v>69</v>
      </c>
      <c r="E1335" s="121" t="s">
        <v>371</v>
      </c>
      <c r="F1335" s="121" t="s">
        <v>66</v>
      </c>
      <c r="G1335" s="121" t="s">
        <v>80</v>
      </c>
      <c r="H1335" s="144" t="s">
        <v>610</v>
      </c>
      <c r="I1335" s="124" t="s">
        <v>6</v>
      </c>
      <c r="J1335" s="271">
        <v>91.2</v>
      </c>
      <c r="K1335" s="22"/>
      <c r="L1335" s="23"/>
      <c r="M1335" s="38"/>
      <c r="N1335" s="24"/>
      <c r="O1335" s="20"/>
      <c r="P1335" s="20" t="str">
        <f>IF(N1335=0,"OK","待核对")</f>
        <v>OK</v>
      </c>
      <c r="Q1335" s="20"/>
      <c r="R1335" s="20"/>
      <c r="S1335" s="20"/>
    </row>
    <row r="1336" spans="1:19" ht="13" customHeight="1">
      <c r="A1336" s="147" t="str">
        <f>HYPERLINK("C:\Users\chizh\Desktop\ffcell\提取结果.xlsx#'4内部关联现金流'!A1","[提取结果.xlsx]4内部关联现金流")</f>
        <v>[提取结果.xlsx]4内部关联现金流</v>
      </c>
      <c r="B1336" s="9">
        <v>33</v>
      </c>
      <c r="C1336" s="85" t="str">
        <f t="shared" si="71"/>
        <v>2级-2级</v>
      </c>
      <c r="D1336" s="100" t="s">
        <v>66</v>
      </c>
      <c r="E1336" s="85" t="s">
        <v>80</v>
      </c>
      <c r="F1336" s="100" t="s">
        <v>66</v>
      </c>
      <c r="G1336" s="98" t="s">
        <v>161</v>
      </c>
      <c r="H1336" s="97" t="s">
        <v>7</v>
      </c>
      <c r="I1336" s="97" t="s">
        <v>7</v>
      </c>
      <c r="J1336" s="272">
        <v>88</v>
      </c>
      <c r="K1336" s="22"/>
      <c r="L1336" s="23"/>
      <c r="M1336" s="20"/>
      <c r="N1336" s="24"/>
      <c r="O1336" s="20"/>
      <c r="P1336" s="20"/>
      <c r="Q1336" s="20"/>
      <c r="R1336" s="20"/>
      <c r="S1336" s="20"/>
    </row>
    <row r="1337" spans="1:19" ht="26.15" customHeight="1">
      <c r="A1337" s="147" t="str">
        <f>HYPERLINK("C:\Users\chizh\Desktop\ffcell\提取结果.xlsx#'4内部关联现金流'!A1","[提取结果.xlsx]4内部关联现金流")</f>
        <v>[提取结果.xlsx]4内部关联现金流</v>
      </c>
      <c r="B1337" s="9">
        <v>75</v>
      </c>
      <c r="C1337" s="85" t="str">
        <f t="shared" si="71"/>
        <v>2级-2级</v>
      </c>
      <c r="D1337" s="100" t="s">
        <v>66</v>
      </c>
      <c r="E1337" s="85" t="s">
        <v>80</v>
      </c>
      <c r="F1337" s="100" t="s">
        <v>66</v>
      </c>
      <c r="G1337" s="100" t="s">
        <v>179</v>
      </c>
      <c r="H1337" s="104" t="s">
        <v>385</v>
      </c>
      <c r="I1337" s="94" t="s">
        <v>7</v>
      </c>
      <c r="J1337" s="272">
        <v>88</v>
      </c>
      <c r="K1337" s="22"/>
      <c r="L1337" s="23"/>
      <c r="M1337" s="20"/>
      <c r="N1337" s="24"/>
      <c r="O1337" s="20"/>
      <c r="P1337" s="20"/>
      <c r="Q1337" s="20"/>
      <c r="R1337" s="20"/>
      <c r="S1337" s="20"/>
    </row>
    <row r="1338" spans="1:19" ht="26.15" customHeight="1">
      <c r="A133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38" s="9">
        <v>378</v>
      </c>
      <c r="C1338" s="121" t="str">
        <f t="shared" si="71"/>
        <v>3级-2级</v>
      </c>
      <c r="D1338" s="121" t="s">
        <v>69</v>
      </c>
      <c r="E1338" s="121" t="s">
        <v>161</v>
      </c>
      <c r="F1338" s="121" t="s">
        <v>66</v>
      </c>
      <c r="G1338" s="121" t="s">
        <v>80</v>
      </c>
      <c r="H1338" s="144" t="s">
        <v>669</v>
      </c>
      <c r="I1338" s="124" t="s">
        <v>3</v>
      </c>
      <c r="J1338" s="271">
        <v>88</v>
      </c>
      <c r="K1338" s="22"/>
      <c r="L1338" s="23"/>
      <c r="M1338" s="38"/>
      <c r="N1338" s="24"/>
      <c r="O1338" s="20"/>
      <c r="P1338" s="20" t="str">
        <f>IF(N1338=0,"OK","待核对")</f>
        <v>OK</v>
      </c>
      <c r="Q1338" s="20"/>
      <c r="R1338" s="20"/>
      <c r="S1338" s="20"/>
    </row>
    <row r="1339" spans="1:19">
      <c r="A133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39" s="9">
        <v>35</v>
      </c>
      <c r="C1339" s="10" t="str">
        <f t="shared" si="71"/>
        <v>2级-3级</v>
      </c>
      <c r="D1339" s="73" t="s">
        <v>66</v>
      </c>
      <c r="E1339" s="73" t="s">
        <v>78</v>
      </c>
      <c r="F1339" s="73" t="s">
        <v>69</v>
      </c>
      <c r="G1339" s="73" t="s">
        <v>96</v>
      </c>
      <c r="H1339" s="119" t="s">
        <v>297</v>
      </c>
      <c r="I1339" s="77" t="s">
        <v>3</v>
      </c>
      <c r="J1339" s="26">
        <v>84</v>
      </c>
      <c r="K1339" s="22"/>
      <c r="L1339" s="23"/>
      <c r="M1339" s="20"/>
      <c r="N1339" s="24"/>
      <c r="O1339" s="20"/>
      <c r="P1339" s="20"/>
      <c r="Q1339" s="20"/>
      <c r="R1339" s="20"/>
      <c r="S1339" s="20"/>
    </row>
    <row r="1340" spans="1:19">
      <c r="A134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40" s="9">
        <v>485</v>
      </c>
      <c r="C1340" s="121" t="str">
        <f t="shared" si="71"/>
        <v>4级-1级</v>
      </c>
      <c r="D1340" s="121" t="s">
        <v>72</v>
      </c>
      <c r="E1340" s="121" t="s">
        <v>386</v>
      </c>
      <c r="F1340" s="121" t="s">
        <v>64</v>
      </c>
      <c r="G1340" s="121" t="s">
        <v>65</v>
      </c>
      <c r="H1340" s="144" t="s">
        <v>544</v>
      </c>
      <c r="I1340" s="124" t="s">
        <v>3</v>
      </c>
      <c r="J1340" s="271">
        <v>80</v>
      </c>
      <c r="K1340" s="54"/>
      <c r="L1340" s="55"/>
      <c r="M1340" s="56"/>
      <c r="N1340" s="57"/>
      <c r="O1340" s="58"/>
      <c r="P1340" s="58"/>
      <c r="Q1340" s="58"/>
      <c r="R1340" s="58"/>
      <c r="S1340" s="58"/>
    </row>
    <row r="1341" spans="1:19">
      <c r="A134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41" s="9">
        <v>55</v>
      </c>
      <c r="C1341" s="10" t="s">
        <v>499</v>
      </c>
      <c r="D1341" s="10" t="s">
        <v>69</v>
      </c>
      <c r="E1341" s="10" t="s">
        <v>70</v>
      </c>
      <c r="F1341" s="10" t="s">
        <v>69</v>
      </c>
      <c r="G1341" s="10" t="s">
        <v>102</v>
      </c>
      <c r="H1341" s="79" t="s">
        <v>510</v>
      </c>
      <c r="I1341" s="77" t="s">
        <v>7</v>
      </c>
      <c r="J1341" s="26">
        <v>79.2</v>
      </c>
      <c r="K1341" s="22"/>
      <c r="L1341" s="23"/>
      <c r="M1341" s="20"/>
      <c r="N1341" s="24"/>
      <c r="O1341" s="20"/>
      <c r="P1341" s="20"/>
      <c r="Q1341" s="20"/>
      <c r="R1341" s="20"/>
      <c r="S1341" s="20"/>
    </row>
    <row r="1342" spans="1:19">
      <c r="A134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42" s="9">
        <v>212</v>
      </c>
      <c r="C1342" s="121" t="str">
        <f t="shared" ref="C1342:C1355" si="72">TEXT(D1342,"000")&amp;"-"&amp;TEXT(F1342,"000")</f>
        <v>3级-3级</v>
      </c>
      <c r="D1342" s="121" t="s">
        <v>69</v>
      </c>
      <c r="E1342" s="121" t="s">
        <v>371</v>
      </c>
      <c r="F1342" s="121" t="s">
        <v>69</v>
      </c>
      <c r="G1342" s="121" t="s">
        <v>102</v>
      </c>
      <c r="H1342" s="144" t="s">
        <v>610</v>
      </c>
      <c r="I1342" s="124" t="s">
        <v>6</v>
      </c>
      <c r="J1342" s="271">
        <v>79.2</v>
      </c>
      <c r="K1342" s="22"/>
      <c r="L1342" s="23"/>
      <c r="M1342" s="40"/>
      <c r="N1342" s="24"/>
      <c r="O1342" s="20"/>
      <c r="P1342" s="20" t="str">
        <f>IF(N1342=0,"OK","待核对")</f>
        <v>OK</v>
      </c>
      <c r="Q1342" s="20"/>
      <c r="R1342" s="20"/>
      <c r="S1342" s="20"/>
    </row>
    <row r="1343" spans="1:19">
      <c r="A134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43" s="9">
        <v>186</v>
      </c>
      <c r="C1343" s="121" t="str">
        <f t="shared" si="72"/>
        <v>3级-3级</v>
      </c>
      <c r="D1343" s="121" t="s">
        <v>69</v>
      </c>
      <c r="E1343" s="121" t="s">
        <v>381</v>
      </c>
      <c r="F1343" s="121" t="s">
        <v>69</v>
      </c>
      <c r="G1343" s="121" t="s">
        <v>446</v>
      </c>
      <c r="H1343" s="144" t="s">
        <v>603</v>
      </c>
      <c r="I1343" s="124" t="s">
        <v>6</v>
      </c>
      <c r="J1343" s="271">
        <v>70</v>
      </c>
      <c r="K1343" s="54"/>
      <c r="L1343" s="55"/>
      <c r="M1343" s="60"/>
      <c r="N1343" s="57"/>
      <c r="O1343" s="58"/>
      <c r="P1343" s="58" t="str">
        <f>IF(N1343=0,"OK","待核对")</f>
        <v>OK</v>
      </c>
      <c r="Q1343" s="58"/>
      <c r="R1343" s="58"/>
      <c r="S1343" s="58"/>
    </row>
    <row r="1344" spans="1:19">
      <c r="A134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44" s="9">
        <v>15</v>
      </c>
      <c r="C1344" s="10" t="str">
        <f t="shared" si="72"/>
        <v>2级-3级</v>
      </c>
      <c r="D1344" s="10" t="s">
        <v>66</v>
      </c>
      <c r="E1344" s="10" t="s">
        <v>78</v>
      </c>
      <c r="F1344" s="10" t="s">
        <v>69</v>
      </c>
      <c r="G1344" s="10" t="s">
        <v>381</v>
      </c>
      <c r="H1344" s="81" t="s">
        <v>297</v>
      </c>
      <c r="I1344" s="77" t="s">
        <v>3</v>
      </c>
      <c r="J1344" s="26">
        <v>70</v>
      </c>
      <c r="K1344" s="22"/>
      <c r="L1344" s="23"/>
      <c r="M1344" s="20"/>
      <c r="N1344" s="24"/>
      <c r="O1344" s="20"/>
      <c r="P1344" s="20"/>
      <c r="Q1344" s="20"/>
      <c r="R1344" s="20"/>
      <c r="S1344" s="20"/>
    </row>
    <row r="1345" spans="1:19">
      <c r="A1345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345" s="9">
        <v>10</v>
      </c>
      <c r="C1345" s="10" t="str">
        <f t="shared" si="72"/>
        <v>2级-3级</v>
      </c>
      <c r="D1345" s="10" t="s">
        <v>66</v>
      </c>
      <c r="E1345" s="10" t="s">
        <v>179</v>
      </c>
      <c r="F1345" s="10" t="s">
        <v>69</v>
      </c>
      <c r="G1345" s="10" t="s">
        <v>96</v>
      </c>
      <c r="H1345" s="79" t="s">
        <v>193</v>
      </c>
      <c r="I1345" s="77" t="s">
        <v>3</v>
      </c>
      <c r="J1345" s="26">
        <v>66.003299999999996</v>
      </c>
      <c r="K1345" s="22"/>
      <c r="L1345" s="23"/>
      <c r="M1345" s="40"/>
      <c r="N1345" s="24"/>
      <c r="O1345" s="20"/>
      <c r="P1345" s="20" t="str">
        <f>IF(N1345=0,"OK","待核对")</f>
        <v>OK</v>
      </c>
      <c r="Q1345" s="20"/>
      <c r="R1345" s="20"/>
      <c r="S1345" s="20"/>
    </row>
    <row r="1346" spans="1:19" ht="13" customHeight="1">
      <c r="A1346" s="147" t="str">
        <f>HYPERLINK("C:\Users\chizh\Desktop\ffcell\提取结果.xlsx#'4内部关联现金流'!A1","[提取结果.xlsx]4内部关联现金流")</f>
        <v>[提取结果.xlsx]4内部关联现金流</v>
      </c>
      <c r="B1346" s="9">
        <v>76</v>
      </c>
      <c r="C1346" s="85" t="str">
        <f t="shared" si="72"/>
        <v>3级-3级</v>
      </c>
      <c r="D1346" s="100" t="s">
        <v>69</v>
      </c>
      <c r="E1346" s="85" t="s">
        <v>80</v>
      </c>
      <c r="F1346" s="100" t="s">
        <v>69</v>
      </c>
      <c r="G1346" s="100" t="s">
        <v>392</v>
      </c>
      <c r="H1346" s="104" t="s">
        <v>380</v>
      </c>
      <c r="I1346" s="97" t="s">
        <v>3</v>
      </c>
      <c r="J1346" s="272">
        <v>66</v>
      </c>
      <c r="K1346" s="22"/>
      <c r="L1346" s="23"/>
      <c r="M1346" s="20"/>
      <c r="N1346" s="24"/>
      <c r="O1346" s="20"/>
      <c r="P1346" s="20"/>
      <c r="Q1346" s="20"/>
      <c r="R1346" s="20"/>
      <c r="S1346" s="20"/>
    </row>
    <row r="1347" spans="1:19" ht="13" customHeight="1">
      <c r="A134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47" s="9">
        <v>414</v>
      </c>
      <c r="C1347" s="121" t="str">
        <f t="shared" si="72"/>
        <v>3级-3级</v>
      </c>
      <c r="D1347" s="121" t="s">
        <v>69</v>
      </c>
      <c r="E1347" s="121" t="s">
        <v>161</v>
      </c>
      <c r="F1347" s="121" t="s">
        <v>69</v>
      </c>
      <c r="G1347" s="121" t="s">
        <v>96</v>
      </c>
      <c r="H1347" s="144" t="s">
        <v>669</v>
      </c>
      <c r="I1347" s="124" t="s">
        <v>3</v>
      </c>
      <c r="J1347" s="271">
        <v>66</v>
      </c>
      <c r="K1347" s="22"/>
      <c r="L1347" s="23"/>
      <c r="M1347" s="20"/>
      <c r="N1347" s="24"/>
      <c r="O1347" s="20"/>
      <c r="P1347" s="20"/>
      <c r="Q1347" s="20"/>
      <c r="R1347" s="20"/>
      <c r="S1347" s="20"/>
    </row>
    <row r="1348" spans="1:19" ht="13" customHeight="1">
      <c r="A1348" s="147" t="str">
        <f>HYPERLINK("C:\Users\chizh\Desktop\ffcell\提取结果.xlsx#'4内部关联现金流'!A1","[提取结果.xlsx]4内部关联现金流")</f>
        <v>[提取结果.xlsx]4内部关联现金流</v>
      </c>
      <c r="B1348" s="9">
        <v>25</v>
      </c>
      <c r="C1348" s="85" t="str">
        <f t="shared" si="72"/>
        <v>3级-3级</v>
      </c>
      <c r="D1348" s="100" t="s">
        <v>69</v>
      </c>
      <c r="E1348" s="85" t="s">
        <v>80</v>
      </c>
      <c r="F1348" s="100" t="s">
        <v>69</v>
      </c>
      <c r="G1348" s="100" t="s">
        <v>231</v>
      </c>
      <c r="H1348" s="97" t="s">
        <v>380</v>
      </c>
      <c r="I1348" s="97" t="s">
        <v>3</v>
      </c>
      <c r="J1348" s="274">
        <v>60.8</v>
      </c>
      <c r="K1348" s="22"/>
      <c r="L1348" s="23"/>
      <c r="M1348" s="20"/>
      <c r="N1348" s="24"/>
      <c r="O1348" s="20"/>
      <c r="P1348" s="20"/>
      <c r="Q1348" s="20"/>
      <c r="R1348" s="20"/>
      <c r="S1348" s="20"/>
    </row>
    <row r="1349" spans="1:19" ht="13" customHeight="1">
      <c r="A1349" s="147" t="str">
        <f>HYPERLINK("C:\Users\chizh\Desktop\ffcell\提取结果.xlsx#'4内部关联现金流'!A1","[提取结果.xlsx]4内部关联现金流")</f>
        <v>[提取结果.xlsx]4内部关联现金流</v>
      </c>
      <c r="B1349" s="9">
        <v>72</v>
      </c>
      <c r="C1349" s="85" t="str">
        <f t="shared" si="72"/>
        <v>3级-3级</v>
      </c>
      <c r="D1349" s="100" t="s">
        <v>69</v>
      </c>
      <c r="E1349" s="85" t="s">
        <v>80</v>
      </c>
      <c r="F1349" s="100" t="s">
        <v>69</v>
      </c>
      <c r="G1349" s="100" t="s">
        <v>213</v>
      </c>
      <c r="H1349" s="104" t="s">
        <v>380</v>
      </c>
      <c r="I1349" s="97" t="s">
        <v>3</v>
      </c>
      <c r="J1349" s="272">
        <v>60.8</v>
      </c>
      <c r="K1349" s="22"/>
      <c r="L1349" s="23"/>
      <c r="M1349" s="20"/>
      <c r="N1349" s="24"/>
      <c r="O1349" s="20"/>
      <c r="P1349" s="20"/>
      <c r="Q1349" s="20"/>
      <c r="R1349" s="20"/>
      <c r="S1349" s="20"/>
    </row>
    <row r="1350" spans="1:19" ht="13" customHeight="1">
      <c r="A135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50" s="9">
        <v>458</v>
      </c>
      <c r="C1350" s="121" t="str">
        <f t="shared" si="72"/>
        <v>3级-3级</v>
      </c>
      <c r="D1350" s="121" t="s">
        <v>69</v>
      </c>
      <c r="E1350" s="121" t="s">
        <v>347</v>
      </c>
      <c r="F1350" s="121" t="s">
        <v>69</v>
      </c>
      <c r="G1350" s="121" t="s">
        <v>355</v>
      </c>
      <c r="H1350" s="76" t="s">
        <v>679</v>
      </c>
      <c r="I1350" s="124" t="s">
        <v>5</v>
      </c>
      <c r="J1350" s="271">
        <v>56.26</v>
      </c>
      <c r="K1350" s="54"/>
      <c r="L1350" s="55"/>
      <c r="M1350" s="58"/>
      <c r="N1350" s="57"/>
      <c r="O1350" s="58"/>
      <c r="P1350" s="58" t="str">
        <f>IF(N1350=0,"OK","待核对")</f>
        <v>OK</v>
      </c>
      <c r="Q1350" s="58"/>
      <c r="R1350" s="58"/>
      <c r="S1350" s="58"/>
    </row>
    <row r="1351" spans="1:19">
      <c r="A135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51" s="9">
        <v>183</v>
      </c>
      <c r="C1351" s="121" t="str">
        <f t="shared" si="72"/>
        <v>3级-3级</v>
      </c>
      <c r="D1351" s="121" t="s">
        <v>69</v>
      </c>
      <c r="E1351" s="121" t="s">
        <v>381</v>
      </c>
      <c r="F1351" s="121" t="s">
        <v>69</v>
      </c>
      <c r="G1351" s="121" t="s">
        <v>161</v>
      </c>
      <c r="H1351" s="144" t="s">
        <v>603</v>
      </c>
      <c r="I1351" s="124" t="s">
        <v>6</v>
      </c>
      <c r="J1351" s="271">
        <v>55</v>
      </c>
      <c r="K1351" s="54"/>
      <c r="L1351" s="55"/>
      <c r="M1351" s="59"/>
      <c r="N1351" s="57"/>
      <c r="O1351" s="58"/>
      <c r="P1351" s="58" t="str">
        <f>IF(N1351=0,"OK","待核对")</f>
        <v>OK</v>
      </c>
      <c r="Q1351" s="58"/>
      <c r="R1351" s="58"/>
      <c r="S1351" s="58"/>
    </row>
    <row r="1352" spans="1:19">
      <c r="A135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52" s="9">
        <v>187</v>
      </c>
      <c r="C1352" s="121" t="str">
        <f t="shared" si="72"/>
        <v>3级-3级</v>
      </c>
      <c r="D1352" s="121" t="s">
        <v>69</v>
      </c>
      <c r="E1352" s="121" t="s">
        <v>381</v>
      </c>
      <c r="F1352" s="121" t="s">
        <v>69</v>
      </c>
      <c r="G1352" s="121" t="s">
        <v>444</v>
      </c>
      <c r="H1352" s="144" t="s">
        <v>603</v>
      </c>
      <c r="I1352" s="124" t="s">
        <v>6</v>
      </c>
      <c r="J1352" s="271">
        <v>55</v>
      </c>
      <c r="K1352" s="54"/>
      <c r="L1352" s="55"/>
      <c r="M1352" s="58"/>
      <c r="N1352" s="57"/>
      <c r="O1352" s="58"/>
      <c r="P1352" s="58" t="str">
        <f>IF(N1352=0,"OK","待核对")</f>
        <v>OK</v>
      </c>
      <c r="Q1352" s="58"/>
      <c r="R1352" s="58"/>
      <c r="S1352" s="58"/>
    </row>
    <row r="1353" spans="1:19">
      <c r="A135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53" s="9">
        <v>403</v>
      </c>
      <c r="C1353" s="121" t="str">
        <f t="shared" si="72"/>
        <v>3级-3级</v>
      </c>
      <c r="D1353" s="121" t="s">
        <v>69</v>
      </c>
      <c r="E1353" s="121" t="s">
        <v>161</v>
      </c>
      <c r="F1353" s="121" t="s">
        <v>69</v>
      </c>
      <c r="G1353" s="121" t="s">
        <v>381</v>
      </c>
      <c r="H1353" s="144" t="s">
        <v>669</v>
      </c>
      <c r="I1353" s="124" t="s">
        <v>3</v>
      </c>
      <c r="J1353" s="271">
        <v>55</v>
      </c>
      <c r="K1353" s="22"/>
      <c r="L1353" s="23"/>
      <c r="M1353" s="20"/>
      <c r="N1353" s="24"/>
      <c r="O1353" s="20"/>
      <c r="P1353" s="20"/>
      <c r="Q1353" s="20"/>
      <c r="R1353" s="20"/>
      <c r="S1353" s="20"/>
    </row>
    <row r="1354" spans="1:19" ht="26">
      <c r="A135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54" s="9">
        <v>40</v>
      </c>
      <c r="C1354" s="10" t="str">
        <f t="shared" si="72"/>
        <v>2级-3级</v>
      </c>
      <c r="D1354" s="10" t="s">
        <v>115</v>
      </c>
      <c r="E1354" s="10" t="s">
        <v>81</v>
      </c>
      <c r="F1354" s="10" t="s">
        <v>116</v>
      </c>
      <c r="G1354" s="10" t="s">
        <v>122</v>
      </c>
      <c r="H1354" s="81" t="s">
        <v>137</v>
      </c>
      <c r="I1354" s="77" t="s">
        <v>5</v>
      </c>
      <c r="J1354" s="26">
        <v>50</v>
      </c>
      <c r="K1354" s="31" t="s">
        <v>138</v>
      </c>
      <c r="L1354" s="23" t="s">
        <v>9</v>
      </c>
      <c r="M1354" s="32">
        <f>J1354</f>
        <v>50</v>
      </c>
      <c r="N1354" s="24"/>
      <c r="O1354" s="20"/>
      <c r="P1354" s="20"/>
      <c r="Q1354" s="33">
        <f>M1354</f>
        <v>50</v>
      </c>
      <c r="R1354" s="33">
        <f>Q1354</f>
        <v>50</v>
      </c>
      <c r="S1354" s="33">
        <f>R1354</f>
        <v>50</v>
      </c>
    </row>
    <row r="1355" spans="1:19">
      <c r="A135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55" s="9">
        <v>134</v>
      </c>
      <c r="C1355" s="121" t="str">
        <f t="shared" si="72"/>
        <v>2级-3级</v>
      </c>
      <c r="D1355" s="121" t="s">
        <v>66</v>
      </c>
      <c r="E1355" s="121" t="s">
        <v>89</v>
      </c>
      <c r="F1355" s="121" t="s">
        <v>69</v>
      </c>
      <c r="G1355" s="121" t="s">
        <v>357</v>
      </c>
      <c r="H1355" s="144" t="s">
        <v>583</v>
      </c>
      <c r="I1355" s="124" t="s">
        <v>9</v>
      </c>
      <c r="J1355" s="255">
        <f>12.19+15.1+10.67+8.61</f>
        <v>46.57</v>
      </c>
      <c r="K1355" s="22"/>
      <c r="L1355" s="23"/>
      <c r="M1355" s="20"/>
      <c r="N1355" s="24"/>
      <c r="O1355" s="20"/>
      <c r="P1355" s="20"/>
      <c r="Q1355" s="20"/>
      <c r="R1355" s="20"/>
      <c r="S1355" s="20"/>
    </row>
    <row r="1356" spans="1:19">
      <c r="A135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56" s="9">
        <v>53</v>
      </c>
      <c r="C1356" s="10" t="s">
        <v>500</v>
      </c>
      <c r="D1356" s="10" t="s">
        <v>69</v>
      </c>
      <c r="E1356" s="10" t="s">
        <v>70</v>
      </c>
      <c r="F1356" s="10" t="s">
        <v>66</v>
      </c>
      <c r="G1356" s="10" t="s">
        <v>78</v>
      </c>
      <c r="H1356" s="79" t="s">
        <v>510</v>
      </c>
      <c r="I1356" s="77" t="s">
        <v>7</v>
      </c>
      <c r="J1356" s="26">
        <v>42</v>
      </c>
      <c r="K1356" s="22"/>
      <c r="L1356" s="23"/>
      <c r="M1356" s="20"/>
      <c r="N1356" s="24"/>
      <c r="O1356" s="20"/>
      <c r="P1356" s="20"/>
      <c r="Q1356" s="20"/>
      <c r="R1356" s="20"/>
      <c r="S1356" s="20"/>
    </row>
    <row r="1357" spans="1:19">
      <c r="A135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57" s="9">
        <v>211</v>
      </c>
      <c r="C1357" s="121" t="str">
        <f>TEXT(D1357,"000")&amp;"-"&amp;TEXT(F1357,"000")</f>
        <v>3级-2级</v>
      </c>
      <c r="D1357" s="121" t="s">
        <v>69</v>
      </c>
      <c r="E1357" s="121" t="s">
        <v>371</v>
      </c>
      <c r="F1357" s="121" t="s">
        <v>66</v>
      </c>
      <c r="G1357" s="121" t="s">
        <v>78</v>
      </c>
      <c r="H1357" s="144" t="s">
        <v>610</v>
      </c>
      <c r="I1357" s="124" t="s">
        <v>6</v>
      </c>
      <c r="J1357" s="271">
        <v>42</v>
      </c>
      <c r="K1357" s="22"/>
      <c r="L1357" s="23"/>
      <c r="M1357" s="38"/>
      <c r="N1357" s="24"/>
      <c r="O1357" s="20"/>
      <c r="P1357" s="20" t="str">
        <f>IF(N1357=0,"OK","待核对")</f>
        <v>OK</v>
      </c>
      <c r="Q1357" s="20"/>
      <c r="R1357" s="20"/>
      <c r="S1357" s="20"/>
    </row>
    <row r="1358" spans="1:19">
      <c r="A135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58" s="9">
        <v>493</v>
      </c>
      <c r="C1358" s="121" t="str">
        <f>TEXT(D1358,"000")&amp;"-"&amp;TEXT(F1358,"000")</f>
        <v>4级-2级</v>
      </c>
      <c r="D1358" s="121" t="s">
        <v>72</v>
      </c>
      <c r="E1358" s="121" t="s">
        <v>386</v>
      </c>
      <c r="F1358" s="121" t="s">
        <v>66</v>
      </c>
      <c r="G1358" s="121" t="s">
        <v>89</v>
      </c>
      <c r="H1358" s="76"/>
      <c r="I1358" s="124" t="s">
        <v>3</v>
      </c>
      <c r="J1358" s="271">
        <v>42</v>
      </c>
      <c r="K1358" s="54"/>
      <c r="L1358" s="55"/>
      <c r="M1358" s="60"/>
      <c r="N1358" s="57"/>
      <c r="O1358" s="58"/>
      <c r="P1358" s="58" t="str">
        <f>IF(N1358=0,"OK","待核对")</f>
        <v>OK</v>
      </c>
      <c r="Q1358" s="58"/>
      <c r="R1358" s="58"/>
      <c r="S1358" s="58"/>
    </row>
    <row r="1359" spans="1:19">
      <c r="A135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59" s="9">
        <v>18</v>
      </c>
      <c r="C1359" s="10" t="str">
        <f>TEXT(D1359,"000")&amp;"-"&amp;TEXT(F1359,"000")</f>
        <v>2级-3级</v>
      </c>
      <c r="D1359" s="10" t="s">
        <v>66</v>
      </c>
      <c r="E1359" s="10" t="s">
        <v>78</v>
      </c>
      <c r="F1359" s="10" t="s">
        <v>69</v>
      </c>
      <c r="G1359" s="10" t="s">
        <v>371</v>
      </c>
      <c r="H1359" s="81" t="s">
        <v>297</v>
      </c>
      <c r="I1359" s="77" t="s">
        <v>3</v>
      </c>
      <c r="J1359" s="26">
        <v>42</v>
      </c>
      <c r="K1359" s="22"/>
      <c r="L1359" s="23"/>
      <c r="M1359" s="20"/>
      <c r="N1359" s="24"/>
      <c r="O1359" s="20"/>
      <c r="P1359" s="20"/>
      <c r="Q1359" s="20"/>
      <c r="R1359" s="20"/>
      <c r="S1359" s="20"/>
    </row>
    <row r="1360" spans="1:19">
      <c r="A136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60" s="9">
        <v>42</v>
      </c>
      <c r="C1360" s="10" t="str">
        <f>TEXT(D1360,"000")&amp;"-"&amp;TEXT(F1360,"000")</f>
        <v>2级-3级</v>
      </c>
      <c r="D1360" s="73" t="s">
        <v>66</v>
      </c>
      <c r="E1360" s="73" t="s">
        <v>78</v>
      </c>
      <c r="F1360" s="73" t="s">
        <v>69</v>
      </c>
      <c r="G1360" s="73" t="s">
        <v>70</v>
      </c>
      <c r="H1360" s="119" t="s">
        <v>297</v>
      </c>
      <c r="I1360" s="77" t="s">
        <v>3</v>
      </c>
      <c r="J1360" s="26">
        <v>42</v>
      </c>
      <c r="K1360" s="22"/>
      <c r="L1360" s="23"/>
      <c r="M1360" s="20"/>
      <c r="N1360" s="24"/>
      <c r="O1360" s="20"/>
      <c r="P1360" s="20"/>
      <c r="Q1360" s="20"/>
      <c r="R1360" s="20"/>
      <c r="S1360" s="20"/>
    </row>
    <row r="1361" spans="1:19">
      <c r="A136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61" s="9">
        <v>51</v>
      </c>
      <c r="C1361" s="10" t="s">
        <v>500</v>
      </c>
      <c r="D1361" s="10" t="s">
        <v>69</v>
      </c>
      <c r="E1361" s="10" t="s">
        <v>70</v>
      </c>
      <c r="F1361" s="10" t="s">
        <v>66</v>
      </c>
      <c r="G1361" s="10" t="s">
        <v>179</v>
      </c>
      <c r="H1361" s="79" t="s">
        <v>510</v>
      </c>
      <c r="I1361" s="77" t="s">
        <v>7</v>
      </c>
      <c r="J1361" s="26">
        <v>33</v>
      </c>
      <c r="K1361" s="22"/>
      <c r="L1361" s="23"/>
      <c r="M1361" s="20"/>
      <c r="N1361" s="24"/>
      <c r="O1361" s="20"/>
      <c r="P1361" s="20"/>
      <c r="Q1361" s="20"/>
      <c r="R1361" s="20"/>
      <c r="S1361" s="20"/>
    </row>
    <row r="1362" spans="1:19">
      <c r="A136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62" s="9">
        <v>52</v>
      </c>
      <c r="C1362" s="10" t="s">
        <v>499</v>
      </c>
      <c r="D1362" s="10" t="s">
        <v>69</v>
      </c>
      <c r="E1362" s="10" t="s">
        <v>70</v>
      </c>
      <c r="F1362" s="10" t="s">
        <v>69</v>
      </c>
      <c r="G1362" s="10" t="s">
        <v>161</v>
      </c>
      <c r="H1362" s="79" t="s">
        <v>510</v>
      </c>
      <c r="I1362" s="77" t="s">
        <v>7</v>
      </c>
      <c r="J1362" s="26">
        <v>33</v>
      </c>
      <c r="K1362" s="22"/>
      <c r="L1362" s="23"/>
      <c r="M1362" s="20"/>
      <c r="N1362" s="24"/>
      <c r="O1362" s="20"/>
      <c r="P1362" s="20"/>
      <c r="Q1362" s="20"/>
      <c r="R1362" s="20"/>
      <c r="S1362" s="20"/>
    </row>
    <row r="1363" spans="1:19">
      <c r="A136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63" s="9">
        <v>209</v>
      </c>
      <c r="C1363" s="121" t="str">
        <f t="shared" ref="C1363:C1371" si="73">TEXT(D1363,"000")&amp;"-"&amp;TEXT(F1363,"000")</f>
        <v>3级-2级</v>
      </c>
      <c r="D1363" s="121" t="s">
        <v>69</v>
      </c>
      <c r="E1363" s="121" t="s">
        <v>371</v>
      </c>
      <c r="F1363" s="121" t="s">
        <v>66</v>
      </c>
      <c r="G1363" s="121" t="s">
        <v>179</v>
      </c>
      <c r="H1363" s="144" t="s">
        <v>610</v>
      </c>
      <c r="I1363" s="124" t="s">
        <v>6</v>
      </c>
      <c r="J1363" s="271">
        <v>33</v>
      </c>
      <c r="K1363" s="22"/>
      <c r="L1363" s="23"/>
      <c r="M1363" s="38"/>
      <c r="N1363" s="24"/>
      <c r="O1363" s="20"/>
      <c r="P1363" s="20" t="str">
        <f>IF(N1363=0,"OK","待核对")</f>
        <v>OK</v>
      </c>
      <c r="Q1363" s="20"/>
      <c r="R1363" s="20"/>
      <c r="S1363" s="20"/>
    </row>
    <row r="1364" spans="1:19">
      <c r="A136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64" s="9">
        <v>415</v>
      </c>
      <c r="C1364" s="121" t="str">
        <f t="shared" si="73"/>
        <v>3级-3级</v>
      </c>
      <c r="D1364" s="121" t="s">
        <v>69</v>
      </c>
      <c r="E1364" s="121" t="s">
        <v>161</v>
      </c>
      <c r="F1364" s="121" t="s">
        <v>69</v>
      </c>
      <c r="G1364" s="121" t="s">
        <v>70</v>
      </c>
      <c r="H1364" s="61" t="s">
        <v>669</v>
      </c>
      <c r="I1364" s="124" t="s">
        <v>3</v>
      </c>
      <c r="J1364" s="271">
        <v>33</v>
      </c>
      <c r="K1364" s="22"/>
      <c r="L1364" s="23"/>
      <c r="M1364" s="20"/>
      <c r="N1364" s="24"/>
      <c r="O1364" s="20"/>
      <c r="P1364" s="20"/>
      <c r="Q1364" s="20"/>
      <c r="R1364" s="20"/>
      <c r="S1364" s="20"/>
    </row>
    <row r="1365" spans="1:19" ht="13" customHeight="1">
      <c r="A1365" s="147" t="str">
        <f>HYPERLINK("C:\Users\chizh\Desktop\ffcell\提取结果.xlsx#'4内部关联现金流'!A1","[提取结果.xlsx]4内部关联现金流")</f>
        <v>[提取结果.xlsx]4内部关联现金流</v>
      </c>
      <c r="B1365" s="9">
        <v>38</v>
      </c>
      <c r="C1365" s="85" t="str">
        <f t="shared" si="73"/>
        <v>3级-3级</v>
      </c>
      <c r="D1365" s="100" t="s">
        <v>69</v>
      </c>
      <c r="E1365" s="85" t="s">
        <v>80</v>
      </c>
      <c r="F1365" s="100" t="s">
        <v>69</v>
      </c>
      <c r="G1365" s="100" t="s">
        <v>355</v>
      </c>
      <c r="H1365" s="104" t="s">
        <v>380</v>
      </c>
      <c r="I1365" s="97" t="s">
        <v>3</v>
      </c>
      <c r="J1365" s="272">
        <v>30.4</v>
      </c>
      <c r="K1365" s="22"/>
      <c r="L1365" s="23"/>
      <c r="M1365" s="20"/>
      <c r="N1365" s="24"/>
      <c r="O1365" s="20"/>
      <c r="P1365" s="20"/>
      <c r="Q1365" s="20"/>
      <c r="R1365" s="20"/>
      <c r="S1365" s="20"/>
    </row>
    <row r="1366" spans="1:19" ht="13" customHeight="1">
      <c r="A136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66" s="9">
        <v>3</v>
      </c>
      <c r="C1366" s="10" t="str">
        <f t="shared" si="73"/>
        <v>2级-3级</v>
      </c>
      <c r="D1366" s="10" t="s">
        <v>66</v>
      </c>
      <c r="E1366" s="10" t="s">
        <v>78</v>
      </c>
      <c r="F1366" s="10" t="s">
        <v>69</v>
      </c>
      <c r="G1366" s="10" t="s">
        <v>213</v>
      </c>
      <c r="H1366" s="81" t="s">
        <v>297</v>
      </c>
      <c r="I1366" s="77" t="s">
        <v>3</v>
      </c>
      <c r="J1366" s="26">
        <v>28</v>
      </c>
      <c r="K1366" s="22"/>
      <c r="L1366" s="23"/>
      <c r="M1366" s="32"/>
      <c r="N1366" s="24"/>
      <c r="O1366" s="20"/>
      <c r="P1366" s="20"/>
      <c r="Q1366" s="20"/>
      <c r="R1366" s="20"/>
      <c r="S1366" s="20"/>
    </row>
    <row r="1367" spans="1:19">
      <c r="A136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67" s="9">
        <v>13</v>
      </c>
      <c r="C1367" s="10" t="str">
        <f t="shared" si="73"/>
        <v>2级-3级</v>
      </c>
      <c r="D1367" s="10" t="s">
        <v>66</v>
      </c>
      <c r="E1367" s="10" t="s">
        <v>78</v>
      </c>
      <c r="F1367" s="10" t="s">
        <v>69</v>
      </c>
      <c r="G1367" s="10" t="s">
        <v>231</v>
      </c>
      <c r="H1367" s="81" t="s">
        <v>297</v>
      </c>
      <c r="I1367" s="77" t="s">
        <v>3</v>
      </c>
      <c r="J1367" s="26">
        <v>28</v>
      </c>
      <c r="K1367" s="22"/>
      <c r="L1367" s="23"/>
      <c r="M1367" s="20"/>
      <c r="N1367" s="24"/>
      <c r="O1367" s="20"/>
      <c r="P1367" s="20"/>
      <c r="Q1367" s="20"/>
      <c r="R1367" s="20"/>
      <c r="S1367" s="20"/>
    </row>
    <row r="1368" spans="1:19">
      <c r="A136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68" s="9">
        <v>17</v>
      </c>
      <c r="C1368" s="10" t="str">
        <f t="shared" si="73"/>
        <v>2级-3级</v>
      </c>
      <c r="D1368" s="10" t="s">
        <v>66</v>
      </c>
      <c r="E1368" s="10" t="s">
        <v>78</v>
      </c>
      <c r="F1368" s="10" t="s">
        <v>69</v>
      </c>
      <c r="G1368" s="10" t="s">
        <v>355</v>
      </c>
      <c r="H1368" s="81" t="s">
        <v>297</v>
      </c>
      <c r="I1368" s="77" t="s">
        <v>3</v>
      </c>
      <c r="J1368" s="26">
        <v>14</v>
      </c>
      <c r="K1368" s="22"/>
      <c r="L1368" s="23"/>
      <c r="M1368" s="20"/>
      <c r="N1368" s="24"/>
      <c r="O1368" s="20"/>
      <c r="P1368" s="20"/>
      <c r="Q1368" s="20"/>
      <c r="R1368" s="20"/>
      <c r="S1368" s="20"/>
    </row>
    <row r="1369" spans="1:19" ht="13" customHeight="1">
      <c r="A1369" s="147" t="str">
        <f>HYPERLINK("C:\Users\chizh\Desktop\ffcell\提取结果.xlsx#'4内部关联现金流'!A1","[提取结果.xlsx]4内部关联现金流")</f>
        <v>[提取结果.xlsx]4内部关联现金流</v>
      </c>
      <c r="B1369" s="9">
        <v>65</v>
      </c>
      <c r="C1369" s="85" t="str">
        <f t="shared" si="73"/>
        <v>2级-2级</v>
      </c>
      <c r="D1369" s="100" t="s">
        <v>66</v>
      </c>
      <c r="E1369" s="85" t="s">
        <v>80</v>
      </c>
      <c r="F1369" s="100" t="s">
        <v>66</v>
      </c>
      <c r="G1369" s="100" t="s">
        <v>106</v>
      </c>
      <c r="H1369" s="104" t="s">
        <v>383</v>
      </c>
      <c r="I1369" s="94" t="s">
        <v>6</v>
      </c>
      <c r="J1369" s="272">
        <v>12</v>
      </c>
      <c r="K1369" s="22"/>
      <c r="L1369" s="23"/>
      <c r="M1369" s="20"/>
      <c r="N1369" s="24"/>
      <c r="O1369" s="20"/>
      <c r="P1369" s="20"/>
      <c r="Q1369" s="20"/>
      <c r="R1369" s="20"/>
      <c r="S1369" s="20"/>
    </row>
    <row r="1370" spans="1:19" ht="13" customHeight="1">
      <c r="A137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70" s="9">
        <v>405</v>
      </c>
      <c r="C1370" s="121" t="str">
        <f t="shared" si="73"/>
        <v>3级-3级</v>
      </c>
      <c r="D1370" s="121" t="s">
        <v>69</v>
      </c>
      <c r="E1370" s="121" t="s">
        <v>161</v>
      </c>
      <c r="F1370" s="121" t="s">
        <v>69</v>
      </c>
      <c r="G1370" s="121" t="s">
        <v>355</v>
      </c>
      <c r="H1370" s="144" t="s">
        <v>669</v>
      </c>
      <c r="I1370" s="124" t="s">
        <v>3</v>
      </c>
      <c r="J1370" s="271">
        <v>11</v>
      </c>
      <c r="K1370" s="22"/>
      <c r="L1370" s="23"/>
      <c r="M1370" s="20"/>
      <c r="N1370" s="24"/>
      <c r="O1370" s="20"/>
      <c r="P1370" s="20"/>
      <c r="Q1370" s="20"/>
      <c r="R1370" s="20"/>
      <c r="S1370" s="20"/>
    </row>
    <row r="1371" spans="1:19">
      <c r="A137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71" s="9">
        <v>176</v>
      </c>
      <c r="C1371" s="121" t="str">
        <f t="shared" si="73"/>
        <v>2级-4级</v>
      </c>
      <c r="D1371" s="121" t="s">
        <v>66</v>
      </c>
      <c r="E1371" s="121" t="s">
        <v>89</v>
      </c>
      <c r="F1371" s="121" t="s">
        <v>72</v>
      </c>
      <c r="G1371" s="121" t="s">
        <v>600</v>
      </c>
      <c r="H1371" s="61" t="s">
        <v>583</v>
      </c>
      <c r="I1371" s="124" t="s">
        <v>9</v>
      </c>
      <c r="J1371" s="255">
        <f>0.04+0.04+0.05+4.49</f>
        <v>4.62</v>
      </c>
      <c r="K1371" s="22"/>
      <c r="L1371" s="23"/>
      <c r="M1371" s="20"/>
      <c r="N1371" s="24"/>
      <c r="O1371" s="20"/>
      <c r="P1371" s="20"/>
      <c r="Q1371" s="20"/>
      <c r="R1371" s="20"/>
      <c r="S1371" s="20"/>
    </row>
    <row r="1372" spans="1:19">
      <c r="A137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72" s="9">
        <v>68</v>
      </c>
      <c r="C1372" s="10" t="s">
        <v>506</v>
      </c>
      <c r="D1372" s="10" t="s">
        <v>66</v>
      </c>
      <c r="E1372" s="10" t="s">
        <v>175</v>
      </c>
      <c r="F1372" s="10" t="s">
        <v>66</v>
      </c>
      <c r="G1372" s="10" t="s">
        <v>444</v>
      </c>
      <c r="H1372" s="79" t="s">
        <v>513</v>
      </c>
      <c r="I1372" s="77" t="s">
        <v>3</v>
      </c>
      <c r="J1372" s="26">
        <v>0</v>
      </c>
      <c r="K1372" s="22"/>
      <c r="L1372" s="23"/>
      <c r="M1372" s="20"/>
      <c r="N1372" s="24"/>
      <c r="O1372" s="20"/>
      <c r="P1372" s="20"/>
      <c r="Q1372" s="20"/>
      <c r="R1372" s="20"/>
      <c r="S1372" s="20"/>
    </row>
    <row r="1373" spans="1:19">
      <c r="A137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73" s="9">
        <v>88</v>
      </c>
      <c r="C1373" s="10" t="s">
        <v>506</v>
      </c>
      <c r="D1373" s="10" t="s">
        <v>66</v>
      </c>
      <c r="E1373" s="10" t="s">
        <v>175</v>
      </c>
      <c r="F1373" s="10" t="s">
        <v>66</v>
      </c>
      <c r="G1373" s="10" t="s">
        <v>441</v>
      </c>
      <c r="H1373" s="79" t="s">
        <v>523</v>
      </c>
      <c r="I1373" s="77" t="s">
        <v>9</v>
      </c>
      <c r="J1373" s="26">
        <v>0</v>
      </c>
      <c r="K1373" s="22"/>
      <c r="L1373" s="23"/>
      <c r="M1373" s="20"/>
      <c r="N1373" s="24"/>
      <c r="O1373" s="20"/>
      <c r="P1373" s="20"/>
      <c r="Q1373" s="20"/>
      <c r="R1373" s="20"/>
      <c r="S1373" s="20"/>
    </row>
    <row r="1374" spans="1:19">
      <c r="A1374" s="147" t="str">
        <f t="shared" ref="A1374:A1413" si="74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74" s="9">
        <v>250</v>
      </c>
      <c r="C1374" s="121" t="str">
        <f t="shared" ref="C1374:C1405" si="75">TEXT(D1374,"000")&amp;"-"&amp;TEXT(F1374,"000")</f>
        <v>3级-2级</v>
      </c>
      <c r="D1374" s="121" t="s">
        <v>69</v>
      </c>
      <c r="E1374" s="121" t="s">
        <v>180</v>
      </c>
      <c r="F1374" s="121" t="s">
        <v>66</v>
      </c>
      <c r="G1374" s="121" t="s">
        <v>80</v>
      </c>
      <c r="H1374" s="144"/>
      <c r="I1374" s="124" t="s">
        <v>3</v>
      </c>
      <c r="J1374" s="271">
        <f>'[1]2内部关联交易'!J5681*1.13</f>
        <v>0</v>
      </c>
      <c r="K1374" s="22"/>
      <c r="L1374" s="23"/>
      <c r="M1374" s="32"/>
      <c r="N1374" s="24"/>
      <c r="O1374" s="20"/>
      <c r="P1374" s="20"/>
      <c r="Q1374" s="20"/>
      <c r="R1374" s="20"/>
      <c r="S1374" s="20"/>
    </row>
    <row r="1375" spans="1:19">
      <c r="A1375" s="147" t="str">
        <f t="shared" si="74"/>
        <v>[提取结果.xlsx]02-关联交易等事项统计表-纺织公司-4内部关联现金流</v>
      </c>
      <c r="B1375" s="9">
        <v>251</v>
      </c>
      <c r="C1375" s="121" t="str">
        <f t="shared" si="75"/>
        <v>3级-2级</v>
      </c>
      <c r="D1375" s="121" t="s">
        <v>69</v>
      </c>
      <c r="E1375" s="121" t="s">
        <v>180</v>
      </c>
      <c r="F1375" s="121" t="s">
        <v>66</v>
      </c>
      <c r="G1375" s="121" t="s">
        <v>84</v>
      </c>
      <c r="H1375" s="61"/>
      <c r="I1375" s="124" t="s">
        <v>3</v>
      </c>
      <c r="J1375" s="271">
        <f>'[1]2内部关联交易'!J5682*1.13</f>
        <v>0</v>
      </c>
      <c r="K1375" s="22"/>
      <c r="L1375" s="23"/>
      <c r="M1375" s="32"/>
      <c r="N1375" s="24"/>
      <c r="O1375" s="20"/>
      <c r="P1375" s="20"/>
      <c r="Q1375" s="20"/>
      <c r="R1375" s="20"/>
      <c r="S1375" s="20"/>
    </row>
    <row r="1376" spans="1:19">
      <c r="A1376" s="147" t="str">
        <f t="shared" si="74"/>
        <v>[提取结果.xlsx]02-关联交易等事项统计表-纺织公司-4内部关联现金流</v>
      </c>
      <c r="B1376" s="9">
        <v>252</v>
      </c>
      <c r="C1376" s="121" t="str">
        <f t="shared" si="75"/>
        <v>3级-3级</v>
      </c>
      <c r="D1376" s="121" t="s">
        <v>69</v>
      </c>
      <c r="E1376" s="121" t="s">
        <v>180</v>
      </c>
      <c r="F1376" s="121" t="s">
        <v>69</v>
      </c>
      <c r="G1376" s="121" t="s">
        <v>354</v>
      </c>
      <c r="H1376" s="144"/>
      <c r="I1376" s="124" t="s">
        <v>3</v>
      </c>
      <c r="J1376" s="271">
        <f>'[1]2内部关联交易'!J5683*1.13</f>
        <v>0</v>
      </c>
      <c r="K1376" s="22"/>
      <c r="L1376" s="23"/>
      <c r="M1376" s="32"/>
      <c r="N1376" s="24"/>
      <c r="O1376" s="20"/>
      <c r="P1376" s="20"/>
      <c r="Q1376" s="20"/>
      <c r="R1376" s="20"/>
      <c r="S1376" s="20"/>
    </row>
    <row r="1377" spans="1:19">
      <c r="A1377" s="147" t="str">
        <f t="shared" si="74"/>
        <v>[提取结果.xlsx]02-关联交易等事项统计表-纺织公司-4内部关联现金流</v>
      </c>
      <c r="B1377" s="9">
        <v>253</v>
      </c>
      <c r="C1377" s="121" t="str">
        <f t="shared" si="75"/>
        <v>3级-2级</v>
      </c>
      <c r="D1377" s="121" t="s">
        <v>69</v>
      </c>
      <c r="E1377" s="121" t="s">
        <v>180</v>
      </c>
      <c r="F1377" s="121" t="s">
        <v>66</v>
      </c>
      <c r="G1377" s="121" t="s">
        <v>179</v>
      </c>
      <c r="H1377" s="144"/>
      <c r="I1377" s="124" t="s">
        <v>3</v>
      </c>
      <c r="J1377" s="271">
        <f>'[1]2内部关联交易'!J5684*1.13</f>
        <v>0</v>
      </c>
      <c r="K1377" s="22"/>
      <c r="L1377" s="23"/>
      <c r="M1377" s="32"/>
      <c r="N1377" s="24"/>
      <c r="O1377" s="20"/>
      <c r="P1377" s="20"/>
      <c r="Q1377" s="20"/>
      <c r="R1377" s="20"/>
      <c r="S1377" s="20"/>
    </row>
    <row r="1378" spans="1:19">
      <c r="A1378" s="147" t="str">
        <f t="shared" si="74"/>
        <v>[提取结果.xlsx]02-关联交易等事项统计表-纺织公司-4内部关联现金流</v>
      </c>
      <c r="B1378" s="9">
        <v>254</v>
      </c>
      <c r="C1378" s="121" t="str">
        <f t="shared" si="75"/>
        <v>3级-3级</v>
      </c>
      <c r="D1378" s="121" t="s">
        <v>69</v>
      </c>
      <c r="E1378" s="121" t="s">
        <v>180</v>
      </c>
      <c r="F1378" s="121" t="s">
        <v>69</v>
      </c>
      <c r="G1378" s="121" t="s">
        <v>360</v>
      </c>
      <c r="H1378" s="144"/>
      <c r="I1378" s="124" t="s">
        <v>3</v>
      </c>
      <c r="J1378" s="271">
        <f>'[1]2内部关联交易'!J5685*1.13</f>
        <v>0</v>
      </c>
      <c r="K1378" s="22"/>
      <c r="L1378" s="23"/>
      <c r="M1378" s="32"/>
      <c r="N1378" s="24"/>
      <c r="O1378" s="20"/>
      <c r="P1378" s="20"/>
      <c r="Q1378" s="20"/>
      <c r="R1378" s="20"/>
      <c r="S1378" s="20"/>
    </row>
    <row r="1379" spans="1:19">
      <c r="A1379" s="147" t="str">
        <f t="shared" si="74"/>
        <v>[提取结果.xlsx]02-关联交易等事项统计表-纺织公司-4内部关联现金流</v>
      </c>
      <c r="B1379" s="9">
        <v>255</v>
      </c>
      <c r="C1379" s="121" t="str">
        <f t="shared" si="75"/>
        <v>3级-3级</v>
      </c>
      <c r="D1379" s="121" t="s">
        <v>69</v>
      </c>
      <c r="E1379" s="121" t="s">
        <v>180</v>
      </c>
      <c r="F1379" s="121" t="s">
        <v>69</v>
      </c>
      <c r="G1379" s="121" t="s">
        <v>213</v>
      </c>
      <c r="H1379" s="144"/>
      <c r="I1379" s="124" t="s">
        <v>3</v>
      </c>
      <c r="J1379" s="271">
        <f>'[1]2内部关联交易'!J5686*1.13</f>
        <v>0</v>
      </c>
      <c r="K1379" s="22"/>
      <c r="L1379" s="23"/>
      <c r="M1379" s="38"/>
      <c r="N1379" s="24"/>
      <c r="O1379" s="20"/>
      <c r="P1379" s="20" t="str">
        <f>IF(N1379=0,"OK","待核对")</f>
        <v>OK</v>
      </c>
      <c r="Q1379" s="20"/>
      <c r="R1379" s="20"/>
      <c r="S1379" s="20"/>
    </row>
    <row r="1380" spans="1:19">
      <c r="A1380" s="147" t="str">
        <f t="shared" si="74"/>
        <v>[提取结果.xlsx]02-关联交易等事项统计表-纺织公司-4内部关联现金流</v>
      </c>
      <c r="B1380" s="9">
        <v>257</v>
      </c>
      <c r="C1380" s="121" t="str">
        <f t="shared" si="75"/>
        <v>3级-2级</v>
      </c>
      <c r="D1380" s="121" t="s">
        <v>69</v>
      </c>
      <c r="E1380" s="121" t="s">
        <v>180</v>
      </c>
      <c r="F1380" s="121" t="s">
        <v>66</v>
      </c>
      <c r="G1380" s="121" t="s">
        <v>175</v>
      </c>
      <c r="H1380" s="144"/>
      <c r="I1380" s="124" t="s">
        <v>3</v>
      </c>
      <c r="J1380" s="271">
        <f>'[1]2内部关联交易'!J5688*1.13</f>
        <v>0</v>
      </c>
      <c r="K1380" s="22"/>
      <c r="L1380" s="23"/>
      <c r="M1380" s="38"/>
      <c r="N1380" s="24"/>
      <c r="O1380" s="20"/>
      <c r="P1380" s="20" t="str">
        <f>IF(N1380=0,"OK","待核对")</f>
        <v>OK</v>
      </c>
      <c r="Q1380" s="20"/>
      <c r="R1380" s="20"/>
      <c r="S1380" s="20"/>
    </row>
    <row r="1381" spans="1:19">
      <c r="A1381" s="147" t="str">
        <f t="shared" si="74"/>
        <v>[提取结果.xlsx]02-关联交易等事项统计表-纺织公司-4内部关联现金流</v>
      </c>
      <c r="B1381" s="9">
        <v>259</v>
      </c>
      <c r="C1381" s="121" t="str">
        <f t="shared" si="75"/>
        <v>3级-2级</v>
      </c>
      <c r="D1381" s="121" t="s">
        <v>69</v>
      </c>
      <c r="E1381" s="121" t="s">
        <v>180</v>
      </c>
      <c r="F1381" s="121" t="s">
        <v>66</v>
      </c>
      <c r="G1381" s="121" t="s">
        <v>78</v>
      </c>
      <c r="H1381" s="76"/>
      <c r="I1381" s="124" t="s">
        <v>3</v>
      </c>
      <c r="J1381" s="271">
        <f>'[1]2内部关联交易'!J5690*1.13</f>
        <v>0</v>
      </c>
      <c r="K1381" s="22"/>
      <c r="L1381" s="23"/>
      <c r="M1381" s="40"/>
      <c r="N1381" s="24"/>
      <c r="O1381" s="20"/>
      <c r="P1381" s="20" t="str">
        <f>IF(N1381=0,"OK","待核对")</f>
        <v>OK</v>
      </c>
      <c r="Q1381" s="20"/>
      <c r="R1381" s="20"/>
      <c r="S1381" s="20"/>
    </row>
    <row r="1382" spans="1:19">
      <c r="A1382" s="147" t="str">
        <f t="shared" si="74"/>
        <v>[提取结果.xlsx]02-关联交易等事项统计表-纺织公司-4内部关联现金流</v>
      </c>
      <c r="B1382" s="9">
        <v>260</v>
      </c>
      <c r="C1382" s="121" t="str">
        <f t="shared" si="75"/>
        <v>3级-3级</v>
      </c>
      <c r="D1382" s="121" t="s">
        <v>69</v>
      </c>
      <c r="E1382" s="121" t="s">
        <v>180</v>
      </c>
      <c r="F1382" s="121" t="s">
        <v>69</v>
      </c>
      <c r="G1382" s="121" t="s">
        <v>97</v>
      </c>
      <c r="H1382" s="76"/>
      <c r="I1382" s="124" t="s">
        <v>3</v>
      </c>
      <c r="J1382" s="271">
        <f>'[1]2内部关联交易'!J5691*1.13</f>
        <v>0</v>
      </c>
      <c r="K1382" s="22"/>
      <c r="L1382" s="23"/>
      <c r="M1382" s="20"/>
      <c r="N1382" s="24"/>
      <c r="O1382" s="20"/>
      <c r="P1382" s="20" t="str">
        <f>IF(N1382=0,"OK","待核对")</f>
        <v>OK</v>
      </c>
      <c r="Q1382" s="20"/>
      <c r="R1382" s="20"/>
      <c r="S1382" s="20"/>
    </row>
    <row r="1383" spans="1:19">
      <c r="A1383" s="147" t="str">
        <f t="shared" si="74"/>
        <v>[提取结果.xlsx]02-关联交易等事项统计表-纺织公司-4内部关联现金流</v>
      </c>
      <c r="B1383" s="9">
        <v>261</v>
      </c>
      <c r="C1383" s="121" t="str">
        <f t="shared" si="75"/>
        <v>3级-4级</v>
      </c>
      <c r="D1383" s="121" t="s">
        <v>69</v>
      </c>
      <c r="E1383" s="121" t="s">
        <v>180</v>
      </c>
      <c r="F1383" s="121" t="s">
        <v>72</v>
      </c>
      <c r="G1383" s="121" t="s">
        <v>97</v>
      </c>
      <c r="H1383" s="76"/>
      <c r="I1383" s="124" t="s">
        <v>3</v>
      </c>
      <c r="J1383" s="271">
        <f>'[1]2内部关联交易'!J5692*1.13</f>
        <v>0</v>
      </c>
      <c r="K1383" s="22"/>
      <c r="L1383" s="23"/>
      <c r="M1383" s="20"/>
      <c r="N1383" s="24"/>
      <c r="O1383" s="20"/>
      <c r="P1383" s="20"/>
      <c r="Q1383" s="20"/>
      <c r="R1383" s="20"/>
      <c r="S1383" s="20"/>
    </row>
    <row r="1384" spans="1:19">
      <c r="A1384" s="147" t="str">
        <f t="shared" si="74"/>
        <v>[提取结果.xlsx]02-关联交易等事项统计表-纺织公司-4内部关联现金流</v>
      </c>
      <c r="B1384" s="9">
        <v>262</v>
      </c>
      <c r="C1384" s="121" t="str">
        <f t="shared" si="75"/>
        <v>3级-2级</v>
      </c>
      <c r="D1384" s="121" t="s">
        <v>69</v>
      </c>
      <c r="E1384" s="121" t="s">
        <v>180</v>
      </c>
      <c r="F1384" s="121" t="s">
        <v>66</v>
      </c>
      <c r="G1384" s="121" t="s">
        <v>88</v>
      </c>
      <c r="H1384" s="76"/>
      <c r="I1384" s="124" t="s">
        <v>3</v>
      </c>
      <c r="J1384" s="271">
        <f>'[1]2内部关联交易'!J5693*1.13</f>
        <v>0</v>
      </c>
      <c r="K1384" s="22"/>
      <c r="L1384" s="23"/>
      <c r="M1384" s="20"/>
      <c r="N1384" s="24"/>
      <c r="O1384" s="20"/>
      <c r="P1384" s="20"/>
      <c r="Q1384" s="20"/>
      <c r="R1384" s="20"/>
      <c r="S1384" s="20"/>
    </row>
    <row r="1385" spans="1:19">
      <c r="A1385" s="147" t="str">
        <f t="shared" si="74"/>
        <v>[提取结果.xlsx]02-关联交易等事项统计表-纺织公司-4内部关联现金流</v>
      </c>
      <c r="B1385" s="9">
        <v>263</v>
      </c>
      <c r="C1385" s="121" t="str">
        <f t="shared" si="75"/>
        <v>3级-4级</v>
      </c>
      <c r="D1385" s="121" t="s">
        <v>69</v>
      </c>
      <c r="E1385" s="121" t="s">
        <v>180</v>
      </c>
      <c r="F1385" s="121" t="s">
        <v>72</v>
      </c>
      <c r="G1385" s="121" t="s">
        <v>76</v>
      </c>
      <c r="H1385" s="76"/>
      <c r="I1385" s="124" t="s">
        <v>3</v>
      </c>
      <c r="J1385" s="271">
        <f>'[1]2内部关联交易'!J5694*1.13</f>
        <v>0</v>
      </c>
      <c r="K1385" s="22"/>
      <c r="L1385" s="23"/>
      <c r="M1385" s="20"/>
      <c r="N1385" s="24"/>
      <c r="O1385" s="20"/>
      <c r="P1385" s="20"/>
      <c r="Q1385" s="20"/>
      <c r="R1385" s="20"/>
      <c r="S1385" s="20"/>
    </row>
    <row r="1386" spans="1:19">
      <c r="A1386" s="147" t="str">
        <f t="shared" si="74"/>
        <v>[提取结果.xlsx]02-关联交易等事项统计表-纺织公司-4内部关联现金流</v>
      </c>
      <c r="B1386" s="9">
        <v>264</v>
      </c>
      <c r="C1386" s="121" t="str">
        <f t="shared" si="75"/>
        <v>3级-4级</v>
      </c>
      <c r="D1386" s="121" t="s">
        <v>69</v>
      </c>
      <c r="E1386" s="121" t="s">
        <v>180</v>
      </c>
      <c r="F1386" s="121" t="s">
        <v>72</v>
      </c>
      <c r="G1386" s="121" t="s">
        <v>76</v>
      </c>
      <c r="H1386" s="76"/>
      <c r="I1386" s="124" t="s">
        <v>3</v>
      </c>
      <c r="J1386" s="271">
        <f>'[1]2内部关联交易'!J5695*1.13</f>
        <v>0</v>
      </c>
      <c r="K1386" s="22"/>
      <c r="L1386" s="23"/>
      <c r="M1386" s="20"/>
      <c r="N1386" s="24"/>
      <c r="O1386" s="20"/>
      <c r="P1386" s="20"/>
      <c r="Q1386" s="20"/>
      <c r="R1386" s="20"/>
      <c r="S1386" s="20"/>
    </row>
    <row r="1387" spans="1:19">
      <c r="A1387" s="147" t="str">
        <f t="shared" si="74"/>
        <v>[提取结果.xlsx]02-关联交易等事项统计表-纺织公司-4内部关联现金流</v>
      </c>
      <c r="B1387" s="9">
        <v>265</v>
      </c>
      <c r="C1387" s="121" t="str">
        <f t="shared" si="75"/>
        <v>3级-3级</v>
      </c>
      <c r="D1387" s="121" t="s">
        <v>69</v>
      </c>
      <c r="E1387" s="121" t="s">
        <v>180</v>
      </c>
      <c r="F1387" s="121" t="s">
        <v>69</v>
      </c>
      <c r="G1387" s="121" t="s">
        <v>625</v>
      </c>
      <c r="H1387" s="76"/>
      <c r="I1387" s="124" t="s">
        <v>3</v>
      </c>
      <c r="J1387" s="271">
        <f>'[1]2内部关联交易'!J5696*1.13</f>
        <v>0</v>
      </c>
      <c r="K1387" s="22"/>
      <c r="L1387" s="23"/>
      <c r="M1387" s="20"/>
      <c r="N1387" s="24"/>
      <c r="O1387" s="20"/>
      <c r="P1387" s="20"/>
      <c r="Q1387" s="20"/>
      <c r="R1387" s="20"/>
      <c r="S1387" s="20"/>
    </row>
    <row r="1388" spans="1:19">
      <c r="A1388" s="147" t="str">
        <f t="shared" si="74"/>
        <v>[提取结果.xlsx]02-关联交易等事项统计表-纺织公司-4内部关联现金流</v>
      </c>
      <c r="B1388" s="9">
        <v>267</v>
      </c>
      <c r="C1388" s="121" t="str">
        <f t="shared" si="75"/>
        <v>3级-1级</v>
      </c>
      <c r="D1388" s="121" t="s">
        <v>69</v>
      </c>
      <c r="E1388" s="121" t="s">
        <v>180</v>
      </c>
      <c r="F1388" s="121" t="s">
        <v>64</v>
      </c>
      <c r="G1388" s="121" t="s">
        <v>65</v>
      </c>
      <c r="H1388" s="76"/>
      <c r="I1388" s="124" t="s">
        <v>3</v>
      </c>
      <c r="J1388" s="271">
        <f>'[1]2内部关联交易'!J5698*1.13</f>
        <v>0</v>
      </c>
      <c r="K1388" s="22"/>
      <c r="L1388" s="23"/>
      <c r="M1388" s="20"/>
      <c r="N1388" s="24"/>
      <c r="O1388" s="20"/>
      <c r="P1388" s="20"/>
      <c r="Q1388" s="20"/>
      <c r="R1388" s="20"/>
      <c r="S1388" s="20"/>
    </row>
    <row r="1389" spans="1:19">
      <c r="A1389" s="147" t="str">
        <f t="shared" si="74"/>
        <v>[提取结果.xlsx]02-关联交易等事项统计表-纺织公司-4内部关联现金流</v>
      </c>
      <c r="B1389" s="9">
        <v>268</v>
      </c>
      <c r="C1389" s="121" t="str">
        <f t="shared" si="75"/>
        <v>3级-2级</v>
      </c>
      <c r="D1389" s="121" t="s">
        <v>69</v>
      </c>
      <c r="E1389" s="121" t="s">
        <v>180</v>
      </c>
      <c r="F1389" s="121" t="s">
        <v>66</v>
      </c>
      <c r="G1389" s="121" t="s">
        <v>81</v>
      </c>
      <c r="H1389" s="76"/>
      <c r="I1389" s="124" t="s">
        <v>3</v>
      </c>
      <c r="J1389" s="271">
        <f>'[1]2内部关联交易'!J5699*1.13</f>
        <v>0</v>
      </c>
      <c r="K1389" s="22"/>
      <c r="L1389" s="23"/>
      <c r="M1389" s="20"/>
      <c r="N1389" s="24"/>
      <c r="O1389" s="20"/>
      <c r="P1389" s="20"/>
      <c r="Q1389" s="20"/>
      <c r="R1389" s="20"/>
      <c r="S1389" s="20"/>
    </row>
    <row r="1390" spans="1:19">
      <c r="A1390" s="147" t="str">
        <f t="shared" si="74"/>
        <v>[提取结果.xlsx]02-关联交易等事项统计表-纺织公司-4内部关联现金流</v>
      </c>
      <c r="B1390" s="9">
        <v>269</v>
      </c>
      <c r="C1390" s="121" t="str">
        <f t="shared" si="75"/>
        <v>3级-3级</v>
      </c>
      <c r="D1390" s="121" t="s">
        <v>69</v>
      </c>
      <c r="E1390" s="121" t="s">
        <v>180</v>
      </c>
      <c r="F1390" s="121" t="s">
        <v>69</v>
      </c>
      <c r="G1390" s="121" t="s">
        <v>415</v>
      </c>
      <c r="H1390" s="76"/>
      <c r="I1390" s="124" t="s">
        <v>3</v>
      </c>
      <c r="J1390" s="271">
        <f>'[1]2内部关联交易'!J5700*1.13</f>
        <v>0</v>
      </c>
      <c r="K1390" s="22"/>
      <c r="L1390" s="23"/>
      <c r="M1390" s="20"/>
      <c r="N1390" s="24"/>
      <c r="O1390" s="20"/>
      <c r="P1390" s="20"/>
      <c r="Q1390" s="20"/>
      <c r="R1390" s="20"/>
      <c r="S1390" s="20"/>
    </row>
    <row r="1391" spans="1:19">
      <c r="A1391" s="147" t="str">
        <f t="shared" si="74"/>
        <v>[提取结果.xlsx]02-关联交易等事项统计表-纺织公司-4内部关联现金流</v>
      </c>
      <c r="B1391" s="9">
        <v>270</v>
      </c>
      <c r="C1391" s="121" t="str">
        <f t="shared" si="75"/>
        <v>3级-3级</v>
      </c>
      <c r="D1391" s="121" t="s">
        <v>69</v>
      </c>
      <c r="E1391" s="121" t="s">
        <v>180</v>
      </c>
      <c r="F1391" s="121" t="s">
        <v>69</v>
      </c>
      <c r="G1391" s="121" t="s">
        <v>70</v>
      </c>
      <c r="H1391" s="76"/>
      <c r="I1391" s="124" t="s">
        <v>3</v>
      </c>
      <c r="J1391" s="271">
        <f>'[1]2内部关联交易'!J5701*1.13</f>
        <v>0</v>
      </c>
      <c r="K1391" s="22"/>
      <c r="L1391" s="23"/>
      <c r="M1391" s="20"/>
      <c r="N1391" s="24"/>
      <c r="O1391" s="20"/>
      <c r="P1391" s="20"/>
      <c r="Q1391" s="20"/>
      <c r="R1391" s="20"/>
      <c r="S1391" s="20"/>
    </row>
    <row r="1392" spans="1:19">
      <c r="A1392" s="147" t="str">
        <f t="shared" si="74"/>
        <v>[提取结果.xlsx]02-关联交易等事项统计表-纺织公司-4内部关联现金流</v>
      </c>
      <c r="B1392" s="9">
        <v>271</v>
      </c>
      <c r="C1392" s="121" t="str">
        <f t="shared" si="75"/>
        <v>3级-3级</v>
      </c>
      <c r="D1392" s="121" t="s">
        <v>69</v>
      </c>
      <c r="E1392" s="121" t="s">
        <v>180</v>
      </c>
      <c r="F1392" s="121" t="s">
        <v>69</v>
      </c>
      <c r="G1392" s="121" t="s">
        <v>371</v>
      </c>
      <c r="H1392" s="76"/>
      <c r="I1392" s="124" t="s">
        <v>3</v>
      </c>
      <c r="J1392" s="271">
        <f>'[1]2内部关联交易'!J5702*1.13</f>
        <v>0</v>
      </c>
      <c r="K1392" s="22"/>
      <c r="L1392" s="23"/>
      <c r="M1392" s="20"/>
      <c r="N1392" s="24"/>
      <c r="O1392" s="20"/>
      <c r="P1392" s="20"/>
      <c r="Q1392" s="20"/>
      <c r="R1392" s="20"/>
      <c r="S1392" s="20"/>
    </row>
    <row r="1393" spans="1:19">
      <c r="A1393" s="147" t="str">
        <f t="shared" si="74"/>
        <v>[提取结果.xlsx]02-关联交易等事项统计表-纺织公司-4内部关联现金流</v>
      </c>
      <c r="B1393" s="9">
        <v>272</v>
      </c>
      <c r="C1393" s="121" t="str">
        <f t="shared" si="75"/>
        <v>3级-3级</v>
      </c>
      <c r="D1393" s="121" t="s">
        <v>69</v>
      </c>
      <c r="E1393" s="121" t="s">
        <v>180</v>
      </c>
      <c r="F1393" s="121" t="s">
        <v>69</v>
      </c>
      <c r="G1393" s="121" t="s">
        <v>102</v>
      </c>
      <c r="H1393" s="76"/>
      <c r="I1393" s="124" t="s">
        <v>3</v>
      </c>
      <c r="J1393" s="271">
        <f>'[1]2内部关联交易'!J5703*1.13</f>
        <v>0</v>
      </c>
      <c r="K1393" s="22"/>
      <c r="L1393" s="23"/>
      <c r="M1393" s="20"/>
      <c r="N1393" s="24"/>
      <c r="O1393" s="20"/>
      <c r="P1393" s="20"/>
      <c r="Q1393" s="20"/>
      <c r="R1393" s="20"/>
      <c r="S1393" s="20"/>
    </row>
    <row r="1394" spans="1:19">
      <c r="A1394" s="147" t="str">
        <f t="shared" si="74"/>
        <v>[提取结果.xlsx]02-关联交易等事项统计表-纺织公司-4内部关联现金流</v>
      </c>
      <c r="B1394" s="9">
        <v>273</v>
      </c>
      <c r="C1394" s="121" t="str">
        <f t="shared" si="75"/>
        <v>3级-2级</v>
      </c>
      <c r="D1394" s="121" t="s">
        <v>69</v>
      </c>
      <c r="E1394" s="121" t="s">
        <v>180</v>
      </c>
      <c r="F1394" s="121" t="s">
        <v>66</v>
      </c>
      <c r="G1394" s="121" t="s">
        <v>67</v>
      </c>
      <c r="H1394" s="76"/>
      <c r="I1394" s="124" t="s">
        <v>3</v>
      </c>
      <c r="J1394" s="271">
        <f>'[1]2内部关联交易'!J5704*1.13</f>
        <v>0</v>
      </c>
      <c r="K1394" s="22"/>
      <c r="L1394" s="23"/>
      <c r="M1394" s="20"/>
      <c r="N1394" s="24"/>
      <c r="O1394" s="20"/>
      <c r="P1394" s="20"/>
      <c r="Q1394" s="20"/>
      <c r="R1394" s="20"/>
      <c r="S1394" s="20"/>
    </row>
    <row r="1395" spans="1:19">
      <c r="A1395" s="147" t="str">
        <f t="shared" si="74"/>
        <v>[提取结果.xlsx]02-关联交易等事项统计表-纺织公司-4内部关联现金流</v>
      </c>
      <c r="B1395" s="9">
        <v>275</v>
      </c>
      <c r="C1395" s="121" t="str">
        <f t="shared" si="75"/>
        <v>3级-3级</v>
      </c>
      <c r="D1395" s="121" t="s">
        <v>69</v>
      </c>
      <c r="E1395" s="121" t="s">
        <v>180</v>
      </c>
      <c r="F1395" s="121" t="s">
        <v>69</v>
      </c>
      <c r="G1395" s="121" t="s">
        <v>355</v>
      </c>
      <c r="H1395" s="76"/>
      <c r="I1395" s="124" t="s">
        <v>3</v>
      </c>
      <c r="J1395" s="271">
        <f>'[1]2内部关联交易'!J5706*1.13</f>
        <v>0</v>
      </c>
      <c r="K1395" s="22"/>
      <c r="L1395" s="23"/>
      <c r="M1395" s="20"/>
      <c r="N1395" s="24"/>
      <c r="O1395" s="20"/>
      <c r="P1395" s="20"/>
      <c r="Q1395" s="20"/>
      <c r="R1395" s="20"/>
      <c r="S1395" s="20"/>
    </row>
    <row r="1396" spans="1:19">
      <c r="A1396" s="147" t="str">
        <f t="shared" si="74"/>
        <v>[提取结果.xlsx]02-关联交易等事项统计表-纺织公司-4内部关联现金流</v>
      </c>
      <c r="B1396" s="9">
        <v>276</v>
      </c>
      <c r="C1396" s="121" t="str">
        <f t="shared" si="75"/>
        <v>3级-3级</v>
      </c>
      <c r="D1396" s="121" t="s">
        <v>69</v>
      </c>
      <c r="E1396" s="121" t="s">
        <v>180</v>
      </c>
      <c r="F1396" s="121" t="s">
        <v>69</v>
      </c>
      <c r="G1396" s="121" t="s">
        <v>194</v>
      </c>
      <c r="H1396" s="76"/>
      <c r="I1396" s="124" t="s">
        <v>3</v>
      </c>
      <c r="J1396" s="271">
        <f>'[1]2内部关联交易'!J5707*1.13</f>
        <v>0</v>
      </c>
      <c r="K1396" s="22"/>
      <c r="L1396" s="23"/>
      <c r="M1396" s="20"/>
      <c r="N1396" s="24"/>
      <c r="O1396" s="20"/>
      <c r="P1396" s="20"/>
      <c r="Q1396" s="20"/>
      <c r="R1396" s="20"/>
      <c r="S1396" s="20"/>
    </row>
    <row r="1397" spans="1:19">
      <c r="A1397" s="147" t="str">
        <f t="shared" si="74"/>
        <v>[提取结果.xlsx]02-关联交易等事项统计表-纺织公司-4内部关联现金流</v>
      </c>
      <c r="B1397" s="9">
        <v>277</v>
      </c>
      <c r="C1397" s="121" t="str">
        <f t="shared" si="75"/>
        <v>3级-3级</v>
      </c>
      <c r="D1397" s="121" t="s">
        <v>69</v>
      </c>
      <c r="E1397" s="121" t="s">
        <v>180</v>
      </c>
      <c r="F1397" s="121" t="s">
        <v>69</v>
      </c>
      <c r="G1397" s="121" t="s">
        <v>381</v>
      </c>
      <c r="H1397" s="76"/>
      <c r="I1397" s="124" t="s">
        <v>3</v>
      </c>
      <c r="J1397" s="271">
        <f>'[1]2内部关联交易'!J5708*1.13</f>
        <v>0</v>
      </c>
      <c r="K1397" s="22"/>
      <c r="L1397" s="23"/>
      <c r="M1397" s="20"/>
      <c r="N1397" s="24"/>
      <c r="O1397" s="20"/>
      <c r="P1397" s="20"/>
      <c r="Q1397" s="20"/>
      <c r="R1397" s="20"/>
      <c r="S1397" s="20"/>
    </row>
    <row r="1398" spans="1:19">
      <c r="A1398" s="147" t="str">
        <f t="shared" si="74"/>
        <v>[提取结果.xlsx]02-关联交易等事项统计表-纺织公司-4内部关联现金流</v>
      </c>
      <c r="B1398" s="9">
        <v>278</v>
      </c>
      <c r="C1398" s="121" t="str">
        <f t="shared" si="75"/>
        <v>3级-3级</v>
      </c>
      <c r="D1398" s="121" t="s">
        <v>69</v>
      </c>
      <c r="E1398" s="121" t="s">
        <v>180</v>
      </c>
      <c r="F1398" s="121" t="s">
        <v>69</v>
      </c>
      <c r="G1398" s="121" t="s">
        <v>195</v>
      </c>
      <c r="H1398" s="76"/>
      <c r="I1398" s="124" t="s">
        <v>3</v>
      </c>
      <c r="J1398" s="271">
        <f>'[1]2内部关联交易'!J5709*1.13</f>
        <v>0</v>
      </c>
      <c r="K1398" s="22"/>
      <c r="L1398" s="23"/>
      <c r="M1398" s="20"/>
      <c r="N1398" s="24"/>
      <c r="O1398" s="20"/>
      <c r="P1398" s="20"/>
      <c r="Q1398" s="20"/>
      <c r="R1398" s="20"/>
      <c r="S1398" s="20"/>
    </row>
    <row r="1399" spans="1:19">
      <c r="A1399" s="147" t="str">
        <f t="shared" si="74"/>
        <v>[提取结果.xlsx]02-关联交易等事项统计表-纺织公司-4内部关联现金流</v>
      </c>
      <c r="B1399" s="9">
        <v>280</v>
      </c>
      <c r="C1399" s="121" t="str">
        <f t="shared" si="75"/>
        <v>3级-3级</v>
      </c>
      <c r="D1399" s="121" t="s">
        <v>69</v>
      </c>
      <c r="E1399" s="121" t="s">
        <v>180</v>
      </c>
      <c r="F1399" s="121" t="s">
        <v>69</v>
      </c>
      <c r="G1399" s="121" t="s">
        <v>231</v>
      </c>
      <c r="H1399" s="76"/>
      <c r="I1399" s="124" t="s">
        <v>3</v>
      </c>
      <c r="J1399" s="271">
        <f>'[1]2内部关联交易'!J5711*1.13</f>
        <v>0</v>
      </c>
      <c r="K1399" s="22"/>
      <c r="L1399" s="23"/>
      <c r="M1399" s="20"/>
      <c r="N1399" s="24"/>
      <c r="O1399" s="20"/>
      <c r="P1399" s="20"/>
      <c r="Q1399" s="20"/>
      <c r="R1399" s="20"/>
      <c r="S1399" s="20"/>
    </row>
    <row r="1400" spans="1:19">
      <c r="A1400" s="147" t="str">
        <f t="shared" si="74"/>
        <v>[提取结果.xlsx]02-关联交易等事项统计表-纺织公司-4内部关联现金流</v>
      </c>
      <c r="B1400" s="9">
        <v>281</v>
      </c>
      <c r="C1400" s="121" t="str">
        <f t="shared" si="75"/>
        <v>3级-3级</v>
      </c>
      <c r="D1400" s="121" t="s">
        <v>69</v>
      </c>
      <c r="E1400" s="121" t="s">
        <v>180</v>
      </c>
      <c r="F1400" s="121" t="s">
        <v>69</v>
      </c>
      <c r="G1400" s="121" t="s">
        <v>196</v>
      </c>
      <c r="H1400" s="76"/>
      <c r="I1400" s="124" t="s">
        <v>5</v>
      </c>
      <c r="J1400" s="271">
        <f>'[1]2内部关联交易'!J5712*1.13</f>
        <v>0</v>
      </c>
      <c r="K1400" s="22"/>
      <c r="L1400" s="23"/>
      <c r="M1400" s="20"/>
      <c r="N1400" s="24"/>
      <c r="O1400" s="20"/>
      <c r="P1400" s="20"/>
      <c r="Q1400" s="20"/>
      <c r="R1400" s="20"/>
      <c r="S1400" s="20"/>
    </row>
    <row r="1401" spans="1:19">
      <c r="A1401" s="147" t="str">
        <f t="shared" si="74"/>
        <v>[提取结果.xlsx]02-关联交易等事项统计表-纺织公司-4内部关联现金流</v>
      </c>
      <c r="B1401" s="9">
        <v>284</v>
      </c>
      <c r="C1401" s="121" t="str">
        <f t="shared" si="75"/>
        <v>3级-3级</v>
      </c>
      <c r="D1401" s="121" t="s">
        <v>69</v>
      </c>
      <c r="E1401" s="121" t="s">
        <v>180</v>
      </c>
      <c r="F1401" s="121" t="s">
        <v>69</v>
      </c>
      <c r="G1401" s="121" t="s">
        <v>197</v>
      </c>
      <c r="H1401" s="76"/>
      <c r="I1401" s="124" t="s">
        <v>5</v>
      </c>
      <c r="J1401" s="271">
        <f>'[1]2内部关联交易'!J5715*1.13</f>
        <v>0</v>
      </c>
      <c r="K1401" s="22"/>
      <c r="L1401" s="23"/>
      <c r="M1401" s="20"/>
      <c r="N1401" s="24"/>
      <c r="O1401" s="20"/>
      <c r="P1401" s="20"/>
      <c r="Q1401" s="20"/>
      <c r="R1401" s="20"/>
      <c r="S1401" s="20"/>
    </row>
    <row r="1402" spans="1:19">
      <c r="A1402" s="147" t="str">
        <f t="shared" si="74"/>
        <v>[提取结果.xlsx]02-关联交易等事项统计表-纺织公司-4内部关联现金流</v>
      </c>
      <c r="B1402" s="9">
        <v>286</v>
      </c>
      <c r="C1402" s="121" t="str">
        <f t="shared" si="75"/>
        <v>3级-3级</v>
      </c>
      <c r="D1402" s="121" t="s">
        <v>69</v>
      </c>
      <c r="E1402" s="121" t="s">
        <v>180</v>
      </c>
      <c r="F1402" s="121" t="s">
        <v>69</v>
      </c>
      <c r="G1402" s="121" t="s">
        <v>96</v>
      </c>
      <c r="H1402" s="76"/>
      <c r="I1402" s="124" t="s">
        <v>5</v>
      </c>
      <c r="J1402" s="271">
        <f>'[1]2内部关联交易'!J5717*1.13</f>
        <v>0</v>
      </c>
      <c r="K1402" s="22"/>
      <c r="L1402" s="23"/>
      <c r="M1402" s="20"/>
      <c r="N1402" s="24"/>
      <c r="O1402" s="20"/>
      <c r="P1402" s="20"/>
      <c r="Q1402" s="20"/>
      <c r="R1402" s="20"/>
      <c r="S1402" s="20"/>
    </row>
    <row r="1403" spans="1:19">
      <c r="A1403" s="147" t="str">
        <f t="shared" si="74"/>
        <v>[提取结果.xlsx]02-关联交易等事项统计表-纺织公司-4内部关联现金流</v>
      </c>
      <c r="B1403" s="9">
        <v>287</v>
      </c>
      <c r="C1403" s="121" t="str">
        <f t="shared" si="75"/>
        <v>3级-3级</v>
      </c>
      <c r="D1403" s="121" t="s">
        <v>69</v>
      </c>
      <c r="E1403" s="121" t="s">
        <v>180</v>
      </c>
      <c r="F1403" s="121" t="s">
        <v>69</v>
      </c>
      <c r="G1403" s="121" t="s">
        <v>347</v>
      </c>
      <c r="H1403" s="76"/>
      <c r="I1403" s="124" t="s">
        <v>5</v>
      </c>
      <c r="J1403" s="271">
        <f>'[1]2内部关联交易'!J5718*1.13</f>
        <v>0</v>
      </c>
      <c r="K1403" s="22"/>
      <c r="L1403" s="23"/>
      <c r="M1403" s="20"/>
      <c r="N1403" s="24"/>
      <c r="O1403" s="20"/>
      <c r="P1403" s="20"/>
      <c r="Q1403" s="20"/>
      <c r="R1403" s="20"/>
      <c r="S1403" s="20"/>
    </row>
    <row r="1404" spans="1:19">
      <c r="A1404" s="147" t="str">
        <f t="shared" si="74"/>
        <v>[提取结果.xlsx]02-关联交易等事项统计表-纺织公司-4内部关联现金流</v>
      </c>
      <c r="B1404" s="9">
        <v>294</v>
      </c>
      <c r="C1404" s="121" t="str">
        <f t="shared" si="75"/>
        <v>3级-3级</v>
      </c>
      <c r="D1404" s="121" t="s">
        <v>69</v>
      </c>
      <c r="E1404" s="121" t="s">
        <v>180</v>
      </c>
      <c r="F1404" s="121" t="s">
        <v>69</v>
      </c>
      <c r="G1404" s="121" t="s">
        <v>350</v>
      </c>
      <c r="H1404" s="76"/>
      <c r="I1404" s="124" t="s">
        <v>9</v>
      </c>
      <c r="J1404" s="271">
        <f>'[1]2内部关联交易'!M5725</f>
        <v>0</v>
      </c>
      <c r="K1404" s="22"/>
      <c r="L1404" s="23"/>
      <c r="M1404" s="20"/>
      <c r="N1404" s="24"/>
      <c r="O1404" s="20"/>
      <c r="P1404" s="20"/>
      <c r="Q1404" s="20"/>
      <c r="R1404" s="20"/>
      <c r="S1404" s="20"/>
    </row>
    <row r="1405" spans="1:19">
      <c r="A1405" s="147" t="str">
        <f t="shared" si="74"/>
        <v>[提取结果.xlsx]02-关联交易等事项统计表-纺织公司-4内部关联现金流</v>
      </c>
      <c r="B1405" s="9">
        <v>295</v>
      </c>
      <c r="C1405" s="121" t="str">
        <f t="shared" si="75"/>
        <v>3级-3级</v>
      </c>
      <c r="D1405" s="121" t="s">
        <v>69</v>
      </c>
      <c r="E1405" s="121" t="s">
        <v>180</v>
      </c>
      <c r="F1405" s="121" t="s">
        <v>69</v>
      </c>
      <c r="G1405" s="121" t="s">
        <v>341</v>
      </c>
      <c r="H1405" s="76"/>
      <c r="I1405" s="124" t="s">
        <v>9</v>
      </c>
      <c r="J1405" s="271">
        <f>'[1]2内部关联交易'!M5726</f>
        <v>0</v>
      </c>
      <c r="K1405" s="22"/>
      <c r="L1405" s="23"/>
      <c r="M1405" s="20"/>
      <c r="N1405" s="24"/>
      <c r="O1405" s="20"/>
      <c r="P1405" s="20"/>
      <c r="Q1405" s="20"/>
      <c r="R1405" s="20"/>
      <c r="S1405" s="20"/>
    </row>
    <row r="1406" spans="1:19">
      <c r="A1406" s="147" t="str">
        <f t="shared" si="74"/>
        <v>[提取结果.xlsx]02-关联交易等事项统计表-纺织公司-4内部关联现金流</v>
      </c>
      <c r="B1406" s="9">
        <v>296</v>
      </c>
      <c r="C1406" s="121" t="str">
        <f t="shared" ref="C1406:C1437" si="76">TEXT(D1406,"000")&amp;"-"&amp;TEXT(F1406,"000")</f>
        <v>3级-3级</v>
      </c>
      <c r="D1406" s="121" t="s">
        <v>69</v>
      </c>
      <c r="E1406" s="121" t="s">
        <v>180</v>
      </c>
      <c r="F1406" s="121" t="s">
        <v>69</v>
      </c>
      <c r="G1406" s="121" t="s">
        <v>231</v>
      </c>
      <c r="H1406" s="76"/>
      <c r="I1406" s="124" t="s">
        <v>9</v>
      </c>
      <c r="J1406" s="271">
        <f>'[1]2内部关联交易'!M5727</f>
        <v>0</v>
      </c>
      <c r="K1406" s="22"/>
      <c r="L1406" s="23"/>
      <c r="M1406" s="20"/>
      <c r="N1406" s="24"/>
      <c r="O1406" s="20"/>
      <c r="P1406" s="20"/>
      <c r="Q1406" s="20"/>
      <c r="R1406" s="20"/>
      <c r="S1406" s="20"/>
    </row>
    <row r="1407" spans="1:19">
      <c r="A1407" s="147" t="str">
        <f t="shared" si="74"/>
        <v>[提取结果.xlsx]02-关联交易等事项统计表-纺织公司-4内部关联现金流</v>
      </c>
      <c r="B1407" s="9">
        <v>297</v>
      </c>
      <c r="C1407" s="121" t="str">
        <f t="shared" si="76"/>
        <v>3级-3级</v>
      </c>
      <c r="D1407" s="121" t="s">
        <v>69</v>
      </c>
      <c r="E1407" s="121" t="s">
        <v>180</v>
      </c>
      <c r="F1407" s="121" t="s">
        <v>69</v>
      </c>
      <c r="G1407" s="121" t="s">
        <v>195</v>
      </c>
      <c r="H1407" s="76"/>
      <c r="I1407" s="124" t="s">
        <v>9</v>
      </c>
      <c r="J1407" s="271">
        <f>'[1]2内部关联交易'!M5728</f>
        <v>0</v>
      </c>
      <c r="K1407" s="22"/>
      <c r="L1407" s="23"/>
      <c r="M1407" s="20"/>
      <c r="N1407" s="24"/>
      <c r="O1407" s="20"/>
      <c r="P1407" s="20"/>
      <c r="Q1407" s="20"/>
      <c r="R1407" s="20"/>
      <c r="S1407" s="20"/>
    </row>
    <row r="1408" spans="1:19" ht="26">
      <c r="A1408" s="147" t="str">
        <f t="shared" si="74"/>
        <v>[提取结果.xlsx]02-关联交易等事项统计表-纺织公司-4内部关联现金流</v>
      </c>
      <c r="B1408" s="9">
        <v>298</v>
      </c>
      <c r="C1408" s="121" t="str">
        <f t="shared" si="76"/>
        <v>3级-2级</v>
      </c>
      <c r="D1408" s="121" t="s">
        <v>69</v>
      </c>
      <c r="E1408" s="121" t="s">
        <v>180</v>
      </c>
      <c r="F1408" s="121" t="s">
        <v>66</v>
      </c>
      <c r="G1408" s="121" t="s">
        <v>89</v>
      </c>
      <c r="H1408" s="76"/>
      <c r="I1408" s="124" t="s">
        <v>24</v>
      </c>
      <c r="J1408" s="271">
        <f>'[1]2内部关联交易'!M5729</f>
        <v>0</v>
      </c>
      <c r="K1408" s="22"/>
      <c r="L1408" s="23"/>
      <c r="M1408" s="20"/>
      <c r="N1408" s="24"/>
      <c r="O1408" s="20"/>
      <c r="P1408" s="20"/>
      <c r="Q1408" s="20"/>
      <c r="R1408" s="20"/>
      <c r="S1408" s="20"/>
    </row>
    <row r="1409" spans="1:19">
      <c r="A1409" s="147" t="str">
        <f t="shared" si="74"/>
        <v>[提取结果.xlsx]02-关联交易等事项统计表-纺织公司-4内部关联现金流</v>
      </c>
      <c r="B1409" s="9">
        <v>279</v>
      </c>
      <c r="C1409" s="121" t="str">
        <f t="shared" si="76"/>
        <v>3级-2级</v>
      </c>
      <c r="D1409" s="121" t="s">
        <v>69</v>
      </c>
      <c r="E1409" s="121" t="s">
        <v>180</v>
      </c>
      <c r="F1409" s="121" t="s">
        <v>66</v>
      </c>
      <c r="G1409" s="121" t="s">
        <v>89</v>
      </c>
      <c r="H1409" s="76"/>
      <c r="I1409" s="124" t="s">
        <v>3</v>
      </c>
      <c r="J1409" s="271">
        <f>'[1]2内部关联交易'!J5710*1.13-1710</f>
        <v>-1710</v>
      </c>
      <c r="K1409" s="22"/>
      <c r="L1409" s="23"/>
      <c r="M1409" s="20"/>
      <c r="N1409" s="24"/>
      <c r="O1409" s="20"/>
      <c r="P1409" s="20"/>
      <c r="Q1409" s="20"/>
      <c r="R1409" s="20"/>
      <c r="S1409" s="20"/>
    </row>
    <row r="1410" spans="1:19">
      <c r="A1410" s="147" t="str">
        <f t="shared" si="74"/>
        <v>[提取结果.xlsx]02-关联交易等事项统计表-纺织公司-4内部关联现金流</v>
      </c>
      <c r="B1410" s="9">
        <v>258</v>
      </c>
      <c r="C1410" s="121" t="str">
        <f t="shared" si="76"/>
        <v>3级-2级</v>
      </c>
      <c r="D1410" s="121" t="s">
        <v>69</v>
      </c>
      <c r="E1410" s="121" t="s">
        <v>180</v>
      </c>
      <c r="F1410" s="121" t="s">
        <v>66</v>
      </c>
      <c r="G1410" s="121" t="s">
        <v>106</v>
      </c>
      <c r="H1410" s="76"/>
      <c r="I1410" s="124" t="s">
        <v>3</v>
      </c>
      <c r="J1410" s="271">
        <f>'[1]2内部关联交易'!J5689*1.13-3840</f>
        <v>-3840</v>
      </c>
      <c r="K1410" s="22"/>
      <c r="L1410" s="23"/>
      <c r="M1410" s="40"/>
      <c r="N1410" s="24"/>
      <c r="O1410" s="20"/>
      <c r="P1410" s="20" t="str">
        <f>IF(N1410=0,"OK","待核对")</f>
        <v>OK</v>
      </c>
      <c r="Q1410" s="20"/>
      <c r="R1410" s="20"/>
      <c r="S1410" s="20"/>
    </row>
    <row r="1411" spans="1:19">
      <c r="A1411" s="147" t="str">
        <f t="shared" si="74"/>
        <v>[提取结果.xlsx]02-关联交易等事项统计表-纺织公司-4内部关联现金流</v>
      </c>
      <c r="B1411" s="9">
        <v>274</v>
      </c>
      <c r="C1411" s="121" t="str">
        <f t="shared" si="76"/>
        <v>3级-3级</v>
      </c>
      <c r="D1411" s="121" t="s">
        <v>69</v>
      </c>
      <c r="E1411" s="121" t="s">
        <v>180</v>
      </c>
      <c r="F1411" s="121" t="s">
        <v>69</v>
      </c>
      <c r="G1411" s="121" t="s">
        <v>626</v>
      </c>
      <c r="H1411" s="76"/>
      <c r="I1411" s="124" t="s">
        <v>3</v>
      </c>
      <c r="J1411" s="271">
        <f>'[1]2内部关联交易'!J5705*1.13-4165</f>
        <v>-4165</v>
      </c>
      <c r="K1411" s="22"/>
      <c r="L1411" s="23"/>
      <c r="M1411" s="20"/>
      <c r="N1411" s="24"/>
      <c r="O1411" s="20"/>
      <c r="P1411" s="20"/>
      <c r="Q1411" s="20"/>
      <c r="R1411" s="20"/>
      <c r="S1411" s="20"/>
    </row>
    <row r="1412" spans="1:19">
      <c r="A1412" s="147" t="str">
        <f t="shared" si="74"/>
        <v>[提取结果.xlsx]02-关联交易等事项统计表-纺织公司-4内部关联现金流</v>
      </c>
      <c r="B1412" s="9">
        <v>285</v>
      </c>
      <c r="C1412" s="121" t="str">
        <f t="shared" si="76"/>
        <v>3级-2级</v>
      </c>
      <c r="D1412" s="121" t="s">
        <v>69</v>
      </c>
      <c r="E1412" s="121" t="s">
        <v>180</v>
      </c>
      <c r="F1412" s="121" t="s">
        <v>66</v>
      </c>
      <c r="G1412" s="121" t="s">
        <v>90</v>
      </c>
      <c r="H1412" s="76"/>
      <c r="I1412" s="124" t="s">
        <v>5</v>
      </c>
      <c r="J1412" s="271">
        <f>'[1]2内部关联交易'!J5716*1.13-8850</f>
        <v>-8850</v>
      </c>
      <c r="K1412" s="22"/>
      <c r="L1412" s="23"/>
      <c r="M1412" s="20"/>
      <c r="N1412" s="24"/>
      <c r="O1412" s="20"/>
      <c r="P1412" s="20"/>
      <c r="Q1412" s="20"/>
      <c r="R1412" s="20"/>
      <c r="S1412" s="20"/>
    </row>
    <row r="1413" spans="1:19">
      <c r="A1413" s="147" t="str">
        <f t="shared" si="74"/>
        <v>[提取结果.xlsx]02-关联交易等事项统计表-纺织公司-4内部关联现金流</v>
      </c>
      <c r="B1413" s="9">
        <v>266</v>
      </c>
      <c r="C1413" s="121" t="str">
        <f t="shared" si="76"/>
        <v>3级-2级</v>
      </c>
      <c r="D1413" s="121" t="s">
        <v>69</v>
      </c>
      <c r="E1413" s="121" t="s">
        <v>180</v>
      </c>
      <c r="F1413" s="121" t="s">
        <v>66</v>
      </c>
      <c r="G1413" s="121" t="s">
        <v>83</v>
      </c>
      <c r="H1413" s="76"/>
      <c r="I1413" s="124" t="s">
        <v>3</v>
      </c>
      <c r="J1413" s="271">
        <f>'[1]2内部关联交易'!J5697*1.13-14753</f>
        <v>-14753</v>
      </c>
      <c r="K1413" s="22"/>
      <c r="L1413" s="23"/>
      <c r="M1413" s="20"/>
      <c r="N1413" s="24"/>
      <c r="O1413" s="20"/>
      <c r="P1413" s="20"/>
      <c r="Q1413" s="20"/>
      <c r="R1413" s="20"/>
      <c r="S1413" s="20"/>
    </row>
    <row r="1414" spans="1:19">
      <c r="A141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414" s="9">
        <v>123</v>
      </c>
      <c r="C1414" s="10" t="str">
        <f t="shared" si="76"/>
        <v>3级-3级</v>
      </c>
      <c r="D1414" s="10" t="s">
        <v>116</v>
      </c>
      <c r="E1414" s="10" t="s">
        <v>128</v>
      </c>
      <c r="F1414" s="10" t="s">
        <v>116</v>
      </c>
      <c r="G1414" s="10" t="s">
        <v>102</v>
      </c>
      <c r="H1414" s="81" t="s">
        <v>160</v>
      </c>
      <c r="I1414" s="77" t="s">
        <v>3</v>
      </c>
      <c r="J1414" s="34">
        <v>-25160.06</v>
      </c>
      <c r="K1414" s="22"/>
      <c r="L1414" s="23"/>
      <c r="M1414" s="32"/>
      <c r="N1414" s="24"/>
      <c r="O1414" s="20"/>
      <c r="P1414" s="20"/>
      <c r="Q1414" s="33"/>
      <c r="R1414" s="33"/>
      <c r="S1414" s="33"/>
    </row>
    <row r="1415" spans="1:19" ht="26">
      <c r="A1415" s="147" t="str">
        <f t="shared" ref="A1415:A1429" si="77"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415" s="9">
        <v>33</v>
      </c>
      <c r="C1415" s="10" t="str">
        <f t="shared" si="76"/>
        <v>1级-2级</v>
      </c>
      <c r="D1415" s="10" t="s">
        <v>64</v>
      </c>
      <c r="E1415" s="10" t="s">
        <v>65</v>
      </c>
      <c r="F1415" s="10" t="s">
        <v>66</v>
      </c>
      <c r="G1415" s="10" t="s">
        <v>98</v>
      </c>
      <c r="H1415" s="12" t="s">
        <v>91</v>
      </c>
      <c r="I1415" s="77" t="s">
        <v>24</v>
      </c>
      <c r="J1415" s="14">
        <v>-45000</v>
      </c>
      <c r="K1415" s="12"/>
      <c r="L1415" s="12"/>
      <c r="M1415" s="16"/>
      <c r="N1415" s="17"/>
      <c r="O1415" s="17"/>
      <c r="P1415" s="19"/>
      <c r="Q1415" s="20"/>
      <c r="R1415" s="20"/>
      <c r="S1415" s="20"/>
    </row>
    <row r="1416" spans="1:19" ht="26">
      <c r="A1416" s="147" t="str">
        <f t="shared" si="77"/>
        <v>[提取结果.xlsx]02-关联交易等事项统计表-集团总部-4内部关联现金流</v>
      </c>
      <c r="B1416" s="9">
        <v>34</v>
      </c>
      <c r="C1416" s="10" t="str">
        <f t="shared" si="76"/>
        <v>1级-2级</v>
      </c>
      <c r="D1416" s="10" t="s">
        <v>64</v>
      </c>
      <c r="E1416" s="10" t="s">
        <v>65</v>
      </c>
      <c r="F1416" s="10" t="s">
        <v>66</v>
      </c>
      <c r="G1416" s="10" t="s">
        <v>83</v>
      </c>
      <c r="H1416" s="12" t="s">
        <v>91</v>
      </c>
      <c r="I1416" s="77" t="s">
        <v>24</v>
      </c>
      <c r="J1416" s="14">
        <v>-82500</v>
      </c>
      <c r="K1416" s="12"/>
      <c r="L1416" s="12"/>
      <c r="M1416" s="16"/>
      <c r="N1416" s="17"/>
      <c r="O1416" s="17"/>
      <c r="P1416" s="19"/>
      <c r="Q1416" s="20"/>
      <c r="R1416" s="20"/>
      <c r="S1416" s="20"/>
    </row>
    <row r="1417" spans="1:19" ht="26">
      <c r="A1417" s="147" t="str">
        <f t="shared" si="77"/>
        <v>[提取结果.xlsx]02-关联交易等事项统计表-集团总部-4内部关联现金流</v>
      </c>
      <c r="B1417" s="9">
        <v>24</v>
      </c>
      <c r="C1417" s="10" t="str">
        <f t="shared" si="76"/>
        <v>1级-3级</v>
      </c>
      <c r="D1417" s="10" t="s">
        <v>64</v>
      </c>
      <c r="E1417" s="10" t="s">
        <v>65</v>
      </c>
      <c r="F1417" s="10" t="s">
        <v>69</v>
      </c>
      <c r="G1417" s="10" t="s">
        <v>70</v>
      </c>
      <c r="H1417" s="12" t="s">
        <v>91</v>
      </c>
      <c r="I1417" s="77" t="s">
        <v>24</v>
      </c>
      <c r="J1417" s="14">
        <v>-98333.33</v>
      </c>
      <c r="K1417" s="12"/>
      <c r="L1417" s="12"/>
      <c r="M1417" s="16"/>
      <c r="N1417" s="17"/>
      <c r="O1417" s="17"/>
      <c r="P1417" s="19"/>
      <c r="Q1417" s="20"/>
      <c r="R1417" s="20"/>
      <c r="S1417" s="20"/>
    </row>
    <row r="1418" spans="1:19" ht="26">
      <c r="A1418" s="147" t="str">
        <f t="shared" si="77"/>
        <v>[提取结果.xlsx]02-关联交易等事项统计表-集团总部-4内部关联现金流</v>
      </c>
      <c r="B1418" s="9">
        <v>22</v>
      </c>
      <c r="C1418" s="10" t="str">
        <f t="shared" si="76"/>
        <v>1级-2级</v>
      </c>
      <c r="D1418" s="10" t="s">
        <v>64</v>
      </c>
      <c r="E1418" s="10" t="s">
        <v>65</v>
      </c>
      <c r="F1418" s="10" t="s">
        <v>66</v>
      </c>
      <c r="G1418" s="10" t="s">
        <v>92</v>
      </c>
      <c r="H1418" s="12" t="s">
        <v>91</v>
      </c>
      <c r="I1418" s="77" t="s">
        <v>24</v>
      </c>
      <c r="J1418" s="14">
        <v>-150000</v>
      </c>
      <c r="K1418" s="12"/>
      <c r="L1418" s="12"/>
      <c r="M1418" s="16"/>
      <c r="N1418" s="17"/>
      <c r="O1418" s="17"/>
      <c r="P1418" s="19"/>
      <c r="Q1418" s="20"/>
      <c r="R1418" s="20"/>
      <c r="S1418" s="20"/>
    </row>
    <row r="1419" spans="1:19" ht="26">
      <c r="A1419" s="147" t="str">
        <f t="shared" si="77"/>
        <v>[提取结果.xlsx]02-关联交易等事项统计表-集团总部-4内部关联现金流</v>
      </c>
      <c r="B1419" s="9">
        <v>27</v>
      </c>
      <c r="C1419" s="10" t="str">
        <f t="shared" si="76"/>
        <v>1级-2级</v>
      </c>
      <c r="D1419" s="10" t="s">
        <v>64</v>
      </c>
      <c r="E1419" s="10" t="s">
        <v>65</v>
      </c>
      <c r="F1419" s="10" t="s">
        <v>66</v>
      </c>
      <c r="G1419" s="10" t="s">
        <v>95</v>
      </c>
      <c r="H1419" s="12" t="s">
        <v>91</v>
      </c>
      <c r="I1419" s="77" t="s">
        <v>24</v>
      </c>
      <c r="J1419" s="14">
        <v>-150000</v>
      </c>
      <c r="K1419" s="12"/>
      <c r="L1419" s="12"/>
      <c r="M1419" s="16"/>
      <c r="N1419" s="17"/>
      <c r="O1419" s="17"/>
      <c r="P1419" s="19"/>
      <c r="Q1419" s="20"/>
      <c r="R1419" s="20"/>
      <c r="S1419" s="20"/>
    </row>
    <row r="1420" spans="1:19" ht="26">
      <c r="A1420" s="147" t="str">
        <f t="shared" si="77"/>
        <v>[提取结果.xlsx]02-关联交易等事项统计表-集团总部-4内部关联现金流</v>
      </c>
      <c r="B1420" s="9">
        <v>25</v>
      </c>
      <c r="C1420" s="10" t="str">
        <f t="shared" si="76"/>
        <v>1级-2级</v>
      </c>
      <c r="D1420" s="10" t="s">
        <v>64</v>
      </c>
      <c r="E1420" s="10" t="s">
        <v>65</v>
      </c>
      <c r="F1420" s="10" t="s">
        <v>66</v>
      </c>
      <c r="G1420" s="10" t="s">
        <v>93</v>
      </c>
      <c r="H1420" s="12" t="s">
        <v>91</v>
      </c>
      <c r="I1420" s="77" t="s">
        <v>24</v>
      </c>
      <c r="J1420" s="14">
        <v>-195000</v>
      </c>
      <c r="K1420" s="12"/>
      <c r="L1420" s="12"/>
      <c r="M1420" s="16"/>
      <c r="N1420" s="17"/>
      <c r="O1420" s="18"/>
      <c r="P1420" s="19"/>
      <c r="Q1420" s="20"/>
      <c r="R1420" s="20"/>
      <c r="S1420" s="20"/>
    </row>
    <row r="1421" spans="1:19" ht="26">
      <c r="A1421" s="147" t="str">
        <f t="shared" si="77"/>
        <v>[提取结果.xlsx]02-关联交易等事项统计表-集团总部-4内部关联现金流</v>
      </c>
      <c r="B1421" s="9">
        <v>26</v>
      </c>
      <c r="C1421" s="10" t="str">
        <f t="shared" si="76"/>
        <v>1级-2级</v>
      </c>
      <c r="D1421" s="10" t="s">
        <v>64</v>
      </c>
      <c r="E1421" s="10" t="s">
        <v>65</v>
      </c>
      <c r="F1421" s="10" t="s">
        <v>66</v>
      </c>
      <c r="G1421" s="10" t="s">
        <v>94</v>
      </c>
      <c r="H1421" s="12" t="s">
        <v>91</v>
      </c>
      <c r="I1421" s="77" t="s">
        <v>24</v>
      </c>
      <c r="J1421" s="14">
        <v>-450000</v>
      </c>
      <c r="K1421" s="12"/>
      <c r="L1421" s="12"/>
      <c r="M1421" s="16"/>
      <c r="N1421" s="17"/>
      <c r="O1421" s="18"/>
      <c r="P1421" s="19"/>
      <c r="Q1421" s="20"/>
      <c r="R1421" s="20"/>
      <c r="S1421" s="20"/>
    </row>
    <row r="1422" spans="1:19" ht="26">
      <c r="A1422" s="147" t="str">
        <f t="shared" si="77"/>
        <v>[提取结果.xlsx]02-关联交易等事项统计表-集团总部-4内部关联现金流</v>
      </c>
      <c r="B1422" s="9">
        <v>30</v>
      </c>
      <c r="C1422" s="10" t="str">
        <f t="shared" si="76"/>
        <v>1级-4级</v>
      </c>
      <c r="D1422" s="10" t="s">
        <v>64</v>
      </c>
      <c r="E1422" s="10" t="s">
        <v>65</v>
      </c>
      <c r="F1422" s="10" t="s">
        <v>72</v>
      </c>
      <c r="G1422" s="10" t="s">
        <v>76</v>
      </c>
      <c r="H1422" s="12" t="s">
        <v>91</v>
      </c>
      <c r="I1422" s="77" t="s">
        <v>24</v>
      </c>
      <c r="J1422" s="14">
        <v>-600000</v>
      </c>
      <c r="K1422" s="12"/>
      <c r="L1422" s="12"/>
      <c r="M1422" s="16"/>
      <c r="N1422" s="17"/>
      <c r="O1422" s="17"/>
      <c r="P1422" s="19"/>
      <c r="Q1422" s="20"/>
      <c r="R1422" s="20"/>
      <c r="S1422" s="20"/>
    </row>
    <row r="1423" spans="1:19" ht="26">
      <c r="A1423" s="147" t="str">
        <f t="shared" si="77"/>
        <v>[提取结果.xlsx]02-关联交易等事项统计表-集团总部-4内部关联现金流</v>
      </c>
      <c r="B1423" s="9">
        <v>32</v>
      </c>
      <c r="C1423" s="10" t="str">
        <f t="shared" si="76"/>
        <v>1级-4级</v>
      </c>
      <c r="D1423" s="10" t="s">
        <v>64</v>
      </c>
      <c r="E1423" s="10" t="s">
        <v>65</v>
      </c>
      <c r="F1423" s="10" t="s">
        <v>72</v>
      </c>
      <c r="G1423" s="10" t="s">
        <v>97</v>
      </c>
      <c r="H1423" s="12" t="s">
        <v>91</v>
      </c>
      <c r="I1423" s="77" t="s">
        <v>24</v>
      </c>
      <c r="J1423" s="14">
        <v>-600000</v>
      </c>
      <c r="K1423" s="12"/>
      <c r="L1423" s="12"/>
      <c r="M1423" s="16"/>
      <c r="N1423" s="17"/>
      <c r="O1423" s="17"/>
      <c r="P1423" s="19"/>
      <c r="Q1423" s="20"/>
      <c r="R1423" s="20"/>
      <c r="S1423" s="20"/>
    </row>
    <row r="1424" spans="1:19" ht="26">
      <c r="A1424" s="147" t="str">
        <f t="shared" si="77"/>
        <v>[提取结果.xlsx]02-关联交易等事项统计表-集团总部-4内部关联现金流</v>
      </c>
      <c r="B1424" s="9">
        <v>29</v>
      </c>
      <c r="C1424" s="10" t="str">
        <f t="shared" si="76"/>
        <v>1级-2级</v>
      </c>
      <c r="D1424" s="10" t="s">
        <v>64</v>
      </c>
      <c r="E1424" s="10" t="s">
        <v>65</v>
      </c>
      <c r="F1424" s="10" t="s">
        <v>66</v>
      </c>
      <c r="G1424" s="10" t="s">
        <v>86</v>
      </c>
      <c r="H1424" s="12" t="s">
        <v>91</v>
      </c>
      <c r="I1424" s="77" t="s">
        <v>24</v>
      </c>
      <c r="J1424" s="14">
        <v>-795000</v>
      </c>
      <c r="K1424" s="12"/>
      <c r="L1424" s="12"/>
      <c r="M1424" s="16"/>
      <c r="N1424" s="17"/>
      <c r="O1424" s="17"/>
      <c r="P1424" s="19"/>
      <c r="Q1424" s="20"/>
      <c r="R1424" s="20"/>
      <c r="S1424" s="20"/>
    </row>
    <row r="1425" spans="1:27" ht="26">
      <c r="A1425" s="147" t="str">
        <f t="shared" si="77"/>
        <v>[提取结果.xlsx]02-关联交易等事项统计表-集团总部-4内部关联现金流</v>
      </c>
      <c r="B1425" s="9">
        <v>20</v>
      </c>
      <c r="C1425" s="10" t="str">
        <f t="shared" si="76"/>
        <v>1级-2级</v>
      </c>
      <c r="D1425" s="10" t="s">
        <v>64</v>
      </c>
      <c r="E1425" s="10" t="s">
        <v>65</v>
      </c>
      <c r="F1425" s="10" t="s">
        <v>66</v>
      </c>
      <c r="G1425" s="10" t="s">
        <v>80</v>
      </c>
      <c r="H1425" s="12" t="s">
        <v>91</v>
      </c>
      <c r="I1425" s="77" t="s">
        <v>24</v>
      </c>
      <c r="J1425" s="14">
        <v>-865208.33</v>
      </c>
      <c r="K1425" s="15"/>
      <c r="L1425" s="15"/>
      <c r="M1425" s="16"/>
      <c r="N1425" s="17"/>
      <c r="O1425" s="17"/>
      <c r="P1425" s="19"/>
      <c r="Q1425" s="20"/>
      <c r="R1425" s="20"/>
      <c r="S1425" s="20"/>
    </row>
    <row r="1426" spans="1:27" ht="26">
      <c r="A1426" s="147" t="str">
        <f t="shared" si="77"/>
        <v>[提取结果.xlsx]02-关联交易等事项统计表-集团总部-4内部关联现金流</v>
      </c>
      <c r="B1426" s="9">
        <v>21</v>
      </c>
      <c r="C1426" s="10" t="str">
        <f t="shared" si="76"/>
        <v>1级-2级</v>
      </c>
      <c r="D1426" s="10" t="s">
        <v>64</v>
      </c>
      <c r="E1426" s="10" t="s">
        <v>65</v>
      </c>
      <c r="F1426" s="10" t="s">
        <v>66</v>
      </c>
      <c r="G1426" s="10" t="s">
        <v>87</v>
      </c>
      <c r="H1426" s="12" t="s">
        <v>91</v>
      </c>
      <c r="I1426" s="77" t="s">
        <v>24</v>
      </c>
      <c r="J1426" s="14">
        <v>-1050000</v>
      </c>
      <c r="K1426" s="12"/>
      <c r="L1426" s="12"/>
      <c r="M1426" s="16"/>
      <c r="N1426" s="17"/>
      <c r="O1426" s="17"/>
      <c r="P1426" s="19"/>
      <c r="Q1426" s="20"/>
      <c r="R1426" s="20"/>
      <c r="S1426" s="20"/>
    </row>
    <row r="1427" spans="1:27" ht="26">
      <c r="A1427" s="147" t="str">
        <f t="shared" si="77"/>
        <v>[提取结果.xlsx]02-关联交易等事项统计表-集团总部-4内部关联现金流</v>
      </c>
      <c r="B1427" s="9">
        <v>31</v>
      </c>
      <c r="C1427" s="10" t="str">
        <f t="shared" si="76"/>
        <v>1级-3级</v>
      </c>
      <c r="D1427" s="10" t="s">
        <v>64</v>
      </c>
      <c r="E1427" s="10" t="s">
        <v>65</v>
      </c>
      <c r="F1427" s="10" t="s">
        <v>69</v>
      </c>
      <c r="G1427" s="10" t="s">
        <v>96</v>
      </c>
      <c r="H1427" s="12" t="s">
        <v>91</v>
      </c>
      <c r="I1427" s="77" t="s">
        <v>24</v>
      </c>
      <c r="J1427" s="14">
        <v>-1115000</v>
      </c>
      <c r="K1427" s="12"/>
      <c r="L1427" s="12"/>
      <c r="M1427" s="16"/>
      <c r="N1427" s="17"/>
      <c r="O1427" s="17"/>
      <c r="P1427" s="19"/>
      <c r="Q1427" s="20"/>
      <c r="R1427" s="20"/>
      <c r="S1427" s="20"/>
    </row>
    <row r="1428" spans="1:27" ht="26">
      <c r="A1428" s="147" t="str">
        <f t="shared" si="77"/>
        <v>[提取结果.xlsx]02-关联交易等事项统计表-集团总部-4内部关联现金流</v>
      </c>
      <c r="B1428" s="9">
        <v>23</v>
      </c>
      <c r="C1428" s="10" t="str">
        <f t="shared" si="76"/>
        <v>1级-2级</v>
      </c>
      <c r="D1428" s="10" t="s">
        <v>64</v>
      </c>
      <c r="E1428" s="10" t="s">
        <v>65</v>
      </c>
      <c r="F1428" s="10" t="s">
        <v>66</v>
      </c>
      <c r="G1428" s="10" t="s">
        <v>78</v>
      </c>
      <c r="H1428" s="12" t="s">
        <v>91</v>
      </c>
      <c r="I1428" s="77" t="s">
        <v>24</v>
      </c>
      <c r="J1428" s="14">
        <v>-1146250</v>
      </c>
      <c r="K1428" s="12"/>
      <c r="L1428" s="12"/>
      <c r="M1428" s="16"/>
      <c r="N1428" s="17"/>
      <c r="O1428" s="17"/>
      <c r="P1428" s="19"/>
      <c r="Q1428" s="20"/>
      <c r="R1428" s="20"/>
      <c r="S1428" s="20"/>
    </row>
    <row r="1429" spans="1:27" ht="26">
      <c r="A1429" s="147" t="str">
        <f t="shared" si="77"/>
        <v>[提取结果.xlsx]02-关联交易等事项统计表-集团总部-4内部关联现金流</v>
      </c>
      <c r="B1429" s="9">
        <v>28</v>
      </c>
      <c r="C1429" s="10" t="str">
        <f t="shared" si="76"/>
        <v>1级-2级</v>
      </c>
      <c r="D1429" s="10" t="s">
        <v>64</v>
      </c>
      <c r="E1429" s="10" t="s">
        <v>65</v>
      </c>
      <c r="F1429" s="10" t="s">
        <v>66</v>
      </c>
      <c r="G1429" s="10" t="s">
        <v>82</v>
      </c>
      <c r="H1429" s="12" t="s">
        <v>91</v>
      </c>
      <c r="I1429" s="77" t="s">
        <v>24</v>
      </c>
      <c r="J1429" s="14">
        <v>-1380000</v>
      </c>
      <c r="K1429" s="12"/>
      <c r="L1429" s="12"/>
      <c r="M1429" s="16"/>
      <c r="N1429" s="17"/>
      <c r="O1429" s="17"/>
      <c r="P1429" s="19"/>
      <c r="Q1429" s="20"/>
      <c r="R1429" s="20"/>
      <c r="S1429" s="20"/>
    </row>
    <row r="1430" spans="1:27">
      <c r="A1430" s="147" t="str">
        <f>HYPERLINK("C:\Users\chizh\Desktop\ffcell\提取结果.xlsx#'4内部关联现金流-1'!A1","[提取结果.xlsx]4内部关联现金流-1")</f>
        <v>[提取结果.xlsx]4内部关联现金流-1</v>
      </c>
      <c r="B1430" s="9">
        <v>39</v>
      </c>
      <c r="C1430" s="10" t="str">
        <f t="shared" si="76"/>
        <v>3级-3级</v>
      </c>
      <c r="D1430" s="73" t="s">
        <v>433</v>
      </c>
      <c r="E1430" s="73" t="s">
        <v>418</v>
      </c>
      <c r="F1430" s="73" t="s">
        <v>433</v>
      </c>
      <c r="G1430" s="116" t="s">
        <v>435</v>
      </c>
      <c r="H1430" s="81" t="s">
        <v>403</v>
      </c>
      <c r="I1430" s="77" t="s">
        <v>6</v>
      </c>
      <c r="J1430" s="26">
        <v>-2591718.8199999998</v>
      </c>
      <c r="K1430" s="22"/>
      <c r="L1430" s="23"/>
      <c r="M1430" s="20"/>
      <c r="N1430" s="24"/>
      <c r="O1430" s="20"/>
      <c r="P1430" s="20"/>
      <c r="Q1430" s="20"/>
      <c r="R1430" s="20"/>
      <c r="S1430" s="20"/>
    </row>
    <row r="1431" spans="1:27">
      <c r="A1431" s="147" t="str">
        <f>HYPERLINK("C:\Users\chizh\Desktop\ffcell\提取结果.xlsx#'4内部关联现金流-1'!A1","[提取结果.xlsx]4内部关联现金流-1")</f>
        <v>[提取结果.xlsx]4内部关联现金流-1</v>
      </c>
      <c r="B1431" s="9">
        <v>105</v>
      </c>
      <c r="C1431" s="10" t="str">
        <f t="shared" si="76"/>
        <v>3级-3级</v>
      </c>
      <c r="D1431" s="73" t="s">
        <v>69</v>
      </c>
      <c r="E1431" s="73" t="s">
        <v>467</v>
      </c>
      <c r="F1431" s="73" t="s">
        <v>69</v>
      </c>
      <c r="G1431" s="73" t="s">
        <v>418</v>
      </c>
      <c r="H1431" s="119"/>
      <c r="I1431" s="77" t="s">
        <v>3</v>
      </c>
      <c r="J1431" s="26">
        <v>-2591718.8199999998</v>
      </c>
      <c r="K1431" s="22"/>
      <c r="L1431" s="23"/>
      <c r="M1431" s="20"/>
      <c r="N1431" s="24"/>
      <c r="O1431" s="20"/>
      <c r="P1431" s="20"/>
      <c r="Q1431" s="20"/>
      <c r="R1431" s="20"/>
      <c r="S1431" s="20"/>
    </row>
    <row r="1432" spans="1:27">
      <c r="A143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432" s="9">
        <v>44</v>
      </c>
      <c r="C1432" s="10" t="str">
        <f t="shared" si="76"/>
        <v>1级-2级</v>
      </c>
      <c r="D1432" s="10" t="s">
        <v>64</v>
      </c>
      <c r="E1432" s="10" t="s">
        <v>65</v>
      </c>
      <c r="F1432" s="10" t="s">
        <v>66</v>
      </c>
      <c r="G1432" s="10" t="s">
        <v>76</v>
      </c>
      <c r="H1432" s="76" t="s">
        <v>104</v>
      </c>
      <c r="I1432" s="77" t="s">
        <v>9</v>
      </c>
      <c r="J1432" s="14">
        <f>-2208100-2615094.24*1.06+19030.88</f>
        <v>-4961069.0144000007</v>
      </c>
      <c r="K1432" s="22"/>
      <c r="L1432" s="23"/>
      <c r="M1432" s="20"/>
      <c r="N1432" s="24"/>
      <c r="O1432" s="20"/>
      <c r="P1432" s="20"/>
      <c r="Q1432" s="20"/>
      <c r="R1432" s="20"/>
      <c r="S1432" s="20"/>
    </row>
    <row r="1433" spans="1:27" ht="26">
      <c r="A143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433" s="9">
        <v>19</v>
      </c>
      <c r="C1433" s="10" t="str">
        <f t="shared" si="76"/>
        <v>1级-4级</v>
      </c>
      <c r="D1433" s="10" t="s">
        <v>64</v>
      </c>
      <c r="E1433" s="10" t="s">
        <v>65</v>
      </c>
      <c r="F1433" s="10" t="s">
        <v>72</v>
      </c>
      <c r="G1433" s="10" t="s">
        <v>76</v>
      </c>
      <c r="H1433" s="12" t="s">
        <v>91</v>
      </c>
      <c r="I1433" s="77" t="s">
        <v>24</v>
      </c>
      <c r="J1433" s="14">
        <v>-6913642.8099999996</v>
      </c>
      <c r="K1433" s="15"/>
      <c r="L1433" s="15"/>
      <c r="M1433" s="16"/>
      <c r="N1433" s="17"/>
      <c r="O1433" s="17"/>
      <c r="P1433" s="19"/>
      <c r="Q1433" s="20"/>
      <c r="R1433" s="20"/>
      <c r="S1433" s="20"/>
    </row>
    <row r="1434" spans="1:27">
      <c r="A143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434" s="9">
        <v>166</v>
      </c>
      <c r="C1434" s="121" t="str">
        <f t="shared" si="76"/>
        <v>2级-3级</v>
      </c>
      <c r="D1434" s="121" t="s">
        <v>66</v>
      </c>
      <c r="E1434" s="121" t="s">
        <v>89</v>
      </c>
      <c r="F1434" s="121" t="s">
        <v>69</v>
      </c>
      <c r="G1434" s="121" t="s">
        <v>381</v>
      </c>
      <c r="H1434" s="144" t="s">
        <v>185</v>
      </c>
      <c r="I1434" s="124" t="s">
        <v>5</v>
      </c>
      <c r="J1434" s="255">
        <f>21161750.84-J1433-J1435</f>
        <v>73075393.650000006</v>
      </c>
      <c r="K1434" s="22"/>
      <c r="L1434" s="23"/>
      <c r="M1434" s="20"/>
      <c r="N1434" s="24"/>
      <c r="O1434" s="20"/>
      <c r="P1434" s="20"/>
      <c r="Q1434" s="20"/>
      <c r="R1434" s="20"/>
      <c r="S1434" s="20"/>
    </row>
    <row r="1435" spans="1:27">
      <c r="A143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435" s="9">
        <v>36</v>
      </c>
      <c r="C1435" s="10" t="str">
        <f t="shared" si="76"/>
        <v>1级-2级</v>
      </c>
      <c r="D1435" s="10" t="s">
        <v>64</v>
      </c>
      <c r="E1435" s="10" t="s">
        <v>65</v>
      </c>
      <c r="F1435" s="10" t="s">
        <v>66</v>
      </c>
      <c r="G1435" s="10" t="s">
        <v>83</v>
      </c>
      <c r="H1435" s="76" t="s">
        <v>100</v>
      </c>
      <c r="I1435" s="77" t="s">
        <v>23</v>
      </c>
      <c r="J1435" s="14">
        <v>-45000000</v>
      </c>
      <c r="K1435" s="22"/>
      <c r="L1435" s="23"/>
      <c r="M1435" s="20"/>
      <c r="N1435" s="24"/>
      <c r="O1435" s="20"/>
      <c r="P1435" s="20"/>
      <c r="Q1435" s="20"/>
      <c r="R1435" s="20"/>
      <c r="S1435" s="20"/>
    </row>
    <row r="1436" spans="1:27">
      <c r="A143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436" s="9">
        <v>101</v>
      </c>
      <c r="C1436" s="10" t="str">
        <f t="shared" si="76"/>
        <v>2级-4级</v>
      </c>
      <c r="D1436" s="10" t="s">
        <v>252</v>
      </c>
      <c r="E1436" s="10" t="s">
        <v>337</v>
      </c>
      <c r="F1436" s="10" t="s">
        <v>262</v>
      </c>
      <c r="G1436" s="10" t="s">
        <v>76</v>
      </c>
      <c r="H1436" s="15"/>
      <c r="I1436" s="15"/>
      <c r="J1436" s="14"/>
      <c r="K1436" s="15" t="s">
        <v>203</v>
      </c>
      <c r="L1436" s="15" t="s">
        <v>306</v>
      </c>
      <c r="M1436" s="16">
        <v>699296.01</v>
      </c>
      <c r="N1436" s="17"/>
      <c r="O1436" s="18"/>
      <c r="P1436" s="19"/>
      <c r="Q1436" s="62"/>
      <c r="R1436" s="62"/>
      <c r="S1436" s="63"/>
      <c r="T1436" s="164"/>
      <c r="U1436" s="164"/>
      <c r="V1436" s="165"/>
      <c r="W1436" s="166"/>
      <c r="X1436" s="166"/>
      <c r="Y1436" s="167"/>
      <c r="Z1436" s="168">
        <f>ROUND(J1436-V1436-Y1436,2)</f>
        <v>0</v>
      </c>
      <c r="AA1436" s="168">
        <f>ROUND(M1436+P1436-S1436,2)</f>
        <v>699296.01</v>
      </c>
    </row>
    <row r="1437" spans="1:27">
      <c r="A1437" s="147" t="str">
        <f t="shared" ref="A1437:A1447" si="78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437" s="9">
        <v>256</v>
      </c>
      <c r="C1437" s="121" t="str">
        <f t="shared" si="76"/>
        <v>3级-2级</v>
      </c>
      <c r="D1437" s="121" t="s">
        <v>69</v>
      </c>
      <c r="E1437" s="121" t="s">
        <v>180</v>
      </c>
      <c r="F1437" s="121" t="s">
        <v>66</v>
      </c>
      <c r="G1437" s="121" t="s">
        <v>303</v>
      </c>
      <c r="H1437" s="144"/>
      <c r="I1437" s="124" t="s">
        <v>3</v>
      </c>
      <c r="J1437" s="271"/>
      <c r="K1437" s="22"/>
      <c r="L1437" s="23"/>
      <c r="M1437" s="38"/>
      <c r="N1437" s="24"/>
      <c r="O1437" s="20"/>
      <c r="P1437" s="20" t="str">
        <f>IF(N1437=0,"OK","待核对")</f>
        <v>OK</v>
      </c>
      <c r="Q1437" s="20"/>
      <c r="R1437" s="20"/>
      <c r="S1437" s="20"/>
    </row>
    <row r="1438" spans="1:27">
      <c r="A1438" s="147" t="str">
        <f t="shared" si="78"/>
        <v>[提取结果.xlsx]02-关联交易等事项统计表-纺织公司-4内部关联现金流</v>
      </c>
      <c r="B1438" s="9">
        <v>282</v>
      </c>
      <c r="C1438" s="121" t="str">
        <f t="shared" ref="C1438:C1447" si="79">TEXT(D1438,"000")&amp;"-"&amp;TEXT(F1438,"000")</f>
        <v>3级-2级</v>
      </c>
      <c r="D1438" s="121" t="s">
        <v>69</v>
      </c>
      <c r="E1438" s="121" t="s">
        <v>180</v>
      </c>
      <c r="F1438" s="121" t="s">
        <v>66</v>
      </c>
      <c r="G1438" s="121" t="s">
        <v>270</v>
      </c>
      <c r="H1438" s="76"/>
      <c r="I1438" s="124" t="s">
        <v>3</v>
      </c>
      <c r="J1438" s="271"/>
      <c r="K1438" s="22"/>
      <c r="L1438" s="23"/>
      <c r="M1438" s="20"/>
      <c r="N1438" s="24"/>
      <c r="O1438" s="20"/>
      <c r="P1438" s="20"/>
      <c r="Q1438" s="20"/>
      <c r="R1438" s="20"/>
      <c r="S1438" s="20"/>
    </row>
    <row r="1439" spans="1:27">
      <c r="A1439" s="147" t="str">
        <f t="shared" si="78"/>
        <v>[提取结果.xlsx]02-关联交易等事项统计表-纺织公司-4内部关联现金流</v>
      </c>
      <c r="B1439" s="9">
        <v>283</v>
      </c>
      <c r="C1439" s="121" t="str">
        <f t="shared" si="79"/>
        <v>3级-2级</v>
      </c>
      <c r="D1439" s="121" t="s">
        <v>69</v>
      </c>
      <c r="E1439" s="121" t="s">
        <v>180</v>
      </c>
      <c r="F1439" s="121" t="s">
        <v>66</v>
      </c>
      <c r="G1439" s="121" t="s">
        <v>184</v>
      </c>
      <c r="H1439" s="76"/>
      <c r="I1439" s="124" t="s">
        <v>5</v>
      </c>
      <c r="J1439" s="271"/>
      <c r="K1439" s="22"/>
      <c r="L1439" s="23"/>
      <c r="M1439" s="20"/>
      <c r="N1439" s="24"/>
      <c r="O1439" s="20"/>
      <c r="P1439" s="20"/>
      <c r="Q1439" s="20"/>
      <c r="R1439" s="20"/>
      <c r="S1439" s="20"/>
    </row>
    <row r="1440" spans="1:27">
      <c r="A1440" s="147" t="str">
        <f t="shared" si="78"/>
        <v>[提取结果.xlsx]02-关联交易等事项统计表-纺织公司-4内部关联现金流</v>
      </c>
      <c r="B1440" s="9">
        <v>288</v>
      </c>
      <c r="C1440" s="121" t="str">
        <f t="shared" si="79"/>
        <v>3级-2级</v>
      </c>
      <c r="D1440" s="121" t="s">
        <v>69</v>
      </c>
      <c r="E1440" s="121" t="s">
        <v>180</v>
      </c>
      <c r="F1440" s="121" t="s">
        <v>66</v>
      </c>
      <c r="G1440" s="121" t="s">
        <v>172</v>
      </c>
      <c r="H1440" s="76"/>
      <c r="I1440" s="124" t="s">
        <v>5</v>
      </c>
      <c r="J1440" s="271"/>
      <c r="K1440" s="22"/>
      <c r="L1440" s="23"/>
      <c r="M1440" s="20"/>
      <c r="N1440" s="24"/>
      <c r="O1440" s="20"/>
      <c r="P1440" s="20"/>
      <c r="Q1440" s="20"/>
      <c r="R1440" s="20"/>
      <c r="S1440" s="20"/>
    </row>
    <row r="1441" spans="1:19">
      <c r="A1441" s="147" t="str">
        <f t="shared" si="78"/>
        <v>[提取结果.xlsx]02-关联交易等事项统计表-纺织公司-4内部关联现金流</v>
      </c>
      <c r="B1441" s="9">
        <v>289</v>
      </c>
      <c r="C1441" s="121" t="str">
        <f t="shared" si="79"/>
        <v>3级-3级</v>
      </c>
      <c r="D1441" s="121" t="s">
        <v>69</v>
      </c>
      <c r="E1441" s="121" t="s">
        <v>180</v>
      </c>
      <c r="F1441" s="121" t="s">
        <v>69</v>
      </c>
      <c r="G1441" s="121" t="s">
        <v>349</v>
      </c>
      <c r="H1441" s="76"/>
      <c r="I1441" s="124" t="s">
        <v>5</v>
      </c>
      <c r="J1441" s="271"/>
      <c r="K1441" s="22"/>
      <c r="L1441" s="23"/>
      <c r="M1441" s="20"/>
      <c r="N1441" s="24"/>
      <c r="O1441" s="20"/>
      <c r="P1441" s="20"/>
      <c r="Q1441" s="20"/>
      <c r="R1441" s="20"/>
      <c r="S1441" s="20"/>
    </row>
    <row r="1442" spans="1:19">
      <c r="A1442" s="147" t="str">
        <f t="shared" si="78"/>
        <v>[提取结果.xlsx]02-关联交易等事项统计表-纺织公司-4内部关联现金流</v>
      </c>
      <c r="B1442" s="9">
        <v>290</v>
      </c>
      <c r="C1442" s="121" t="str">
        <f t="shared" si="79"/>
        <v>3级-2级</v>
      </c>
      <c r="D1442" s="121" t="s">
        <v>69</v>
      </c>
      <c r="E1442" s="121" t="s">
        <v>180</v>
      </c>
      <c r="F1442" s="121" t="s">
        <v>66</v>
      </c>
      <c r="G1442" s="121" t="s">
        <v>86</v>
      </c>
      <c r="H1442" s="76"/>
      <c r="I1442" s="124" t="s">
        <v>5</v>
      </c>
      <c r="J1442" s="271"/>
      <c r="K1442" s="22"/>
      <c r="L1442" s="23"/>
      <c r="M1442" s="20"/>
      <c r="N1442" s="24"/>
      <c r="O1442" s="20"/>
      <c r="P1442" s="20"/>
      <c r="Q1442" s="20"/>
      <c r="R1442" s="20"/>
      <c r="S1442" s="20"/>
    </row>
    <row r="1443" spans="1:19">
      <c r="A1443" s="147" t="str">
        <f t="shared" si="78"/>
        <v>[提取结果.xlsx]02-关联交易等事项统计表-纺织公司-4内部关联现金流</v>
      </c>
      <c r="B1443" s="9">
        <v>291</v>
      </c>
      <c r="C1443" s="121" t="str">
        <f t="shared" si="79"/>
        <v>3级-2级</v>
      </c>
      <c r="D1443" s="121" t="s">
        <v>69</v>
      </c>
      <c r="E1443" s="121" t="s">
        <v>180</v>
      </c>
      <c r="F1443" s="121" t="s">
        <v>66</v>
      </c>
      <c r="G1443" s="121" t="s">
        <v>109</v>
      </c>
      <c r="H1443" s="76"/>
      <c r="I1443" s="124" t="s">
        <v>5</v>
      </c>
      <c r="J1443" s="271"/>
      <c r="K1443" s="22"/>
      <c r="L1443" s="23"/>
      <c r="M1443" s="20"/>
      <c r="N1443" s="24"/>
      <c r="O1443" s="20"/>
      <c r="P1443" s="20"/>
      <c r="Q1443" s="20"/>
      <c r="R1443" s="20"/>
      <c r="S1443" s="20"/>
    </row>
    <row r="1444" spans="1:19">
      <c r="A1444" s="147" t="str">
        <f t="shared" si="78"/>
        <v>[提取结果.xlsx]02-关联交易等事项统计表-纺织公司-4内部关联现金流</v>
      </c>
      <c r="B1444" s="9">
        <v>292</v>
      </c>
      <c r="C1444" s="121" t="str">
        <f t="shared" si="79"/>
        <v>3级-2级</v>
      </c>
      <c r="D1444" s="121" t="s">
        <v>69</v>
      </c>
      <c r="E1444" s="121" t="s">
        <v>180</v>
      </c>
      <c r="F1444" s="121" t="s">
        <v>66</v>
      </c>
      <c r="G1444" s="121" t="s">
        <v>95</v>
      </c>
      <c r="H1444" s="76"/>
      <c r="I1444" s="124" t="s">
        <v>5</v>
      </c>
      <c r="J1444" s="271"/>
      <c r="K1444" s="22"/>
      <c r="L1444" s="23"/>
      <c r="M1444" s="20"/>
      <c r="N1444" s="24"/>
      <c r="O1444" s="20"/>
      <c r="P1444" s="20"/>
      <c r="Q1444" s="20"/>
      <c r="R1444" s="20"/>
      <c r="S1444" s="20"/>
    </row>
    <row r="1445" spans="1:19">
      <c r="A1445" s="147" t="str">
        <f t="shared" si="78"/>
        <v>[提取结果.xlsx]02-关联交易等事项统计表-纺织公司-4内部关联现金流</v>
      </c>
      <c r="B1445" s="9">
        <v>293</v>
      </c>
      <c r="C1445" s="121" t="str">
        <f t="shared" si="79"/>
        <v>3级-2级</v>
      </c>
      <c r="D1445" s="121" t="s">
        <v>69</v>
      </c>
      <c r="E1445" s="121" t="s">
        <v>180</v>
      </c>
      <c r="F1445" s="121" t="s">
        <v>66</v>
      </c>
      <c r="G1445" s="121" t="s">
        <v>87</v>
      </c>
      <c r="H1445" s="76"/>
      <c r="I1445" s="124" t="s">
        <v>5</v>
      </c>
      <c r="J1445" s="271"/>
      <c r="K1445" s="22"/>
      <c r="L1445" s="23"/>
      <c r="M1445" s="20"/>
      <c r="N1445" s="24"/>
      <c r="O1445" s="20"/>
      <c r="P1445" s="20"/>
      <c r="Q1445" s="20"/>
      <c r="R1445" s="20"/>
      <c r="S1445" s="20"/>
    </row>
    <row r="1446" spans="1:19">
      <c r="A1446" s="147" t="str">
        <f t="shared" si="78"/>
        <v>[提取结果.xlsx]02-关联交易等事项统计表-纺织公司-4内部关联现金流</v>
      </c>
      <c r="B1446" s="9">
        <v>404</v>
      </c>
      <c r="C1446" s="121" t="str">
        <f t="shared" si="79"/>
        <v>3级-3级</v>
      </c>
      <c r="D1446" s="121" t="s">
        <v>69</v>
      </c>
      <c r="E1446" s="121" t="s">
        <v>161</v>
      </c>
      <c r="F1446" s="121" t="s">
        <v>69</v>
      </c>
      <c r="G1446" s="121" t="s">
        <v>194</v>
      </c>
      <c r="H1446" s="144" t="s">
        <v>669</v>
      </c>
      <c r="I1446" s="124" t="s">
        <v>3</v>
      </c>
      <c r="J1446" s="271"/>
      <c r="K1446" s="22"/>
      <c r="L1446" s="23"/>
      <c r="M1446" s="20"/>
      <c r="N1446" s="24"/>
      <c r="O1446" s="20"/>
      <c r="P1446" s="20"/>
      <c r="Q1446" s="20"/>
      <c r="R1446" s="20"/>
      <c r="S1446" s="20"/>
    </row>
    <row r="1447" spans="1:19">
      <c r="A1447" s="147" t="str">
        <f t="shared" si="78"/>
        <v>[提取结果.xlsx]02-关联交易等事项统计表-纺织公司-4内部关联现金流</v>
      </c>
      <c r="B1447" s="9">
        <v>413</v>
      </c>
      <c r="C1447" s="121" t="str">
        <f t="shared" si="79"/>
        <v>3级-3级</v>
      </c>
      <c r="D1447" s="121" t="s">
        <v>69</v>
      </c>
      <c r="E1447" s="121" t="s">
        <v>161</v>
      </c>
      <c r="F1447" s="121" t="s">
        <v>69</v>
      </c>
      <c r="G1447" s="121" t="s">
        <v>158</v>
      </c>
      <c r="H1447" s="144" t="s">
        <v>669</v>
      </c>
      <c r="I1447" s="124" t="s">
        <v>3</v>
      </c>
      <c r="J1447" s="271"/>
      <c r="K1447" s="22"/>
      <c r="L1447" s="23"/>
      <c r="M1447" s="20"/>
      <c r="N1447" s="24"/>
      <c r="O1447" s="20"/>
      <c r="P1447" s="20"/>
      <c r="Q1447" s="20"/>
      <c r="R1447" s="20"/>
      <c r="S1447" s="20"/>
    </row>
  </sheetData>
  <autoFilter ref="A2:AA1447" xr:uid="{00000000-0009-0000-0000-000000000000}">
    <sortState xmlns:xlrd2="http://schemas.microsoft.com/office/spreadsheetml/2017/richdata2" ref="A3:AA1447">
      <sortCondition descending="1" ref="J2:J1447"/>
    </sortState>
  </autoFilter>
  <phoneticPr fontId="21" type="noConversion"/>
  <conditionalFormatting sqref="E263">
    <cfRule type="duplicateValues" dxfId="471" priority="36"/>
  </conditionalFormatting>
  <conditionalFormatting sqref="E263">
    <cfRule type="duplicateValues" dxfId="470" priority="34"/>
    <cfRule type="duplicateValues" dxfId="469" priority="35"/>
  </conditionalFormatting>
  <conditionalFormatting sqref="G263">
    <cfRule type="duplicateValues" dxfId="468" priority="30"/>
  </conditionalFormatting>
  <conditionalFormatting sqref="G263">
    <cfRule type="duplicateValues" dxfId="467" priority="28"/>
    <cfRule type="duplicateValues" dxfId="466" priority="29"/>
  </conditionalFormatting>
  <conditionalFormatting sqref="E264">
    <cfRule type="duplicateValues" dxfId="465" priority="27"/>
  </conditionalFormatting>
  <conditionalFormatting sqref="E264">
    <cfRule type="duplicateValues" dxfId="464" priority="25"/>
    <cfRule type="duplicateValues" dxfId="463" priority="26"/>
  </conditionalFormatting>
  <conditionalFormatting sqref="G264">
    <cfRule type="duplicateValues" dxfId="462" priority="24"/>
  </conditionalFormatting>
  <conditionalFormatting sqref="G264">
    <cfRule type="duplicateValues" dxfId="461" priority="22"/>
    <cfRule type="duplicateValues" dxfId="460" priority="23"/>
  </conditionalFormatting>
  <conditionalFormatting sqref="H263">
    <cfRule type="duplicateValues" dxfId="459" priority="21"/>
  </conditionalFormatting>
  <conditionalFormatting sqref="H263">
    <cfRule type="duplicateValues" dxfId="458" priority="19"/>
    <cfRule type="duplicateValues" dxfId="457" priority="20"/>
  </conditionalFormatting>
  <conditionalFormatting sqref="G266">
    <cfRule type="duplicateValues" dxfId="456" priority="18"/>
  </conditionalFormatting>
  <conditionalFormatting sqref="G266">
    <cfRule type="duplicateValues" dxfId="455" priority="16"/>
    <cfRule type="duplicateValues" dxfId="454" priority="17"/>
  </conditionalFormatting>
  <conditionalFormatting sqref="G269">
    <cfRule type="duplicateValues" dxfId="453" priority="15"/>
  </conditionalFormatting>
  <conditionalFormatting sqref="G269">
    <cfRule type="duplicateValues" dxfId="452" priority="13"/>
    <cfRule type="duplicateValues" dxfId="451" priority="14"/>
  </conditionalFormatting>
  <conditionalFormatting sqref="G269">
    <cfRule type="duplicateValues" dxfId="450" priority="12"/>
  </conditionalFormatting>
  <conditionalFormatting sqref="G269">
    <cfRule type="duplicateValues" dxfId="449" priority="10"/>
    <cfRule type="duplicateValues" dxfId="448" priority="11"/>
  </conditionalFormatting>
  <conditionalFormatting sqref="G269">
    <cfRule type="duplicateValues" dxfId="447" priority="9"/>
  </conditionalFormatting>
  <conditionalFormatting sqref="G269">
    <cfRule type="duplicateValues" dxfId="446" priority="7"/>
    <cfRule type="duplicateValues" dxfId="445" priority="8"/>
  </conditionalFormatting>
  <conditionalFormatting sqref="E266:E269">
    <cfRule type="duplicateValues" dxfId="444" priority="6"/>
  </conditionalFormatting>
  <conditionalFormatting sqref="E266:E269">
    <cfRule type="duplicateValues" dxfId="443" priority="4"/>
    <cfRule type="duplicateValues" dxfId="442" priority="5"/>
  </conditionalFormatting>
  <conditionalFormatting sqref="H266">
    <cfRule type="duplicateValues" dxfId="441" priority="3"/>
  </conditionalFormatting>
  <conditionalFormatting sqref="H266">
    <cfRule type="duplicateValues" dxfId="440" priority="1"/>
    <cfRule type="duplicateValues" dxfId="439" priority="2"/>
  </conditionalFormatting>
  <conditionalFormatting sqref="G313">
    <cfRule type="duplicateValues" dxfId="438" priority="42"/>
  </conditionalFormatting>
  <conditionalFormatting sqref="G313">
    <cfRule type="duplicateValues" dxfId="437" priority="40"/>
    <cfRule type="duplicateValues" dxfId="436" priority="41"/>
  </conditionalFormatting>
  <conditionalFormatting sqref="G316">
    <cfRule type="duplicateValues" dxfId="435" priority="39"/>
  </conditionalFormatting>
  <conditionalFormatting sqref="G316">
    <cfRule type="duplicateValues" dxfId="434" priority="37"/>
    <cfRule type="duplicateValues" dxfId="433" priority="38"/>
  </conditionalFormatting>
  <conditionalFormatting sqref="G317">
    <cfRule type="duplicateValues" dxfId="432" priority="43"/>
  </conditionalFormatting>
  <conditionalFormatting sqref="G317">
    <cfRule type="duplicateValues" dxfId="431" priority="44"/>
    <cfRule type="duplicateValues" dxfId="430" priority="44"/>
  </conditionalFormatting>
  <conditionalFormatting sqref="G374">
    <cfRule type="duplicateValues" dxfId="429" priority="33"/>
  </conditionalFormatting>
  <conditionalFormatting sqref="G374">
    <cfRule type="duplicateValues" dxfId="428" priority="31"/>
    <cfRule type="duplicateValues" dxfId="427" priority="32"/>
  </conditionalFormatting>
  <conditionalFormatting sqref="G376">
    <cfRule type="duplicateValues" dxfId="426" priority="45"/>
  </conditionalFormatting>
  <conditionalFormatting sqref="G376">
    <cfRule type="duplicateValues" dxfId="425" priority="46"/>
    <cfRule type="duplicateValues" dxfId="424" priority="46"/>
  </conditionalFormatting>
  <conditionalFormatting sqref="G374">
    <cfRule type="duplicateValues" dxfId="423" priority="47"/>
  </conditionalFormatting>
  <conditionalFormatting sqref="G374">
    <cfRule type="duplicateValues" dxfId="422" priority="48"/>
    <cfRule type="duplicateValues" dxfId="421" priority="48"/>
  </conditionalFormatting>
  <conditionalFormatting sqref="G376">
    <cfRule type="duplicateValues" dxfId="420" priority="49"/>
  </conditionalFormatting>
  <conditionalFormatting sqref="G376">
    <cfRule type="duplicateValues" dxfId="419" priority="50"/>
    <cfRule type="duplicateValues" dxfId="418" priority="50"/>
  </conditionalFormatting>
  <conditionalFormatting sqref="G376">
    <cfRule type="duplicateValues" dxfId="417" priority="51"/>
  </conditionalFormatting>
  <conditionalFormatting sqref="G376">
    <cfRule type="duplicateValues" dxfId="416" priority="52"/>
    <cfRule type="duplicateValues" dxfId="415" priority="52"/>
  </conditionalFormatting>
  <conditionalFormatting sqref="G376">
    <cfRule type="duplicateValues" dxfId="414" priority="53"/>
  </conditionalFormatting>
  <conditionalFormatting sqref="G376">
    <cfRule type="duplicateValues" dxfId="413" priority="54"/>
    <cfRule type="duplicateValues" dxfId="412" priority="54"/>
  </conditionalFormatting>
  <conditionalFormatting sqref="G377">
    <cfRule type="duplicateValues" dxfId="411" priority="55"/>
  </conditionalFormatting>
  <conditionalFormatting sqref="G377">
    <cfRule type="duplicateValues" dxfId="410" priority="56"/>
    <cfRule type="duplicateValues" dxfId="409" priority="56"/>
  </conditionalFormatting>
  <conditionalFormatting sqref="G378">
    <cfRule type="duplicateValues" dxfId="408" priority="57"/>
  </conditionalFormatting>
  <conditionalFormatting sqref="G378">
    <cfRule type="duplicateValues" dxfId="407" priority="58"/>
    <cfRule type="duplicateValues" dxfId="406" priority="58"/>
  </conditionalFormatting>
  <conditionalFormatting sqref="G377">
    <cfRule type="duplicateValues" dxfId="405" priority="59"/>
  </conditionalFormatting>
  <conditionalFormatting sqref="G377">
    <cfRule type="duplicateValues" dxfId="404" priority="60"/>
    <cfRule type="duplicateValues" dxfId="403" priority="60"/>
  </conditionalFormatting>
  <conditionalFormatting sqref="G377">
    <cfRule type="duplicateValues" dxfId="402" priority="61"/>
  </conditionalFormatting>
  <conditionalFormatting sqref="G377">
    <cfRule type="duplicateValues" dxfId="401" priority="62"/>
    <cfRule type="duplicateValues" dxfId="400" priority="62"/>
  </conditionalFormatting>
  <conditionalFormatting sqref="G377">
    <cfRule type="duplicateValues" dxfId="399" priority="63"/>
  </conditionalFormatting>
  <conditionalFormatting sqref="G377">
    <cfRule type="duplicateValues" dxfId="398" priority="64"/>
    <cfRule type="duplicateValues" dxfId="397" priority="64"/>
  </conditionalFormatting>
  <conditionalFormatting sqref="G566">
    <cfRule type="duplicateValues" dxfId="396" priority="65"/>
  </conditionalFormatting>
  <conditionalFormatting sqref="G566">
    <cfRule type="duplicateValues" dxfId="395" priority="66"/>
    <cfRule type="duplicateValues" dxfId="394" priority="66"/>
  </conditionalFormatting>
  <conditionalFormatting sqref="G567">
    <cfRule type="duplicateValues" dxfId="393" priority="67"/>
  </conditionalFormatting>
  <conditionalFormatting sqref="G567">
    <cfRule type="duplicateValues" dxfId="392" priority="68"/>
    <cfRule type="duplicateValues" dxfId="391" priority="68"/>
  </conditionalFormatting>
  <dataValidations count="5">
    <dataValidation type="list" allowBlank="1" showInputMessage="1" showErrorMessage="1" sqref="E884:E1376 G1219:G1376 G1201 G884:G1181 G1186 G1214 G1216 G1205:G1206 F521 G311:G384 G386:G567 E311:E567 G233:G262 E233:E262 E4:E51 G4:G51" xr:uid="{00000000-0002-0000-0000-000000000000}">
      <formula1>INDIRECT("_"&amp;B4)</formula1>
    </dataValidation>
    <dataValidation type="list" allowBlank="1" showInputMessage="1" showErrorMessage="1" sqref="L39:L51 I4:I51 L52:L202 I52:I202 I203:I232 L203:L232 L233:L262 I233:I262 L263:L269 I270:I310 L270:L310 I420:I422 L311:L409 I311:I409 L412:L414 I412:I414 L416:L418 I416:I418 L423:L567 I423:I567 H600 H584:H586 I568:I662 L568:L662 L663:L768 I663:I768 I769:I792 L769:L792 I793:I883 L793:L883 I884:I1376 H1113:H1131 L884:L1376 K1113:K1131 I1377:I1447 L1377:L1447 I263:I268 L420:L422" xr:uid="{00000000-0002-0000-0000-000001000000}">
      <formula1>$H$1:$H$2</formula1>
    </dataValidation>
    <dataValidation type="list" allowBlank="1" showInputMessage="1" showErrorMessage="1" sqref="F4:F51 F1377:F1397 D1377:D1397 D1438:D1447 F1438:F1447 F1360:F1364 F1324:F1358 D1324:D1364 F884:F1284 D884:D1284 F793:F883 D793:D883 D769:D792 F769:F792 D663:D695 F663:F695 F568:F586 D568:D586 F647:F662 D647:D662 F423:F467 D423:D467 F270:F310 D270:D310 F263:F269 D263:D269 D233:D262 F233:F262 F203:F232 D203:D232 D52:D202 F52:F202 D4:D51 D311:D422 F311:F422" xr:uid="{00000000-0002-0000-0000-000002000000}">
      <formula1>#REF!</formula1>
    </dataValidation>
    <dataValidation type="list" allowBlank="1" showInputMessage="1" showErrorMessage="1" sqref="G568:G586 G600 G265 E263:G264 E1377:E1447 G1377:G1447 E568:E883 G647:G883 G270:G310 E265:E310 G232 G52:G230 E52:E232" xr:uid="{00000000-0002-0000-0000-000003000000}">
      <formula1>INDIRECT("_"&amp;D52)</formula1>
    </dataValidation>
    <dataValidation type="list" allowBlank="1" showInputMessage="1" showErrorMessage="1" sqref="G1207 G1217:G1218" xr:uid="{00000000-0002-0000-0000-000004000000}">
      <formula1>INDIRECT("_"&amp;F1206)</formula1>
    </dataValidation>
  </dataValidation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A346"/>
  <sheetViews>
    <sheetView zoomScale="80" zoomScaleNormal="80" workbookViewId="0">
      <selection activeCell="I368" sqref="I368"/>
    </sheetView>
  </sheetViews>
  <sheetFormatPr defaultRowHeight="13"/>
  <cols>
    <col min="1" max="1" width="4.1796875" customWidth="1"/>
    <col min="2" max="2" width="5.54296875" customWidth="1"/>
    <col min="3" max="4" width="9.7265625" style="225" customWidth="1"/>
    <col min="5" max="5" width="36.1796875" style="225" customWidth="1"/>
    <col min="6" max="6" width="10.81640625" style="225" customWidth="1"/>
    <col min="7" max="7" width="39.54296875" style="225" bestFit="1" customWidth="1"/>
    <col min="8" max="8" width="15.453125" style="225" customWidth="1"/>
    <col min="9" max="9" width="27.81640625" style="225" customWidth="1"/>
    <col min="10" max="10" width="16.453125" style="226" bestFit="1" customWidth="1"/>
    <col min="11" max="11" width="12.453125" bestFit="1" customWidth="1"/>
    <col min="12" max="12" width="12.453125" style="259" bestFit="1" customWidth="1"/>
    <col min="13" max="13" width="15.54296875" style="206" customWidth="1"/>
    <col min="14" max="14" width="14.453125" customWidth="1"/>
    <col min="15" max="19" width="8.54296875" bestFit="1" customWidth="1"/>
    <col min="20" max="27" width="10.26953125" customWidth="1"/>
  </cols>
  <sheetData>
    <row r="1" spans="1:27" ht="13.5">
      <c r="B1" t="s">
        <v>45</v>
      </c>
      <c r="C1" s="225" t="s">
        <v>46</v>
      </c>
      <c r="D1" s="225" t="s">
        <v>47</v>
      </c>
      <c r="E1" s="225" t="s">
        <v>48</v>
      </c>
      <c r="F1" s="225" t="s">
        <v>49</v>
      </c>
      <c r="G1" s="225" t="s">
        <v>50</v>
      </c>
      <c r="H1" s="410" t="s">
        <v>51</v>
      </c>
      <c r="I1" s="410"/>
      <c r="J1" s="410"/>
      <c r="K1" s="408" t="s">
        <v>725</v>
      </c>
      <c r="L1" s="409"/>
      <c r="M1" s="409"/>
    </row>
    <row r="2" spans="1:27" ht="26">
      <c r="A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" s="146" t="s">
        <v>45</v>
      </c>
      <c r="C2" s="140" t="s">
        <v>46</v>
      </c>
      <c r="D2" s="140" t="s">
        <v>47</v>
      </c>
      <c r="E2" s="140" t="s">
        <v>48</v>
      </c>
      <c r="F2" s="140" t="s">
        <v>49</v>
      </c>
      <c r="G2" s="140" t="s">
        <v>50</v>
      </c>
      <c r="H2" s="225" t="s">
        <v>55</v>
      </c>
      <c r="I2" s="225" t="s">
        <v>56</v>
      </c>
      <c r="J2" s="226" t="s">
        <v>57</v>
      </c>
      <c r="K2" s="138" t="s">
        <v>55</v>
      </c>
      <c r="L2" s="257" t="s">
        <v>56</v>
      </c>
      <c r="M2" s="201" t="s">
        <v>57</v>
      </c>
      <c r="N2" s="138" t="s">
        <v>53</v>
      </c>
      <c r="O2" s="138" t="s">
        <v>53</v>
      </c>
      <c r="P2" s="138" t="s">
        <v>53</v>
      </c>
      <c r="Q2" s="138" t="s">
        <v>54</v>
      </c>
      <c r="R2" s="138" t="s">
        <v>54</v>
      </c>
      <c r="S2" s="138" t="s">
        <v>54</v>
      </c>
      <c r="T2" s="161" t="s">
        <v>726</v>
      </c>
    </row>
    <row r="3" spans="1:27" ht="26.15" hidden="1" customHeight="1">
      <c r="A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" s="9">
        <v>39</v>
      </c>
      <c r="C3" s="111" t="str">
        <f t="shared" ref="C3:C8" si="0">TEXT(D3,"000")&amp;"-"&amp;TEXT(F3,"000")</f>
        <v>1级-2级</v>
      </c>
      <c r="D3" s="111" t="s">
        <v>64</v>
      </c>
      <c r="E3" s="111" t="s">
        <v>65</v>
      </c>
      <c r="F3" s="111" t="s">
        <v>66</v>
      </c>
      <c r="G3" s="111" t="s">
        <v>78</v>
      </c>
      <c r="H3" s="76" t="s">
        <v>100</v>
      </c>
      <c r="I3" s="97" t="s">
        <v>23</v>
      </c>
      <c r="J3" s="227">
        <v>350000000</v>
      </c>
      <c r="K3" s="22" t="s">
        <v>700</v>
      </c>
      <c r="L3" s="23" t="s">
        <v>10</v>
      </c>
      <c r="M3" s="202">
        <v>350000000</v>
      </c>
      <c r="N3" s="24">
        <f>J3-M3</f>
        <v>0</v>
      </c>
      <c r="O3" s="20"/>
      <c r="P3" s="58" t="str">
        <f t="shared" ref="P3:P65" si="1">IF(N3=0,"OK","待核对")</f>
        <v>OK</v>
      </c>
      <c r="Q3" s="20"/>
      <c r="R3" s="20"/>
      <c r="S3" s="20"/>
      <c r="T3">
        <v>39</v>
      </c>
    </row>
    <row r="4" spans="1:27" ht="13.5" hidden="1" customHeight="1">
      <c r="A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4" s="9">
        <v>11</v>
      </c>
      <c r="C4" s="111" t="str">
        <f t="shared" si="0"/>
        <v>1级-2级</v>
      </c>
      <c r="D4" s="111" t="s">
        <v>64</v>
      </c>
      <c r="E4" s="111" t="s">
        <v>65</v>
      </c>
      <c r="F4" s="111" t="s">
        <v>66</v>
      </c>
      <c r="G4" s="111" t="s">
        <v>83</v>
      </c>
      <c r="H4" s="12" t="s">
        <v>79</v>
      </c>
      <c r="I4" s="97" t="s">
        <v>11</v>
      </c>
      <c r="J4" s="227">
        <f>3742464.95+150000000</f>
        <v>153742464.94999999</v>
      </c>
      <c r="K4" s="15" t="s">
        <v>255</v>
      </c>
      <c r="L4" s="15" t="s">
        <v>24</v>
      </c>
      <c r="M4" s="170">
        <v>153742464.94999999</v>
      </c>
      <c r="N4" s="24">
        <f t="shared" ref="N4:N66" si="2">J4-M4</f>
        <v>0</v>
      </c>
      <c r="O4" s="17"/>
      <c r="P4" s="58" t="str">
        <f t="shared" si="1"/>
        <v>OK</v>
      </c>
      <c r="Q4" s="20"/>
      <c r="R4" s="20"/>
      <c r="S4" s="20"/>
      <c r="T4">
        <v>11</v>
      </c>
    </row>
    <row r="5" spans="1:27" ht="26.15" hidden="1" customHeight="1">
      <c r="A5" s="147" t="str">
        <f>HYPERLINK("C:\Users\chizh\Desktop\ffcell\提取结果.xlsx#'4内部关联现金流'!A1","[提取结果.xlsx]4内部关联现金流")</f>
        <v>[提取结果.xlsx]4内部关联现金流</v>
      </c>
      <c r="B5" s="9">
        <v>470</v>
      </c>
      <c r="C5" s="111" t="str">
        <f t="shared" si="0"/>
        <v>1级-1级</v>
      </c>
      <c r="D5" s="101" t="s">
        <v>64</v>
      </c>
      <c r="E5" s="111" t="s">
        <v>80</v>
      </c>
      <c r="F5" s="101" t="s">
        <v>64</v>
      </c>
      <c r="G5" s="228" t="s">
        <v>65</v>
      </c>
      <c r="H5" s="102" t="s">
        <v>388</v>
      </c>
      <c r="I5" s="97" t="s">
        <v>22</v>
      </c>
      <c r="J5" s="229">
        <v>107463958.33</v>
      </c>
      <c r="K5" s="22" t="s">
        <v>100</v>
      </c>
      <c r="L5" s="23" t="s">
        <v>23</v>
      </c>
      <c r="M5" s="202">
        <v>107000000</v>
      </c>
      <c r="N5" s="24">
        <f t="shared" si="2"/>
        <v>463958.32999999821</v>
      </c>
      <c r="O5" s="20"/>
      <c r="P5" s="58" t="str">
        <f t="shared" si="1"/>
        <v>待核对</v>
      </c>
      <c r="Q5" s="20"/>
      <c r="R5" s="20"/>
      <c r="S5" s="20"/>
      <c r="T5">
        <v>51</v>
      </c>
    </row>
    <row r="6" spans="1:27" ht="13.5" hidden="1" customHeight="1">
      <c r="A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6" s="9">
        <v>8</v>
      </c>
      <c r="C6" s="111" t="str">
        <f t="shared" si="0"/>
        <v>1级-2级</v>
      </c>
      <c r="D6" s="111" t="s">
        <v>64</v>
      </c>
      <c r="E6" s="111" t="s">
        <v>65</v>
      </c>
      <c r="F6" s="111" t="s">
        <v>66</v>
      </c>
      <c r="G6" s="111" t="s">
        <v>80</v>
      </c>
      <c r="H6" s="12" t="s">
        <v>79</v>
      </c>
      <c r="I6" s="97" t="s">
        <v>11</v>
      </c>
      <c r="J6" s="227">
        <v>95000000</v>
      </c>
      <c r="K6" s="15" t="s">
        <v>387</v>
      </c>
      <c r="L6" s="15" t="s">
        <v>24</v>
      </c>
      <c r="M6" s="170">
        <v>95000000</v>
      </c>
      <c r="N6" s="24">
        <f t="shared" si="2"/>
        <v>0</v>
      </c>
      <c r="O6" s="17"/>
      <c r="P6" s="58" t="str">
        <f t="shared" si="1"/>
        <v>OK</v>
      </c>
      <c r="Q6" s="20"/>
      <c r="R6" s="20"/>
      <c r="S6" s="20"/>
      <c r="T6">
        <v>8</v>
      </c>
    </row>
    <row r="7" spans="1:27" ht="13.5" hidden="1" customHeight="1">
      <c r="A7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7" s="9">
        <v>35</v>
      </c>
      <c r="C7" s="111" t="str">
        <f t="shared" si="0"/>
        <v>1级-2级</v>
      </c>
      <c r="D7" s="111" t="s">
        <v>64</v>
      </c>
      <c r="E7" s="111" t="s">
        <v>65</v>
      </c>
      <c r="F7" s="111" t="s">
        <v>66</v>
      </c>
      <c r="G7" s="111" t="s">
        <v>83</v>
      </c>
      <c r="H7" s="12" t="s">
        <v>99</v>
      </c>
      <c r="I7" s="97" t="s">
        <v>21</v>
      </c>
      <c r="J7" s="227">
        <v>45000000</v>
      </c>
      <c r="K7" s="12" t="s">
        <v>100</v>
      </c>
      <c r="L7" s="12" t="s">
        <v>23</v>
      </c>
      <c r="M7" s="170">
        <v>45000000</v>
      </c>
      <c r="N7" s="24">
        <f t="shared" si="2"/>
        <v>0</v>
      </c>
      <c r="O7" s="17"/>
      <c r="P7" s="58" t="str">
        <f t="shared" si="1"/>
        <v>OK</v>
      </c>
      <c r="Q7" s="20"/>
      <c r="R7" s="20"/>
      <c r="S7" s="20"/>
      <c r="T7">
        <v>35</v>
      </c>
    </row>
    <row r="8" spans="1:27" ht="13" hidden="1" customHeight="1">
      <c r="A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" s="9">
        <v>864</v>
      </c>
      <c r="C8" s="111" t="str">
        <f t="shared" si="0"/>
        <v>2级-2级</v>
      </c>
      <c r="D8" s="111" t="s">
        <v>66</v>
      </c>
      <c r="E8" s="111" t="s">
        <v>78</v>
      </c>
      <c r="F8" s="111" t="s">
        <v>66</v>
      </c>
      <c r="G8" s="224" t="s">
        <v>696</v>
      </c>
      <c r="H8" s="219" t="s">
        <v>297</v>
      </c>
      <c r="I8" s="222" t="s">
        <v>3</v>
      </c>
      <c r="J8" s="227">
        <v>32881979.93</v>
      </c>
      <c r="K8" s="22"/>
      <c r="L8" s="258" t="s">
        <v>6</v>
      </c>
      <c r="M8" s="352">
        <v>31630971.859999999</v>
      </c>
      <c r="N8" s="24">
        <f t="shared" si="2"/>
        <v>1251008.0700000003</v>
      </c>
      <c r="O8" s="20"/>
      <c r="P8" s="58" t="str">
        <f t="shared" si="1"/>
        <v>待核对</v>
      </c>
      <c r="Q8" s="20"/>
      <c r="R8" s="20"/>
      <c r="S8" s="20"/>
      <c r="T8">
        <v>45</v>
      </c>
    </row>
    <row r="9" spans="1:27" ht="39" hidden="1" customHeight="1">
      <c r="A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" s="9">
        <v>640</v>
      </c>
      <c r="C9" s="111" t="s">
        <v>506</v>
      </c>
      <c r="D9" s="111" t="s">
        <v>66</v>
      </c>
      <c r="E9" s="111" t="s">
        <v>175</v>
      </c>
      <c r="F9" s="111" t="s">
        <v>66</v>
      </c>
      <c r="G9" s="111" t="s">
        <v>446</v>
      </c>
      <c r="H9" s="194" t="s">
        <v>513</v>
      </c>
      <c r="I9" s="222" t="s">
        <v>3</v>
      </c>
      <c r="J9" s="227">
        <v>32168543.109999999</v>
      </c>
      <c r="K9" s="217" t="s">
        <v>403</v>
      </c>
      <c r="L9" s="237" t="s">
        <v>6</v>
      </c>
      <c r="M9" s="202">
        <v>32113548.530000001</v>
      </c>
      <c r="N9" s="24">
        <f t="shared" si="2"/>
        <v>54994.579999998212</v>
      </c>
      <c r="O9" s="20"/>
      <c r="P9" s="58" t="str">
        <f t="shared" si="1"/>
        <v>待核对</v>
      </c>
      <c r="Q9" s="20"/>
      <c r="R9" s="20"/>
      <c r="S9" s="20"/>
      <c r="T9">
        <v>65</v>
      </c>
    </row>
    <row r="10" spans="1:27" ht="13" hidden="1" customHeight="1">
      <c r="A1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0" s="9">
        <v>47</v>
      </c>
      <c r="C10" s="111" t="str">
        <f t="shared" ref="C10:C58" si="3">TEXT(D10,"000")&amp;"-"&amp;TEXT(F10,"000")</f>
        <v>1级-2级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76" t="s">
        <v>108</v>
      </c>
      <c r="I10" s="222" t="s">
        <v>5</v>
      </c>
      <c r="J10" s="227">
        <v>30000000</v>
      </c>
      <c r="K10" s="22"/>
      <c r="L10" s="258" t="s">
        <v>23</v>
      </c>
      <c r="M10" s="315">
        <v>30000000</v>
      </c>
      <c r="N10" s="24">
        <f t="shared" si="2"/>
        <v>0</v>
      </c>
      <c r="O10" s="20"/>
      <c r="P10" s="58" t="str">
        <f t="shared" si="1"/>
        <v>OK</v>
      </c>
      <c r="Q10" s="20"/>
      <c r="R10" s="20"/>
      <c r="S10" s="20"/>
      <c r="T10">
        <v>47</v>
      </c>
    </row>
    <row r="11" spans="1:27" ht="39" hidden="1" customHeight="1">
      <c r="A1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" s="9">
        <v>807</v>
      </c>
      <c r="C11" s="218" t="str">
        <f t="shared" si="3"/>
        <v>3级-2级</v>
      </c>
      <c r="D11" s="218" t="s">
        <v>69</v>
      </c>
      <c r="E11" s="218" t="s">
        <v>194</v>
      </c>
      <c r="F11" s="218" t="s">
        <v>66</v>
      </c>
      <c r="G11" s="218" t="s">
        <v>84</v>
      </c>
      <c r="H11" s="76" t="s">
        <v>129</v>
      </c>
      <c r="I11" s="195" t="s">
        <v>5</v>
      </c>
      <c r="J11" s="227">
        <v>25392913.949999999</v>
      </c>
      <c r="K11" s="54" t="s">
        <v>228</v>
      </c>
      <c r="L11" s="237" t="s">
        <v>6</v>
      </c>
      <c r="M11" s="203">
        <v>25348882.550000001</v>
      </c>
      <c r="N11" s="24">
        <f t="shared" si="2"/>
        <v>44031.39999999851</v>
      </c>
      <c r="O11" s="58"/>
      <c r="P11" s="58" t="str">
        <f t="shared" si="1"/>
        <v>待核对</v>
      </c>
      <c r="Q11" s="58"/>
      <c r="R11" s="58"/>
      <c r="S11" s="58"/>
      <c r="T11">
        <v>472</v>
      </c>
    </row>
    <row r="12" spans="1:27" ht="26.15" hidden="1" customHeight="1">
      <c r="A1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" s="9">
        <v>869</v>
      </c>
      <c r="C12" s="111" t="str">
        <f t="shared" si="3"/>
        <v>2级-2级</v>
      </c>
      <c r="D12" s="111" t="s">
        <v>66</v>
      </c>
      <c r="E12" s="111" t="s">
        <v>78</v>
      </c>
      <c r="F12" s="111" t="s">
        <v>66</v>
      </c>
      <c r="G12" s="111" t="s">
        <v>109</v>
      </c>
      <c r="H12" s="112" t="s">
        <v>698</v>
      </c>
      <c r="I12" s="97" t="s">
        <v>24</v>
      </c>
      <c r="J12" s="227">
        <v>22546518.079999998</v>
      </c>
      <c r="K12" s="22"/>
      <c r="L12" s="174" t="s">
        <v>14</v>
      </c>
      <c r="M12" s="261">
        <v>22546518.079999998</v>
      </c>
      <c r="N12" s="24">
        <f t="shared" si="2"/>
        <v>0</v>
      </c>
      <c r="O12" s="20"/>
      <c r="P12" s="58" t="str">
        <f t="shared" si="1"/>
        <v>OK</v>
      </c>
      <c r="Q12" s="20"/>
      <c r="R12" s="20"/>
      <c r="S12" s="20"/>
      <c r="T12">
        <v>50</v>
      </c>
    </row>
    <row r="13" spans="1:27" ht="39" hidden="1" customHeight="1">
      <c r="A13" s="147" t="str">
        <f>HYPERLINK("C:\Users\chizh\Desktop\ffcell\提取结果.xlsx#'4内部关联现金流-1'!A1","[提取结果.xlsx]4内部关联现金流-1")</f>
        <v>[提取结果.xlsx]4内部关联现金流-1</v>
      </c>
      <c r="B13" s="9">
        <v>549</v>
      </c>
      <c r="C13" s="111" t="str">
        <f t="shared" si="3"/>
        <v>3级-3级</v>
      </c>
      <c r="D13" s="111" t="s">
        <v>69</v>
      </c>
      <c r="E13" s="111" t="s">
        <v>415</v>
      </c>
      <c r="F13" s="111" t="s">
        <v>69</v>
      </c>
      <c r="G13" s="111" t="s">
        <v>371</v>
      </c>
      <c r="H13" s="194" t="s">
        <v>297</v>
      </c>
      <c r="I13" s="222" t="s">
        <v>3</v>
      </c>
      <c r="J13" s="227">
        <v>22303729.100000001</v>
      </c>
      <c r="K13" s="22" t="s">
        <v>608</v>
      </c>
      <c r="L13" s="237" t="s">
        <v>6</v>
      </c>
      <c r="M13" s="202">
        <v>22303729.100000001</v>
      </c>
      <c r="N13" s="24">
        <f t="shared" si="2"/>
        <v>0</v>
      </c>
      <c r="O13" s="20"/>
      <c r="P13" s="58" t="str">
        <f t="shared" si="1"/>
        <v>OK</v>
      </c>
      <c r="Q13" s="20"/>
      <c r="R13" s="20"/>
      <c r="S13" s="20"/>
      <c r="T13">
        <v>91</v>
      </c>
    </row>
    <row r="14" spans="1:27" ht="13.5" hidden="1" customHeight="1">
      <c r="A1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4" s="9">
        <v>38</v>
      </c>
      <c r="C14" s="111" t="str">
        <f t="shared" si="3"/>
        <v>1级-2级</v>
      </c>
      <c r="D14" s="111" t="s">
        <v>64</v>
      </c>
      <c r="E14" s="111" t="s">
        <v>65</v>
      </c>
      <c r="F14" s="111" t="s">
        <v>66</v>
      </c>
      <c r="G14" s="111" t="s">
        <v>67</v>
      </c>
      <c r="H14" s="76" t="s">
        <v>100</v>
      </c>
      <c r="I14" s="97" t="s">
        <v>23</v>
      </c>
      <c r="J14" s="227">
        <v>20000000</v>
      </c>
      <c r="K14" s="22"/>
      <c r="L14" s="258" t="s">
        <v>5</v>
      </c>
      <c r="M14" s="266">
        <v>20000000</v>
      </c>
      <c r="N14" s="24">
        <f t="shared" si="2"/>
        <v>0</v>
      </c>
      <c r="O14" s="20"/>
      <c r="P14" s="58" t="str">
        <f t="shared" si="1"/>
        <v>OK</v>
      </c>
      <c r="Q14" s="20"/>
      <c r="R14" s="20"/>
      <c r="S14" s="20"/>
      <c r="T14">
        <v>38</v>
      </c>
    </row>
    <row r="15" spans="1:27" ht="13.5" hidden="1" customHeight="1">
      <c r="A1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5" s="9">
        <v>253</v>
      </c>
      <c r="C15" s="111" t="str">
        <f t="shared" si="3"/>
        <v>2级-2级</v>
      </c>
      <c r="D15" s="111" t="s">
        <v>66</v>
      </c>
      <c r="E15" s="111" t="s">
        <v>303</v>
      </c>
      <c r="F15" s="111" t="s">
        <v>66</v>
      </c>
      <c r="G15" s="111" t="s">
        <v>82</v>
      </c>
      <c r="H15" s="112" t="s">
        <v>271</v>
      </c>
      <c r="I15" s="97" t="s">
        <v>21</v>
      </c>
      <c r="J15" s="227">
        <v>12600000</v>
      </c>
      <c r="K15" s="54"/>
      <c r="L15" s="55"/>
      <c r="M15" s="203"/>
      <c r="N15" s="24">
        <f t="shared" si="2"/>
        <v>12600000</v>
      </c>
      <c r="O15" s="58"/>
      <c r="P15" s="58" t="str">
        <f t="shared" si="1"/>
        <v>待核对</v>
      </c>
      <c r="Q15" s="58"/>
      <c r="R15" s="58"/>
      <c r="S15" s="58"/>
      <c r="T15">
        <v>72</v>
      </c>
      <c r="U15" s="162"/>
      <c r="V15" s="162"/>
      <c r="W15" s="162"/>
      <c r="X15" s="162"/>
      <c r="Y15" s="162"/>
      <c r="Z15" s="162"/>
      <c r="AA15" s="162"/>
    </row>
    <row r="16" spans="1:27" ht="13.5" hidden="1" customHeight="1">
      <c r="A1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6" s="9">
        <v>6</v>
      </c>
      <c r="C16" s="111" t="str">
        <f t="shared" si="3"/>
        <v>1级-4级</v>
      </c>
      <c r="D16" s="111" t="s">
        <v>64</v>
      </c>
      <c r="E16" s="111" t="s">
        <v>65</v>
      </c>
      <c r="F16" s="111" t="s">
        <v>72</v>
      </c>
      <c r="G16" s="111" t="s">
        <v>76</v>
      </c>
      <c r="H16" s="12" t="s">
        <v>77</v>
      </c>
      <c r="I16" s="222" t="s">
        <v>5</v>
      </c>
      <c r="J16" s="227">
        <v>11489743.130000001</v>
      </c>
      <c r="K16" s="15" t="s">
        <v>165</v>
      </c>
      <c r="L16" s="15" t="s">
        <v>6</v>
      </c>
      <c r="M16" s="170">
        <v>11474294.77</v>
      </c>
      <c r="N16" s="24">
        <f t="shared" si="2"/>
        <v>15448.360000001267</v>
      </c>
      <c r="O16" s="17"/>
      <c r="P16" s="58" t="str">
        <f t="shared" si="1"/>
        <v>待核对</v>
      </c>
      <c r="Q16" s="20"/>
      <c r="R16" s="20"/>
      <c r="S16" s="20"/>
      <c r="T16">
        <v>6</v>
      </c>
    </row>
    <row r="17" spans="1:27" ht="13.5" hidden="1" customHeight="1">
      <c r="A17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7" s="9">
        <v>48</v>
      </c>
      <c r="C17" s="111" t="str">
        <f t="shared" si="3"/>
        <v>1级-2级</v>
      </c>
      <c r="D17" s="111" t="s">
        <v>64</v>
      </c>
      <c r="E17" s="111" t="s">
        <v>65</v>
      </c>
      <c r="F17" s="111" t="s">
        <v>66</v>
      </c>
      <c r="G17" s="111" t="s">
        <v>109</v>
      </c>
      <c r="H17" s="76" t="s">
        <v>110</v>
      </c>
      <c r="I17" s="97" t="s">
        <v>11</v>
      </c>
      <c r="J17" s="227">
        <v>10961182.65</v>
      </c>
      <c r="K17" s="22"/>
      <c r="L17" s="264" t="s">
        <v>18</v>
      </c>
      <c r="M17" s="266">
        <v>10961182.65</v>
      </c>
      <c r="N17" s="24">
        <f t="shared" si="2"/>
        <v>0</v>
      </c>
      <c r="O17" s="20"/>
      <c r="P17" s="58" t="str">
        <f t="shared" si="1"/>
        <v>OK</v>
      </c>
      <c r="Q17" s="20"/>
      <c r="R17" s="20"/>
      <c r="S17" s="20"/>
      <c r="T17">
        <v>48</v>
      </c>
    </row>
    <row r="18" spans="1:27" ht="39" hidden="1" customHeight="1">
      <c r="A1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8" s="9">
        <v>206</v>
      </c>
      <c r="C18" s="111" t="str">
        <f t="shared" si="3"/>
        <v>2级-2级</v>
      </c>
      <c r="D18" s="111" t="s">
        <v>66</v>
      </c>
      <c r="E18" s="111" t="s">
        <v>270</v>
      </c>
      <c r="F18" s="111" t="s">
        <v>66</v>
      </c>
      <c r="G18" s="111" t="s">
        <v>95</v>
      </c>
      <c r="H18" s="76" t="s">
        <v>274</v>
      </c>
      <c r="I18" s="222" t="s">
        <v>9</v>
      </c>
      <c r="J18" s="227">
        <v>10899000</v>
      </c>
      <c r="K18" s="54" t="s">
        <v>256</v>
      </c>
      <c r="L18" s="237" t="s">
        <v>5</v>
      </c>
      <c r="M18" s="204">
        <v>10599750</v>
      </c>
      <c r="N18" s="24">
        <f t="shared" si="2"/>
        <v>299250</v>
      </c>
      <c r="O18" s="58"/>
      <c r="P18" s="58" t="str">
        <f t="shared" si="1"/>
        <v>待核对</v>
      </c>
      <c r="Q18" s="58"/>
      <c r="R18" s="58"/>
      <c r="S18" s="58"/>
      <c r="T18">
        <v>16</v>
      </c>
      <c r="U18" s="162"/>
      <c r="V18" s="162"/>
      <c r="W18" s="162"/>
      <c r="X18" s="162"/>
      <c r="Y18" s="162"/>
      <c r="Z18" s="162"/>
      <c r="AA18" s="162"/>
    </row>
    <row r="19" spans="1:27" ht="13.5" hidden="1" customHeight="1">
      <c r="A1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9" s="9">
        <v>17</v>
      </c>
      <c r="C19" s="111" t="str">
        <f t="shared" si="3"/>
        <v>1级-2级</v>
      </c>
      <c r="D19" s="111" t="s">
        <v>64</v>
      </c>
      <c r="E19" s="111" t="s">
        <v>65</v>
      </c>
      <c r="F19" s="111" t="s">
        <v>66</v>
      </c>
      <c r="G19" s="111" t="s">
        <v>89</v>
      </c>
      <c r="H19" s="12" t="s">
        <v>79</v>
      </c>
      <c r="I19" s="97" t="s">
        <v>11</v>
      </c>
      <c r="J19" s="227">
        <v>10700447.810000001</v>
      </c>
      <c r="K19" s="15"/>
      <c r="L19" s="265" t="s">
        <v>735</v>
      </c>
      <c r="M19" s="263">
        <v>10700447.810000001</v>
      </c>
      <c r="N19" s="24">
        <f t="shared" si="2"/>
        <v>0</v>
      </c>
      <c r="O19" s="17"/>
      <c r="P19" s="58" t="str">
        <f t="shared" si="1"/>
        <v>OK</v>
      </c>
      <c r="Q19" s="20"/>
      <c r="R19" s="20"/>
      <c r="S19" s="20"/>
      <c r="T19">
        <v>17</v>
      </c>
    </row>
    <row r="20" spans="1:27" ht="13.5" hidden="1" customHeight="1">
      <c r="A2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0" s="9">
        <v>12</v>
      </c>
      <c r="C20" s="111" t="str">
        <f t="shared" si="3"/>
        <v>1级-2级</v>
      </c>
      <c r="D20" s="111" t="s">
        <v>64</v>
      </c>
      <c r="E20" s="111" t="s">
        <v>65</v>
      </c>
      <c r="F20" s="111" t="s">
        <v>66</v>
      </c>
      <c r="G20" s="111" t="s">
        <v>84</v>
      </c>
      <c r="H20" s="12" t="s">
        <v>79</v>
      </c>
      <c r="I20" s="97" t="s">
        <v>11</v>
      </c>
      <c r="J20" s="227">
        <v>10329040.84</v>
      </c>
      <c r="K20" s="15" t="s">
        <v>239</v>
      </c>
      <c r="L20" s="15" t="s">
        <v>24</v>
      </c>
      <c r="M20" s="170">
        <v>10329040.84</v>
      </c>
      <c r="N20" s="24">
        <f t="shared" si="2"/>
        <v>0</v>
      </c>
      <c r="O20" s="17"/>
      <c r="P20" s="58" t="str">
        <f t="shared" si="1"/>
        <v>OK</v>
      </c>
      <c r="Q20" s="20"/>
      <c r="R20" s="20"/>
      <c r="S20" s="20"/>
      <c r="T20">
        <v>12</v>
      </c>
    </row>
    <row r="21" spans="1:27" ht="39" hidden="1" customHeight="1">
      <c r="A2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" s="9">
        <v>434</v>
      </c>
      <c r="C21" s="224" t="str">
        <f t="shared" si="3"/>
        <v>003-001</v>
      </c>
      <c r="D21" s="224">
        <v>3</v>
      </c>
      <c r="E21" s="224" t="s">
        <v>372</v>
      </c>
      <c r="F21" s="224">
        <v>1</v>
      </c>
      <c r="G21" s="219" t="s">
        <v>65</v>
      </c>
      <c r="H21" s="112" t="s">
        <v>99</v>
      </c>
      <c r="I21" s="97" t="s">
        <v>26</v>
      </c>
      <c r="J21" s="227">
        <v>10000000</v>
      </c>
      <c r="K21" s="22" t="s">
        <v>91</v>
      </c>
      <c r="L21" s="276" t="s">
        <v>456</v>
      </c>
      <c r="M21" s="266">
        <v>10000000</v>
      </c>
      <c r="N21" s="24">
        <f t="shared" si="2"/>
        <v>0</v>
      </c>
      <c r="O21" s="20"/>
      <c r="P21" s="58" t="str">
        <f t="shared" si="1"/>
        <v>OK</v>
      </c>
      <c r="Q21" s="20"/>
      <c r="R21" s="20"/>
      <c r="S21" s="20"/>
      <c r="T21" s="149">
        <v>2</v>
      </c>
    </row>
    <row r="22" spans="1:27" ht="13.5" hidden="1" customHeight="1">
      <c r="A2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" s="9">
        <v>215</v>
      </c>
      <c r="C22" s="111" t="str">
        <f t="shared" si="3"/>
        <v>2级-2级</v>
      </c>
      <c r="D22" s="111" t="s">
        <v>66</v>
      </c>
      <c r="E22" s="111" t="s">
        <v>109</v>
      </c>
      <c r="F22" s="111" t="s">
        <v>66</v>
      </c>
      <c r="G22" s="111" t="s">
        <v>84</v>
      </c>
      <c r="H22" s="219" t="s">
        <v>276</v>
      </c>
      <c r="I22" s="222" t="s">
        <v>5</v>
      </c>
      <c r="J22" s="227">
        <v>9877415.9399999995</v>
      </c>
      <c r="K22" s="54"/>
      <c r="L22" s="276" t="s">
        <v>18</v>
      </c>
      <c r="M22" s="277">
        <v>9877415.9399999995</v>
      </c>
      <c r="N22" s="24">
        <f t="shared" si="2"/>
        <v>0</v>
      </c>
      <c r="O22" s="58"/>
      <c r="P22" s="58" t="str">
        <f t="shared" si="1"/>
        <v>OK</v>
      </c>
      <c r="Q22" s="58"/>
      <c r="R22" s="58"/>
      <c r="S22" s="58"/>
      <c r="T22">
        <v>33</v>
      </c>
      <c r="U22" s="162"/>
      <c r="V22" s="162"/>
      <c r="W22" s="162"/>
      <c r="X22" s="162"/>
      <c r="Y22" s="162"/>
      <c r="Z22" s="162"/>
      <c r="AA22" s="162"/>
    </row>
    <row r="23" spans="1:27" ht="25.5" hidden="1" customHeight="1">
      <c r="A2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" s="9">
        <v>338</v>
      </c>
      <c r="C23" s="224" t="str">
        <f t="shared" si="3"/>
        <v>4级-1级</v>
      </c>
      <c r="D23" s="111" t="s">
        <v>72</v>
      </c>
      <c r="E23" s="111" t="s">
        <v>76</v>
      </c>
      <c r="F23" s="230" t="s">
        <v>64</v>
      </c>
      <c r="G23" s="231" t="s">
        <v>65</v>
      </c>
      <c r="H23" s="194" t="s">
        <v>306</v>
      </c>
      <c r="I23" s="222" t="s">
        <v>3</v>
      </c>
      <c r="J23" s="227">
        <v>9702394.8299999982</v>
      </c>
      <c r="K23" s="250" t="s">
        <v>732</v>
      </c>
      <c r="L23" s="251" t="s">
        <v>733</v>
      </c>
      <c r="M23" s="238">
        <v>4961069.01</v>
      </c>
      <c r="N23" s="24">
        <f t="shared" si="2"/>
        <v>4741325.8199999984</v>
      </c>
      <c r="O23" s="20"/>
      <c r="P23" s="58" t="str">
        <f t="shared" si="1"/>
        <v>待核对</v>
      </c>
      <c r="Q23" s="20"/>
      <c r="R23" s="20"/>
      <c r="S23" s="20"/>
      <c r="T23">
        <v>1</v>
      </c>
    </row>
    <row r="24" spans="1:27" ht="12.75" customHeight="1">
      <c r="A2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4" s="9">
        <v>45</v>
      </c>
      <c r="C24" s="111" t="str">
        <f t="shared" si="3"/>
        <v>1级-2级</v>
      </c>
      <c r="D24" s="111" t="s">
        <v>64</v>
      </c>
      <c r="E24" s="111" t="s">
        <v>65</v>
      </c>
      <c r="F24" s="111" t="s">
        <v>66</v>
      </c>
      <c r="G24" s="111" t="s">
        <v>90</v>
      </c>
      <c r="H24" s="76" t="s">
        <v>105</v>
      </c>
      <c r="I24" s="222" t="s">
        <v>5</v>
      </c>
      <c r="J24" s="227">
        <v>9404850</v>
      </c>
      <c r="K24" s="22"/>
      <c r="L24" s="262" t="s">
        <v>15</v>
      </c>
      <c r="M24" s="263">
        <v>9404850</v>
      </c>
      <c r="N24" s="24">
        <f t="shared" si="2"/>
        <v>0</v>
      </c>
      <c r="O24" s="20"/>
      <c r="P24" s="58" t="str">
        <f t="shared" si="1"/>
        <v>OK</v>
      </c>
      <c r="Q24" s="20"/>
      <c r="R24" s="20"/>
      <c r="S24" s="20"/>
      <c r="T24">
        <v>45</v>
      </c>
    </row>
    <row r="25" spans="1:27" ht="39" hidden="1" customHeight="1">
      <c r="A2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" s="9">
        <v>203</v>
      </c>
      <c r="C25" s="111" t="str">
        <f t="shared" si="3"/>
        <v>2级-2级</v>
      </c>
      <c r="D25" s="111" t="s">
        <v>66</v>
      </c>
      <c r="E25" s="111" t="s">
        <v>270</v>
      </c>
      <c r="F25" s="111" t="s">
        <v>66</v>
      </c>
      <c r="G25" s="111" t="s">
        <v>172</v>
      </c>
      <c r="H25" s="76" t="s">
        <v>108</v>
      </c>
      <c r="I25" s="222" t="s">
        <v>5</v>
      </c>
      <c r="J25" s="227">
        <v>9321386.2200000007</v>
      </c>
      <c r="K25" s="54" t="s">
        <v>274</v>
      </c>
      <c r="L25" s="237" t="s">
        <v>9</v>
      </c>
      <c r="M25" s="204">
        <v>9321386.2200000007</v>
      </c>
      <c r="N25" s="24">
        <f t="shared" si="2"/>
        <v>0</v>
      </c>
      <c r="O25" s="58"/>
      <c r="P25" s="58" t="str">
        <f t="shared" si="1"/>
        <v>OK</v>
      </c>
      <c r="Q25" s="58"/>
      <c r="R25" s="58"/>
      <c r="S25" s="58"/>
      <c r="T25">
        <v>13</v>
      </c>
      <c r="U25" s="162"/>
      <c r="V25" s="162"/>
      <c r="W25" s="162"/>
      <c r="X25" s="162"/>
      <c r="Y25" s="162"/>
      <c r="Z25" s="162"/>
      <c r="AA25" s="162"/>
    </row>
    <row r="26" spans="1:27" ht="13.5" hidden="1" customHeight="1">
      <c r="A2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6" s="9">
        <v>7</v>
      </c>
      <c r="C26" s="111" t="str">
        <f t="shared" si="3"/>
        <v>1级-2级</v>
      </c>
      <c r="D26" s="111" t="s">
        <v>64</v>
      </c>
      <c r="E26" s="111" t="s">
        <v>65</v>
      </c>
      <c r="F26" s="111" t="s">
        <v>66</v>
      </c>
      <c r="G26" s="111" t="s">
        <v>78</v>
      </c>
      <c r="H26" s="12" t="s">
        <v>79</v>
      </c>
      <c r="I26" s="97" t="s">
        <v>11</v>
      </c>
      <c r="J26" s="227">
        <v>8979980.8000000007</v>
      </c>
      <c r="K26" s="15"/>
      <c r="L26" s="265" t="s">
        <v>24</v>
      </c>
      <c r="M26" s="263">
        <v>8979980.8000000007</v>
      </c>
      <c r="N26" s="24">
        <f t="shared" si="2"/>
        <v>0</v>
      </c>
      <c r="O26" s="17"/>
      <c r="P26" s="58" t="str">
        <f t="shared" si="1"/>
        <v>OK</v>
      </c>
      <c r="Q26" s="20"/>
      <c r="R26" s="20"/>
      <c r="S26" s="20"/>
      <c r="T26">
        <v>7</v>
      </c>
    </row>
    <row r="27" spans="1:27" ht="39" hidden="1" customHeight="1">
      <c r="A27" s="147" t="str">
        <f>HYPERLINK("C:\Users\chizh\Desktop\ffcell\提取结果.xlsx#'4内部关联现金流-1'!A1","[提取结果.xlsx]4内部关联现金流-1")</f>
        <v>[提取结果.xlsx]4内部关联现金流-1</v>
      </c>
      <c r="B27" s="9">
        <v>556</v>
      </c>
      <c r="C27" s="111" t="str">
        <f t="shared" si="3"/>
        <v>3级-2级</v>
      </c>
      <c r="D27" s="111" t="s">
        <v>69</v>
      </c>
      <c r="E27" s="111" t="s">
        <v>415</v>
      </c>
      <c r="F27" s="111" t="s">
        <v>66</v>
      </c>
      <c r="G27" s="111" t="s">
        <v>175</v>
      </c>
      <c r="H27" s="76" t="s">
        <v>479</v>
      </c>
      <c r="I27" s="222" t="s">
        <v>6</v>
      </c>
      <c r="J27" s="227">
        <v>8380766.04</v>
      </c>
      <c r="K27" s="217" t="s">
        <v>513</v>
      </c>
      <c r="L27" s="237" t="s">
        <v>3</v>
      </c>
      <c r="M27" s="202">
        <v>8380766.04</v>
      </c>
      <c r="N27" s="24">
        <f t="shared" si="2"/>
        <v>0</v>
      </c>
      <c r="O27" s="20"/>
      <c r="P27" s="58" t="str">
        <f t="shared" si="1"/>
        <v>OK</v>
      </c>
      <c r="Q27" s="20"/>
      <c r="R27" s="20"/>
      <c r="S27" s="20"/>
      <c r="T27">
        <v>99</v>
      </c>
    </row>
    <row r="28" spans="1:27" ht="13.5" hidden="1" customHeight="1">
      <c r="A2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28" s="9">
        <v>155</v>
      </c>
      <c r="C28" s="111" t="str">
        <f t="shared" si="3"/>
        <v>2级-3级</v>
      </c>
      <c r="D28" s="111" t="s">
        <v>66</v>
      </c>
      <c r="E28" s="111" t="s">
        <v>84</v>
      </c>
      <c r="F28" s="111" t="s">
        <v>69</v>
      </c>
      <c r="G28" s="111" t="s">
        <v>231</v>
      </c>
      <c r="H28" s="112" t="s">
        <v>232</v>
      </c>
      <c r="I28" s="222" t="s">
        <v>6</v>
      </c>
      <c r="J28" s="227">
        <v>8116227.2300000004</v>
      </c>
      <c r="K28" s="22"/>
      <c r="L28" s="276" t="s">
        <v>739</v>
      </c>
      <c r="M28" s="266">
        <v>8116227.2300000004</v>
      </c>
      <c r="N28" s="24">
        <f t="shared" si="2"/>
        <v>0</v>
      </c>
      <c r="O28" s="20"/>
      <c r="P28" s="58" t="str">
        <f t="shared" si="1"/>
        <v>OK</v>
      </c>
      <c r="Q28" s="20"/>
      <c r="R28" s="20"/>
      <c r="S28" s="20"/>
      <c r="T28">
        <v>6</v>
      </c>
    </row>
    <row r="29" spans="1:27" ht="39" hidden="1" customHeight="1">
      <c r="A2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" s="9">
        <v>400</v>
      </c>
      <c r="C29" s="224" t="str">
        <f t="shared" si="3"/>
        <v>4级-3级</v>
      </c>
      <c r="D29" s="111" t="s">
        <v>72</v>
      </c>
      <c r="E29" s="111" t="s">
        <v>76</v>
      </c>
      <c r="F29" s="111" t="s">
        <v>69</v>
      </c>
      <c r="G29" s="224" t="s">
        <v>153</v>
      </c>
      <c r="H29" s="194" t="s">
        <v>165</v>
      </c>
      <c r="I29" s="222" t="s">
        <v>6</v>
      </c>
      <c r="J29" s="227">
        <v>7986357.8000000007</v>
      </c>
      <c r="K29" s="22" t="s">
        <v>129</v>
      </c>
      <c r="L29" s="237" t="s">
        <v>3</v>
      </c>
      <c r="M29" s="202">
        <v>7978005.7999999998</v>
      </c>
      <c r="N29" s="24">
        <f t="shared" si="2"/>
        <v>8352.0000000009313</v>
      </c>
      <c r="O29" s="20"/>
      <c r="P29" s="58" t="str">
        <f t="shared" si="1"/>
        <v>待核对</v>
      </c>
      <c r="Q29" s="20"/>
      <c r="R29" s="20"/>
      <c r="S29" s="20"/>
      <c r="T29">
        <v>67</v>
      </c>
    </row>
    <row r="30" spans="1:27" ht="13.5" hidden="1" customHeight="1">
      <c r="A3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0" s="9">
        <v>13</v>
      </c>
      <c r="C30" s="111" t="str">
        <f t="shared" si="3"/>
        <v>1级-2级</v>
      </c>
      <c r="D30" s="111" t="s">
        <v>64</v>
      </c>
      <c r="E30" s="111" t="s">
        <v>65</v>
      </c>
      <c r="F30" s="111" t="s">
        <v>66</v>
      </c>
      <c r="G30" s="111" t="s">
        <v>85</v>
      </c>
      <c r="H30" s="12" t="s">
        <v>79</v>
      </c>
      <c r="I30" s="97" t="s">
        <v>11</v>
      </c>
      <c r="J30" s="227">
        <v>7516447.8300000001</v>
      </c>
      <c r="K30" s="15" t="s">
        <v>727</v>
      </c>
      <c r="L30" s="15" t="s">
        <v>24</v>
      </c>
      <c r="M30" s="170">
        <v>7516447.8300000001</v>
      </c>
      <c r="N30" s="24">
        <f t="shared" si="2"/>
        <v>0</v>
      </c>
      <c r="O30" s="17"/>
      <c r="P30" s="58" t="str">
        <f t="shared" si="1"/>
        <v>OK</v>
      </c>
      <c r="Q30" s="20"/>
      <c r="R30" s="20"/>
      <c r="S30" s="20"/>
      <c r="T30">
        <v>13</v>
      </c>
    </row>
    <row r="31" spans="1:27" ht="13.5" hidden="1" customHeight="1">
      <c r="A3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1" s="9">
        <v>242</v>
      </c>
      <c r="C31" s="111" t="str">
        <f t="shared" si="3"/>
        <v>2级-2级</v>
      </c>
      <c r="D31" s="111" t="s">
        <v>66</v>
      </c>
      <c r="E31" s="111" t="s">
        <v>172</v>
      </c>
      <c r="F31" s="111" t="s">
        <v>66</v>
      </c>
      <c r="G31" s="111" t="s">
        <v>94</v>
      </c>
      <c r="H31" s="76" t="s">
        <v>271</v>
      </c>
      <c r="I31" s="222" t="s">
        <v>5</v>
      </c>
      <c r="J31" s="227">
        <v>7200000</v>
      </c>
      <c r="K31" s="22"/>
      <c r="L31" s="345" t="s">
        <v>9</v>
      </c>
      <c r="M31" s="266">
        <v>7200000</v>
      </c>
      <c r="N31" s="24">
        <f t="shared" si="2"/>
        <v>0</v>
      </c>
      <c r="O31" s="20"/>
      <c r="P31" s="58" t="str">
        <f t="shared" si="1"/>
        <v>OK</v>
      </c>
      <c r="Q31" s="20"/>
      <c r="R31" s="20"/>
      <c r="S31" s="20"/>
      <c r="T31">
        <v>60</v>
      </c>
      <c r="U31" s="162"/>
      <c r="V31" s="162"/>
      <c r="W31" s="162"/>
      <c r="X31" s="162"/>
      <c r="Y31" s="162"/>
      <c r="Z31" s="162"/>
      <c r="AA31" s="162"/>
    </row>
    <row r="32" spans="1:27" ht="39" hidden="1" customHeight="1">
      <c r="A32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32" s="9">
        <v>149</v>
      </c>
      <c r="C32" s="111" t="str">
        <f t="shared" si="3"/>
        <v>2级-2级</v>
      </c>
      <c r="D32" s="111" t="s">
        <v>66</v>
      </c>
      <c r="E32" s="112" t="s">
        <v>209</v>
      </c>
      <c r="F32" s="220" t="s">
        <v>66</v>
      </c>
      <c r="G32" s="219" t="s">
        <v>221</v>
      </c>
      <c r="H32" s="223" t="s">
        <v>222</v>
      </c>
      <c r="I32" s="97" t="s">
        <v>11</v>
      </c>
      <c r="J32" s="232">
        <v>6886027.2199999997</v>
      </c>
      <c r="K32" s="22" t="s">
        <v>239</v>
      </c>
      <c r="L32" s="23" t="s">
        <v>24</v>
      </c>
      <c r="M32" s="202">
        <v>6886027.2199999997</v>
      </c>
      <c r="N32" s="24">
        <f t="shared" si="2"/>
        <v>0</v>
      </c>
      <c r="O32" s="20"/>
      <c r="P32" s="58" t="str">
        <f t="shared" si="1"/>
        <v>OK</v>
      </c>
      <c r="Q32" s="20"/>
      <c r="R32" s="20"/>
      <c r="S32" s="20"/>
      <c r="T32">
        <v>7</v>
      </c>
    </row>
    <row r="33" spans="1:27" ht="13.5" hidden="1" customHeight="1">
      <c r="A3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3" s="9">
        <v>9</v>
      </c>
      <c r="C33" s="111" t="str">
        <f t="shared" si="3"/>
        <v>1级-2级</v>
      </c>
      <c r="D33" s="111" t="s">
        <v>64</v>
      </c>
      <c r="E33" s="111" t="s">
        <v>65</v>
      </c>
      <c r="F33" s="111" t="s">
        <v>66</v>
      </c>
      <c r="G33" s="111" t="s">
        <v>81</v>
      </c>
      <c r="H33" s="12" t="s">
        <v>79</v>
      </c>
      <c r="I33" s="97" t="s">
        <v>11</v>
      </c>
      <c r="J33" s="227">
        <v>6525130.7000000002</v>
      </c>
      <c r="K33" s="15" t="s">
        <v>183</v>
      </c>
      <c r="L33" s="15" t="s">
        <v>24</v>
      </c>
      <c r="M33" s="170">
        <v>6525130.7000000002</v>
      </c>
      <c r="N33" s="24">
        <f t="shared" si="2"/>
        <v>0</v>
      </c>
      <c r="O33" s="17"/>
      <c r="P33" s="58" t="str">
        <f t="shared" si="1"/>
        <v>OK</v>
      </c>
      <c r="Q33" s="20"/>
      <c r="R33" s="20"/>
      <c r="S33" s="20"/>
      <c r="T33">
        <v>9</v>
      </c>
    </row>
    <row r="34" spans="1:27" ht="39" hidden="1" customHeight="1">
      <c r="A3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4" s="9">
        <v>205</v>
      </c>
      <c r="C34" s="111" t="str">
        <f t="shared" si="3"/>
        <v>2级-2级</v>
      </c>
      <c r="D34" s="111" t="s">
        <v>66</v>
      </c>
      <c r="E34" s="111" t="s">
        <v>270</v>
      </c>
      <c r="F34" s="111" t="s">
        <v>66</v>
      </c>
      <c r="G34" s="111" t="s">
        <v>82</v>
      </c>
      <c r="H34" s="76" t="s">
        <v>273</v>
      </c>
      <c r="I34" s="222" t="s">
        <v>9</v>
      </c>
      <c r="J34" s="227">
        <v>5869500</v>
      </c>
      <c r="K34" s="54" t="s">
        <v>256</v>
      </c>
      <c r="L34" s="237" t="s">
        <v>5</v>
      </c>
      <c r="M34" s="204">
        <v>3619500</v>
      </c>
      <c r="N34" s="248">
        <f t="shared" si="2"/>
        <v>2250000</v>
      </c>
      <c r="O34" s="58"/>
      <c r="P34" s="58" t="str">
        <f t="shared" si="1"/>
        <v>待核对</v>
      </c>
      <c r="Q34" s="58"/>
      <c r="R34" s="58"/>
      <c r="S34" s="58"/>
      <c r="T34">
        <v>15</v>
      </c>
      <c r="U34" s="162"/>
      <c r="V34" s="162"/>
      <c r="W34" s="162"/>
      <c r="X34" s="162"/>
      <c r="Y34" s="162"/>
      <c r="Z34" s="162"/>
      <c r="AA34" s="162"/>
    </row>
    <row r="35" spans="1:27" ht="39" customHeight="1">
      <c r="A35" s="147" t="str">
        <f>HYPERLINK("C:\Users\chizh\Desktop\ffcell\提取结果.xlsx#'4内部关联现金流-1'!A1","[提取结果.xlsx]4内部关联现金流-1")</f>
        <v>[提取结果.xlsx]4内部关联现金流-1</v>
      </c>
      <c r="B35" s="9">
        <v>546</v>
      </c>
      <c r="C35" s="111" t="str">
        <f t="shared" si="3"/>
        <v>3级-2级</v>
      </c>
      <c r="D35" s="111" t="s">
        <v>69</v>
      </c>
      <c r="E35" s="111" t="s">
        <v>415</v>
      </c>
      <c r="F35" s="111" t="s">
        <v>66</v>
      </c>
      <c r="G35" s="111" t="s">
        <v>90</v>
      </c>
      <c r="H35" s="76" t="s">
        <v>471</v>
      </c>
      <c r="I35" s="222" t="s">
        <v>3</v>
      </c>
      <c r="J35" s="227">
        <f>3196699.82+1202497.76</f>
        <v>4399197.58</v>
      </c>
      <c r="K35" s="22" t="s">
        <v>268</v>
      </c>
      <c r="L35" s="237" t="s">
        <v>9</v>
      </c>
      <c r="M35" s="202">
        <v>4399197.58</v>
      </c>
      <c r="N35" s="24">
        <f t="shared" si="2"/>
        <v>0</v>
      </c>
      <c r="O35" s="20"/>
      <c r="P35" s="58" t="str">
        <f t="shared" si="1"/>
        <v>OK</v>
      </c>
      <c r="Q35" s="20"/>
      <c r="R35" s="20"/>
      <c r="S35" s="20"/>
      <c r="T35">
        <v>88</v>
      </c>
    </row>
    <row r="36" spans="1:27" ht="13.5" hidden="1" customHeight="1">
      <c r="A3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6" s="9">
        <v>248</v>
      </c>
      <c r="C36" s="111" t="str">
        <f t="shared" si="3"/>
        <v>2级-4级</v>
      </c>
      <c r="D36" s="111" t="s">
        <v>66</v>
      </c>
      <c r="E36" s="111" t="s">
        <v>308</v>
      </c>
      <c r="F36" s="111" t="s">
        <v>72</v>
      </c>
      <c r="G36" s="219" t="s">
        <v>264</v>
      </c>
      <c r="H36" s="76" t="s">
        <v>311</v>
      </c>
      <c r="I36" s="222" t="s">
        <v>5</v>
      </c>
      <c r="J36" s="227">
        <v>4259264.67</v>
      </c>
      <c r="K36" s="22"/>
      <c r="L36" s="280" t="s">
        <v>9</v>
      </c>
      <c r="M36" s="281">
        <v>4259264.67</v>
      </c>
      <c r="N36" s="24">
        <f t="shared" si="2"/>
        <v>0</v>
      </c>
      <c r="O36" s="20"/>
      <c r="P36" s="58" t="str">
        <f t="shared" si="1"/>
        <v>OK</v>
      </c>
      <c r="Q36" s="20"/>
      <c r="R36" s="20"/>
      <c r="S36" s="20"/>
      <c r="T36">
        <v>66</v>
      </c>
      <c r="U36" s="162"/>
      <c r="V36" s="162"/>
      <c r="W36" s="162"/>
      <c r="X36" s="162"/>
      <c r="Y36" s="162"/>
      <c r="Z36" s="162"/>
      <c r="AA36" s="162"/>
    </row>
    <row r="37" spans="1:27" ht="39" hidden="1" customHeight="1">
      <c r="A3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7" s="9">
        <v>686</v>
      </c>
      <c r="C37" s="218" t="str">
        <f t="shared" si="3"/>
        <v>3级-4级</v>
      </c>
      <c r="D37" s="218" t="s">
        <v>69</v>
      </c>
      <c r="E37" s="218" t="s">
        <v>341</v>
      </c>
      <c r="F37" s="218" t="s">
        <v>72</v>
      </c>
      <c r="G37" s="218" t="s">
        <v>76</v>
      </c>
      <c r="H37" s="220" t="s">
        <v>165</v>
      </c>
      <c r="I37" s="195" t="s">
        <v>5</v>
      </c>
      <c r="J37" s="227">
        <v>4079089.03</v>
      </c>
      <c r="K37" s="217" t="s">
        <v>165</v>
      </c>
      <c r="L37" s="237" t="s">
        <v>6</v>
      </c>
      <c r="M37" s="203">
        <v>3438503.89</v>
      </c>
      <c r="N37" s="24">
        <f t="shared" si="2"/>
        <v>640585.13999999966</v>
      </c>
      <c r="O37" s="58"/>
      <c r="P37" s="58" t="str">
        <f t="shared" si="1"/>
        <v>待核对</v>
      </c>
      <c r="Q37" s="58"/>
      <c r="R37" s="58"/>
      <c r="S37" s="58"/>
      <c r="T37">
        <v>93</v>
      </c>
    </row>
    <row r="38" spans="1:27" ht="13.5" hidden="1" customHeight="1">
      <c r="A3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8" s="9">
        <v>411</v>
      </c>
      <c r="C38" s="224" t="str">
        <f t="shared" si="3"/>
        <v>4级-2级</v>
      </c>
      <c r="D38" s="111" t="s">
        <v>72</v>
      </c>
      <c r="E38" s="111" t="s">
        <v>76</v>
      </c>
      <c r="F38" s="111" t="s">
        <v>66</v>
      </c>
      <c r="G38" s="224" t="s">
        <v>94</v>
      </c>
      <c r="H38" s="194" t="s">
        <v>165</v>
      </c>
      <c r="I38" s="222" t="s">
        <v>6</v>
      </c>
      <c r="J38" s="227">
        <v>3956561.18</v>
      </c>
      <c r="K38" s="22"/>
      <c r="L38" s="295" t="s">
        <v>3</v>
      </c>
      <c r="M38" s="282">
        <v>3956561.18</v>
      </c>
      <c r="N38" s="24">
        <f t="shared" si="2"/>
        <v>0</v>
      </c>
      <c r="O38" s="20"/>
      <c r="P38" s="58" t="str">
        <f t="shared" si="1"/>
        <v>OK</v>
      </c>
      <c r="Q38" s="20"/>
      <c r="R38" s="20"/>
      <c r="S38" s="20"/>
      <c r="T38">
        <v>91</v>
      </c>
    </row>
    <row r="39" spans="1:27" ht="39" hidden="1" customHeight="1">
      <c r="A3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9" s="9">
        <v>418</v>
      </c>
      <c r="C39" s="224" t="str">
        <f t="shared" si="3"/>
        <v>4级-3级</v>
      </c>
      <c r="D39" s="111" t="s">
        <v>72</v>
      </c>
      <c r="E39" s="111" t="s">
        <v>76</v>
      </c>
      <c r="F39" s="111" t="s">
        <v>69</v>
      </c>
      <c r="G39" s="111" t="s">
        <v>355</v>
      </c>
      <c r="H39" s="194" t="s">
        <v>165</v>
      </c>
      <c r="I39" s="222" t="s">
        <v>6</v>
      </c>
      <c r="J39" s="227">
        <v>3918296.03</v>
      </c>
      <c r="K39" s="217" t="s">
        <v>165</v>
      </c>
      <c r="L39" s="237" t="s">
        <v>5</v>
      </c>
      <c r="M39" s="202">
        <v>3918296.03</v>
      </c>
      <c r="N39" s="24">
        <f t="shared" si="2"/>
        <v>0</v>
      </c>
      <c r="O39" s="20"/>
      <c r="P39" s="58" t="str">
        <f t="shared" si="1"/>
        <v>OK</v>
      </c>
      <c r="Q39" s="20"/>
      <c r="R39" s="20"/>
      <c r="S39" s="20"/>
      <c r="T39">
        <v>102</v>
      </c>
    </row>
    <row r="40" spans="1:27" ht="39" hidden="1" customHeight="1">
      <c r="A4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0" s="9">
        <v>803</v>
      </c>
      <c r="C40" s="218" t="str">
        <f t="shared" si="3"/>
        <v>3级-4级</v>
      </c>
      <c r="D40" s="218" t="s">
        <v>69</v>
      </c>
      <c r="E40" s="218" t="s">
        <v>347</v>
      </c>
      <c r="F40" s="218" t="s">
        <v>72</v>
      </c>
      <c r="G40" s="218" t="s">
        <v>76</v>
      </c>
      <c r="H40" s="220" t="s">
        <v>165</v>
      </c>
      <c r="I40" s="195" t="s">
        <v>5</v>
      </c>
      <c r="J40" s="227">
        <v>3887745.7</v>
      </c>
      <c r="K40" s="217" t="s">
        <v>165</v>
      </c>
      <c r="L40" s="237" t="s">
        <v>6</v>
      </c>
      <c r="M40" s="204">
        <v>3232508.32</v>
      </c>
      <c r="N40" s="24">
        <f t="shared" si="2"/>
        <v>655237.38000000035</v>
      </c>
      <c r="O40" s="58"/>
      <c r="P40" s="58" t="str">
        <f t="shared" si="1"/>
        <v>待核对</v>
      </c>
      <c r="Q40" s="58"/>
      <c r="R40" s="58"/>
      <c r="S40" s="58"/>
      <c r="T40">
        <v>450</v>
      </c>
    </row>
    <row r="41" spans="1:27" ht="39" hidden="1" customHeight="1">
      <c r="A4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1" s="9">
        <v>271</v>
      </c>
      <c r="C41" s="111" t="str">
        <f t="shared" si="3"/>
        <v>2级-4级</v>
      </c>
      <c r="D41" s="111" t="s">
        <v>66</v>
      </c>
      <c r="E41" s="111" t="s">
        <v>331</v>
      </c>
      <c r="F41" s="111" t="s">
        <v>72</v>
      </c>
      <c r="G41" s="111" t="s">
        <v>76</v>
      </c>
      <c r="H41" s="219" t="s">
        <v>165</v>
      </c>
      <c r="I41" s="222" t="s">
        <v>5</v>
      </c>
      <c r="J41" s="227">
        <f>2257944.08+1611720.26</f>
        <v>3869664.34</v>
      </c>
      <c r="K41" s="217" t="s">
        <v>165</v>
      </c>
      <c r="L41" s="237" t="s">
        <v>6</v>
      </c>
      <c r="M41" s="205">
        <v>3869664.34</v>
      </c>
      <c r="N41" s="24">
        <f t="shared" si="2"/>
        <v>0</v>
      </c>
      <c r="O41" s="20"/>
      <c r="P41" s="58" t="str">
        <f t="shared" si="1"/>
        <v>OK</v>
      </c>
      <c r="Q41" s="20"/>
      <c r="R41" s="20"/>
      <c r="S41" s="20"/>
      <c r="T41">
        <v>91</v>
      </c>
      <c r="U41" s="162"/>
      <c r="V41" s="162"/>
      <c r="W41" s="162"/>
      <c r="X41" s="162"/>
      <c r="Y41" s="162"/>
      <c r="Z41" s="162"/>
      <c r="AA41" s="162"/>
    </row>
    <row r="42" spans="1:27" ht="13.5" hidden="1" customHeight="1">
      <c r="A4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2" s="9">
        <v>744</v>
      </c>
      <c r="C42" s="218" t="str">
        <f t="shared" si="3"/>
        <v>3级-4级</v>
      </c>
      <c r="D42" s="218" t="s">
        <v>69</v>
      </c>
      <c r="E42" s="218" t="s">
        <v>354</v>
      </c>
      <c r="F42" s="218" t="s">
        <v>72</v>
      </c>
      <c r="G42" s="220" t="s">
        <v>76</v>
      </c>
      <c r="H42" s="76" t="s">
        <v>644</v>
      </c>
      <c r="I42" s="195" t="s">
        <v>5</v>
      </c>
      <c r="J42" s="227">
        <v>3502298.52</v>
      </c>
      <c r="K42" s="54"/>
      <c r="L42" s="280" t="s">
        <v>9</v>
      </c>
      <c r="M42" s="281">
        <v>6165562.4100000001</v>
      </c>
      <c r="N42" s="24">
        <f t="shared" si="2"/>
        <v>-2663263.89</v>
      </c>
      <c r="O42" s="58"/>
      <c r="P42" s="58" t="str">
        <f t="shared" si="1"/>
        <v>待核对</v>
      </c>
      <c r="Q42" s="58"/>
      <c r="R42" s="58"/>
      <c r="S42" s="58"/>
      <c r="T42">
        <v>326</v>
      </c>
    </row>
    <row r="43" spans="1:27" ht="13.5" hidden="1" customHeight="1">
      <c r="A4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3" s="9">
        <v>195</v>
      </c>
      <c r="C43" s="111" t="str">
        <f t="shared" si="3"/>
        <v>2级-4级</v>
      </c>
      <c r="D43" s="111" t="s">
        <v>66</v>
      </c>
      <c r="E43" s="111" t="s">
        <v>253</v>
      </c>
      <c r="F43" s="111" t="s">
        <v>72</v>
      </c>
      <c r="G43" s="111" t="s">
        <v>263</v>
      </c>
      <c r="H43" s="194" t="s">
        <v>165</v>
      </c>
      <c r="I43" s="222" t="s">
        <v>3</v>
      </c>
      <c r="J43" s="227">
        <v>3398440</v>
      </c>
      <c r="K43" s="22"/>
      <c r="L43" s="280" t="s">
        <v>741</v>
      </c>
      <c r="M43" s="281">
        <v>3398440</v>
      </c>
      <c r="N43" s="24">
        <f t="shared" si="2"/>
        <v>0</v>
      </c>
      <c r="O43" s="20"/>
      <c r="P43" s="58" t="str">
        <f t="shared" si="1"/>
        <v>OK</v>
      </c>
      <c r="Q43" s="20"/>
      <c r="R43" s="20"/>
      <c r="S43" s="20"/>
      <c r="T43">
        <v>5</v>
      </c>
      <c r="U43" s="162"/>
      <c r="V43" s="162"/>
      <c r="W43" s="162"/>
      <c r="X43" s="162"/>
      <c r="Y43" s="162"/>
      <c r="Z43" s="162"/>
      <c r="AA43" s="162"/>
    </row>
    <row r="44" spans="1:27" ht="39" hidden="1" customHeight="1">
      <c r="A44" s="147" t="str">
        <f>HYPERLINK("C:\Users\chizh\Desktop\ffcell\提取结果.xlsx#'4内部关联现金流-1'!A1","[提取结果.xlsx]4内部关联现金流-1")</f>
        <v>[提取结果.xlsx]4内部关联现金流-1</v>
      </c>
      <c r="B44" s="9">
        <v>548</v>
      </c>
      <c r="C44" s="111" t="str">
        <f t="shared" si="3"/>
        <v>3级-3级</v>
      </c>
      <c r="D44" s="111" t="s">
        <v>69</v>
      </c>
      <c r="E44" s="111" t="s">
        <v>415</v>
      </c>
      <c r="F44" s="111" t="s">
        <v>69</v>
      </c>
      <c r="G44" s="111" t="s">
        <v>371</v>
      </c>
      <c r="H44" s="76" t="s">
        <v>473</v>
      </c>
      <c r="I44" s="222" t="s">
        <v>6</v>
      </c>
      <c r="J44" s="227">
        <v>3339938</v>
      </c>
      <c r="K44" s="217" t="s">
        <v>437</v>
      </c>
      <c r="L44" s="237" t="s">
        <v>3</v>
      </c>
      <c r="M44" s="202">
        <v>3339938</v>
      </c>
      <c r="N44" s="24">
        <f t="shared" si="2"/>
        <v>0</v>
      </c>
      <c r="O44" s="20"/>
      <c r="P44" s="58" t="str">
        <f t="shared" si="1"/>
        <v>OK</v>
      </c>
      <c r="Q44" s="20"/>
      <c r="R44" s="20"/>
      <c r="S44" s="20"/>
      <c r="T44">
        <v>90</v>
      </c>
    </row>
    <row r="45" spans="1:27" ht="43.9" customHeight="1">
      <c r="A4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5" s="9">
        <v>339</v>
      </c>
      <c r="C45" s="224" t="str">
        <f t="shared" si="3"/>
        <v>4级-2级</v>
      </c>
      <c r="D45" s="111" t="s">
        <v>72</v>
      </c>
      <c r="E45" s="111" t="s">
        <v>76</v>
      </c>
      <c r="F45" s="231" t="s">
        <v>66</v>
      </c>
      <c r="G45" s="231" t="s">
        <v>90</v>
      </c>
      <c r="H45" s="194" t="s">
        <v>306</v>
      </c>
      <c r="I45" s="222" t="s">
        <v>3</v>
      </c>
      <c r="J45" s="227">
        <v>3240000</v>
      </c>
      <c r="K45" s="22" t="s">
        <v>268</v>
      </c>
      <c r="L45" s="237" t="s">
        <v>9</v>
      </c>
      <c r="M45" s="205">
        <v>3240000</v>
      </c>
      <c r="N45" s="24">
        <f t="shared" si="2"/>
        <v>0</v>
      </c>
      <c r="O45" s="20"/>
      <c r="P45" s="58" t="str">
        <f t="shared" si="1"/>
        <v>OK</v>
      </c>
      <c r="Q45" s="20"/>
      <c r="R45" s="20"/>
      <c r="S45" s="20"/>
      <c r="T45" s="149">
        <v>2</v>
      </c>
    </row>
    <row r="46" spans="1:27" ht="12.75" hidden="1" customHeight="1">
      <c r="A4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6" s="9">
        <v>378</v>
      </c>
      <c r="C46" s="224" t="str">
        <f t="shared" si="3"/>
        <v>4级-2级</v>
      </c>
      <c r="D46" s="111" t="s">
        <v>72</v>
      </c>
      <c r="E46" s="111" t="s">
        <v>76</v>
      </c>
      <c r="F46" s="231" t="s">
        <v>66</v>
      </c>
      <c r="G46" s="230" t="s">
        <v>184</v>
      </c>
      <c r="H46" s="194" t="s">
        <v>306</v>
      </c>
      <c r="I46" s="222" t="s">
        <v>3</v>
      </c>
      <c r="J46" s="227">
        <v>3197846.41</v>
      </c>
      <c r="K46" s="22"/>
      <c r="L46" s="297" t="s">
        <v>6</v>
      </c>
      <c r="M46" s="282">
        <v>3197846.41</v>
      </c>
      <c r="N46" s="24">
        <f t="shared" si="2"/>
        <v>0</v>
      </c>
      <c r="O46" s="20"/>
      <c r="P46" s="58" t="str">
        <f t="shared" si="1"/>
        <v>OK</v>
      </c>
      <c r="Q46" s="20"/>
      <c r="R46" s="20"/>
      <c r="S46" s="20"/>
      <c r="T46">
        <v>41</v>
      </c>
    </row>
    <row r="47" spans="1:27" ht="12.75" hidden="1" customHeight="1">
      <c r="A4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7" s="9">
        <v>85</v>
      </c>
      <c r="C47" s="111" t="str">
        <f t="shared" si="3"/>
        <v>2级-2级</v>
      </c>
      <c r="D47" s="111" t="s">
        <v>66</v>
      </c>
      <c r="E47" s="111" t="s">
        <v>81</v>
      </c>
      <c r="F47" s="111" t="s">
        <v>66</v>
      </c>
      <c r="G47" s="111" t="s">
        <v>169</v>
      </c>
      <c r="H47" s="112" t="s">
        <v>156</v>
      </c>
      <c r="I47" s="222" t="s">
        <v>3</v>
      </c>
      <c r="J47" s="227">
        <v>3131961.56</v>
      </c>
      <c r="K47" s="22"/>
      <c r="L47" s="254" t="s">
        <v>9</v>
      </c>
      <c r="M47" s="282">
        <v>3131961.56</v>
      </c>
      <c r="N47" s="24">
        <f t="shared" si="2"/>
        <v>0</v>
      </c>
      <c r="O47" s="20"/>
      <c r="P47" s="58" t="str">
        <f t="shared" si="1"/>
        <v>OK</v>
      </c>
      <c r="Q47" s="33"/>
      <c r="R47" s="33"/>
      <c r="S47" s="33"/>
      <c r="T47">
        <v>157</v>
      </c>
    </row>
    <row r="48" spans="1:27" ht="39" customHeight="1">
      <c r="A48" s="147" t="str">
        <f>HYPERLINK("C:\Users\chizh\Desktop\ffcell\提取结果.xlsx#'4内部关联现金流-1'!A1","[提取结果.xlsx]4内部关联现金流-1")</f>
        <v>[提取结果.xlsx]4内部关联现金流-1</v>
      </c>
      <c r="B48" s="9">
        <v>547</v>
      </c>
      <c r="C48" s="111" t="str">
        <f t="shared" si="3"/>
        <v>3级-2级</v>
      </c>
      <c r="D48" s="111" t="s">
        <v>69</v>
      </c>
      <c r="E48" s="111" t="s">
        <v>415</v>
      </c>
      <c r="F48" s="111" t="s">
        <v>66</v>
      </c>
      <c r="G48" s="111" t="s">
        <v>90</v>
      </c>
      <c r="H48" s="76" t="s">
        <v>472</v>
      </c>
      <c r="I48" s="222" t="s">
        <v>6</v>
      </c>
      <c r="J48" s="227">
        <v>3035422</v>
      </c>
      <c r="K48" s="217" t="s">
        <v>297</v>
      </c>
      <c r="L48" s="237" t="s">
        <v>3</v>
      </c>
      <c r="M48" s="202">
        <v>3035422</v>
      </c>
      <c r="N48" s="24">
        <f t="shared" si="2"/>
        <v>0</v>
      </c>
      <c r="O48" s="20"/>
      <c r="P48" s="58" t="str">
        <f t="shared" si="1"/>
        <v>OK</v>
      </c>
      <c r="Q48" s="20"/>
      <c r="R48" s="20"/>
      <c r="S48" s="20"/>
      <c r="T48">
        <v>89</v>
      </c>
    </row>
    <row r="49" spans="1:27" ht="39" hidden="1" customHeight="1">
      <c r="A49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49" s="9">
        <v>567</v>
      </c>
      <c r="C49" s="111" t="str">
        <f t="shared" si="3"/>
        <v>2级-3级</v>
      </c>
      <c r="D49" s="111" t="s">
        <v>66</v>
      </c>
      <c r="E49" s="111" t="s">
        <v>90</v>
      </c>
      <c r="F49" s="111" t="s">
        <v>69</v>
      </c>
      <c r="G49" s="111" t="s">
        <v>347</v>
      </c>
      <c r="H49" s="76" t="s">
        <v>268</v>
      </c>
      <c r="I49" s="222" t="s">
        <v>9</v>
      </c>
      <c r="J49" s="227">
        <v>3013212.75</v>
      </c>
      <c r="K49" s="217" t="s">
        <v>165</v>
      </c>
      <c r="L49" s="237" t="s">
        <v>5</v>
      </c>
      <c r="M49" s="203">
        <v>3013212.75</v>
      </c>
      <c r="N49" s="24">
        <f t="shared" si="2"/>
        <v>0</v>
      </c>
      <c r="O49" s="58"/>
      <c r="P49" s="58" t="str">
        <f t="shared" si="1"/>
        <v>OK</v>
      </c>
      <c r="Q49" s="58"/>
      <c r="R49" s="58"/>
      <c r="S49" s="58"/>
      <c r="T49">
        <v>10</v>
      </c>
    </row>
    <row r="50" spans="1:27" ht="13.5" hidden="1" customHeight="1">
      <c r="A5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0" s="9">
        <v>391</v>
      </c>
      <c r="C50" s="224" t="str">
        <f t="shared" si="3"/>
        <v>4级-2级</v>
      </c>
      <c r="D50" s="111" t="s">
        <v>72</v>
      </c>
      <c r="E50" s="111" t="s">
        <v>76</v>
      </c>
      <c r="F50" s="111" t="s">
        <v>66</v>
      </c>
      <c r="G50" s="224" t="s">
        <v>67</v>
      </c>
      <c r="H50" s="194" t="s">
        <v>165</v>
      </c>
      <c r="I50" s="222" t="s">
        <v>6</v>
      </c>
      <c r="J50" s="227">
        <v>2997275.87</v>
      </c>
      <c r="K50" s="22"/>
      <c r="L50" s="295" t="s">
        <v>5</v>
      </c>
      <c r="M50" s="282">
        <v>3656721.23</v>
      </c>
      <c r="N50" s="24">
        <f t="shared" si="2"/>
        <v>-659445.35999999987</v>
      </c>
      <c r="O50" s="20"/>
      <c r="P50" s="58" t="str">
        <f t="shared" si="1"/>
        <v>待核对</v>
      </c>
      <c r="Q50" s="20"/>
      <c r="R50" s="20"/>
      <c r="S50" s="20"/>
      <c r="T50">
        <v>57</v>
      </c>
    </row>
    <row r="51" spans="1:27" ht="13.5" hidden="1" customHeight="1">
      <c r="A5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1" s="9">
        <v>16</v>
      </c>
      <c r="C51" s="111" t="str">
        <f t="shared" si="3"/>
        <v>1级-2级</v>
      </c>
      <c r="D51" s="111" t="s">
        <v>64</v>
      </c>
      <c r="E51" s="111" t="s">
        <v>65</v>
      </c>
      <c r="F51" s="111" t="s">
        <v>66</v>
      </c>
      <c r="G51" s="111" t="s">
        <v>88</v>
      </c>
      <c r="H51" s="12" t="s">
        <v>79</v>
      </c>
      <c r="I51" s="97" t="s">
        <v>11</v>
      </c>
      <c r="J51" s="227">
        <f>303580.26+2576207.4</f>
        <v>2879787.66</v>
      </c>
      <c r="K51" s="15"/>
      <c r="L51" s="208" t="s">
        <v>742</v>
      </c>
      <c r="M51" s="279">
        <v>2879787.66</v>
      </c>
      <c r="N51" s="24">
        <f t="shared" si="2"/>
        <v>0</v>
      </c>
      <c r="O51" s="17"/>
      <c r="P51" s="58" t="str">
        <f t="shared" si="1"/>
        <v>OK</v>
      </c>
      <c r="Q51" s="20"/>
      <c r="R51" s="20"/>
      <c r="S51" s="20"/>
      <c r="T51">
        <v>16</v>
      </c>
    </row>
    <row r="52" spans="1:27" ht="13.5" hidden="1" customHeight="1">
      <c r="A5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2" s="9">
        <v>43</v>
      </c>
      <c r="C52" s="111" t="str">
        <f t="shared" si="3"/>
        <v>1级-2级</v>
      </c>
      <c r="D52" s="111" t="s">
        <v>64</v>
      </c>
      <c r="E52" s="111" t="s">
        <v>65</v>
      </c>
      <c r="F52" s="111" t="s">
        <v>66</v>
      </c>
      <c r="G52" s="111" t="s">
        <v>76</v>
      </c>
      <c r="H52" s="76" t="s">
        <v>103</v>
      </c>
      <c r="I52" s="222" t="s">
        <v>5</v>
      </c>
      <c r="J52" s="227">
        <f>5576.28+2776057.42</f>
        <v>2781633.6999999997</v>
      </c>
      <c r="K52" s="22"/>
      <c r="L52" s="262" t="s">
        <v>9</v>
      </c>
      <c r="M52" s="263">
        <v>14274027.18</v>
      </c>
      <c r="N52" s="24">
        <f t="shared" si="2"/>
        <v>-11492393.48</v>
      </c>
      <c r="O52" s="20"/>
      <c r="P52" s="58" t="str">
        <f t="shared" si="1"/>
        <v>待核对</v>
      </c>
      <c r="Q52" s="20"/>
      <c r="R52" s="20"/>
      <c r="S52" s="20"/>
      <c r="T52">
        <v>43</v>
      </c>
    </row>
    <row r="53" spans="1:27" ht="39" hidden="1" customHeight="1">
      <c r="A5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3" s="9">
        <v>392</v>
      </c>
      <c r="C53" s="224" t="str">
        <f t="shared" si="3"/>
        <v>4级-2级</v>
      </c>
      <c r="D53" s="111" t="s">
        <v>72</v>
      </c>
      <c r="E53" s="111" t="s">
        <v>76</v>
      </c>
      <c r="F53" s="111" t="s">
        <v>66</v>
      </c>
      <c r="G53" s="111" t="s">
        <v>81</v>
      </c>
      <c r="H53" s="194" t="s">
        <v>165</v>
      </c>
      <c r="I53" s="222" t="s">
        <v>6</v>
      </c>
      <c r="J53" s="227">
        <v>2758551.4000000004</v>
      </c>
      <c r="K53" s="22" t="s">
        <v>129</v>
      </c>
      <c r="L53" s="237" t="s">
        <v>3</v>
      </c>
      <c r="M53" s="202">
        <v>2758551.4</v>
      </c>
      <c r="N53" s="24">
        <f t="shared" si="2"/>
        <v>0</v>
      </c>
      <c r="O53" s="20"/>
      <c r="P53" s="58" t="str">
        <f t="shared" si="1"/>
        <v>OK</v>
      </c>
      <c r="Q53" s="20"/>
      <c r="R53" s="20"/>
      <c r="S53" s="20"/>
      <c r="T53">
        <v>58</v>
      </c>
    </row>
    <row r="54" spans="1:27" ht="39" hidden="1" customHeight="1">
      <c r="A5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4" s="9">
        <v>213</v>
      </c>
      <c r="C54" s="111" t="str">
        <f t="shared" si="3"/>
        <v>2级-2级</v>
      </c>
      <c r="D54" s="111" t="s">
        <v>66</v>
      </c>
      <c r="E54" s="111" t="s">
        <v>109</v>
      </c>
      <c r="F54" s="111" t="s">
        <v>66</v>
      </c>
      <c r="G54" s="111" t="s">
        <v>78</v>
      </c>
      <c r="H54" s="219" t="s">
        <v>276</v>
      </c>
      <c r="I54" s="222" t="s">
        <v>5</v>
      </c>
      <c r="J54" s="227">
        <v>2745116</v>
      </c>
      <c r="K54" s="217" t="s">
        <v>601</v>
      </c>
      <c r="L54" s="237" t="s">
        <v>9</v>
      </c>
      <c r="M54" s="204">
        <v>2058837</v>
      </c>
      <c r="N54" s="248">
        <f t="shared" si="2"/>
        <v>686279</v>
      </c>
      <c r="O54" s="58"/>
      <c r="P54" s="58" t="str">
        <f t="shared" si="1"/>
        <v>待核对</v>
      </c>
      <c r="Q54" s="58"/>
      <c r="R54" s="58"/>
      <c r="S54" s="58"/>
      <c r="T54">
        <v>31</v>
      </c>
      <c r="U54" s="162"/>
      <c r="V54" s="162"/>
      <c r="W54" s="162"/>
      <c r="X54" s="162"/>
      <c r="Y54" s="162"/>
      <c r="Z54" s="162"/>
      <c r="AA54" s="162"/>
    </row>
    <row r="55" spans="1:27" ht="39" customHeight="1">
      <c r="A55" s="147" t="str">
        <f>HYPERLINK("C:\Users\chizh\Desktop\ffcell\提取结果.xlsx#'4内部关联现金流-1'!A1","[提取结果.xlsx]4内部关联现金流-1")</f>
        <v>[提取结果.xlsx]4内部关联现金流-1</v>
      </c>
      <c r="B55" s="9">
        <v>525</v>
      </c>
      <c r="C55" s="111" t="str">
        <f t="shared" si="3"/>
        <v>4级-2级</v>
      </c>
      <c r="D55" s="111" t="s">
        <v>72</v>
      </c>
      <c r="E55" s="111" t="s">
        <v>173</v>
      </c>
      <c r="F55" s="111" t="s">
        <v>66</v>
      </c>
      <c r="G55" s="111" t="s">
        <v>436</v>
      </c>
      <c r="H55" s="219" t="s">
        <v>346</v>
      </c>
      <c r="I55" s="222" t="s">
        <v>6</v>
      </c>
      <c r="J55" s="227">
        <v>2732788</v>
      </c>
      <c r="K55" s="217" t="s">
        <v>297</v>
      </c>
      <c r="L55" s="237" t="s">
        <v>3</v>
      </c>
      <c r="M55" s="204">
        <v>2732788</v>
      </c>
      <c r="N55" s="24">
        <f t="shared" si="2"/>
        <v>0</v>
      </c>
      <c r="O55" s="20"/>
      <c r="P55" s="58" t="str">
        <f t="shared" si="1"/>
        <v>OK</v>
      </c>
      <c r="Q55" s="20"/>
      <c r="R55" s="20"/>
      <c r="S55" s="20"/>
      <c r="T55">
        <v>43</v>
      </c>
    </row>
    <row r="56" spans="1:27" ht="39" hidden="1" customHeight="1">
      <c r="A5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6" s="9">
        <v>422</v>
      </c>
      <c r="C56" s="224" t="str">
        <f t="shared" si="3"/>
        <v>4级-3级</v>
      </c>
      <c r="D56" s="111" t="s">
        <v>72</v>
      </c>
      <c r="E56" s="111" t="s">
        <v>76</v>
      </c>
      <c r="F56" s="111" t="s">
        <v>69</v>
      </c>
      <c r="G56" s="224" t="s">
        <v>354</v>
      </c>
      <c r="H56" s="194" t="s">
        <v>165</v>
      </c>
      <c r="I56" s="222" t="s">
        <v>6</v>
      </c>
      <c r="J56" s="227">
        <v>2663263.89</v>
      </c>
      <c r="K56" s="22" t="s">
        <v>643</v>
      </c>
      <c r="L56" s="237" t="s">
        <v>3</v>
      </c>
      <c r="M56" s="202">
        <v>2663263.89</v>
      </c>
      <c r="N56" s="24">
        <f t="shared" si="2"/>
        <v>0</v>
      </c>
      <c r="O56" s="20"/>
      <c r="P56" s="58" t="str">
        <f t="shared" si="1"/>
        <v>OK</v>
      </c>
      <c r="Q56" s="20"/>
      <c r="R56" s="20"/>
      <c r="S56" s="20"/>
      <c r="T56">
        <v>106</v>
      </c>
    </row>
    <row r="57" spans="1:27" ht="13.5" hidden="1" customHeight="1">
      <c r="A5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7" s="9">
        <v>415</v>
      </c>
      <c r="C57" s="224" t="str">
        <f t="shared" si="3"/>
        <v>4级-3级</v>
      </c>
      <c r="D57" s="111" t="s">
        <v>72</v>
      </c>
      <c r="E57" s="111" t="s">
        <v>76</v>
      </c>
      <c r="F57" s="111" t="s">
        <v>69</v>
      </c>
      <c r="G57" s="111" t="s">
        <v>195</v>
      </c>
      <c r="H57" s="194" t="s">
        <v>165</v>
      </c>
      <c r="I57" s="222" t="s">
        <v>6</v>
      </c>
      <c r="J57" s="227">
        <v>2516073.16</v>
      </c>
      <c r="K57" s="22"/>
      <c r="L57" s="280" t="s">
        <v>739</v>
      </c>
      <c r="M57" s="281">
        <v>2516073.16</v>
      </c>
      <c r="N57" s="24">
        <f t="shared" si="2"/>
        <v>0</v>
      </c>
      <c r="O57" s="20"/>
      <c r="P57" s="58" t="str">
        <f t="shared" si="1"/>
        <v>OK</v>
      </c>
      <c r="Q57" s="20"/>
      <c r="R57" s="20"/>
      <c r="S57" s="20"/>
      <c r="T57">
        <v>99</v>
      </c>
    </row>
    <row r="58" spans="1:27" ht="13.5" hidden="1" customHeight="1">
      <c r="A5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8" s="9">
        <v>403</v>
      </c>
      <c r="C58" s="224" t="str">
        <f t="shared" si="3"/>
        <v>4级-3级</v>
      </c>
      <c r="D58" s="111" t="s">
        <v>72</v>
      </c>
      <c r="E58" s="111" t="s">
        <v>76</v>
      </c>
      <c r="F58" s="111" t="s">
        <v>69</v>
      </c>
      <c r="G58" s="111" t="s">
        <v>180</v>
      </c>
      <c r="H58" s="194" t="s">
        <v>165</v>
      </c>
      <c r="I58" s="222" t="s">
        <v>6</v>
      </c>
      <c r="J58" s="227">
        <v>2412281.29</v>
      </c>
      <c r="K58" s="22"/>
      <c r="L58" s="280" t="s">
        <v>739</v>
      </c>
      <c r="M58" s="281">
        <v>2412281.29</v>
      </c>
      <c r="N58" s="24">
        <f t="shared" si="2"/>
        <v>0</v>
      </c>
      <c r="O58" s="20"/>
      <c r="P58" s="58" t="str">
        <f t="shared" si="1"/>
        <v>OK</v>
      </c>
      <c r="Q58" s="20"/>
      <c r="R58" s="20"/>
      <c r="S58" s="20"/>
      <c r="T58">
        <v>71</v>
      </c>
    </row>
    <row r="59" spans="1:27" ht="39" hidden="1" customHeight="1">
      <c r="A5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9" s="9">
        <v>642</v>
      </c>
      <c r="C59" s="111" t="s">
        <v>506</v>
      </c>
      <c r="D59" s="111" t="s">
        <v>66</v>
      </c>
      <c r="E59" s="111" t="s">
        <v>175</v>
      </c>
      <c r="F59" s="111" t="s">
        <v>66</v>
      </c>
      <c r="G59" s="111" t="s">
        <v>515</v>
      </c>
      <c r="H59" s="194" t="s">
        <v>513</v>
      </c>
      <c r="I59" s="222" t="s">
        <v>3</v>
      </c>
      <c r="J59" s="227">
        <v>2406816</v>
      </c>
      <c r="K59" s="217" t="s">
        <v>403</v>
      </c>
      <c r="L59" s="237" t="s">
        <v>6</v>
      </c>
      <c r="M59" s="202">
        <v>2353720.12</v>
      </c>
      <c r="N59" s="24">
        <f t="shared" si="2"/>
        <v>53095.879999999888</v>
      </c>
      <c r="O59" s="20"/>
      <c r="P59" s="58" t="str">
        <f t="shared" si="1"/>
        <v>待核对</v>
      </c>
      <c r="Q59" s="20"/>
      <c r="R59" s="20"/>
      <c r="S59" s="20"/>
      <c r="T59">
        <v>67</v>
      </c>
    </row>
    <row r="60" spans="1:27" ht="13.5" hidden="1" customHeight="1">
      <c r="A6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0" s="9">
        <v>75</v>
      </c>
      <c r="C60" s="111" t="str">
        <f t="shared" ref="C60:C78" si="4">TEXT(D60,"000")&amp;"-"&amp;TEXT(F60,"000")</f>
        <v>3级-4级</v>
      </c>
      <c r="D60" s="111" t="s">
        <v>69</v>
      </c>
      <c r="E60" s="111" t="s">
        <v>153</v>
      </c>
      <c r="F60" s="111" t="s">
        <v>72</v>
      </c>
      <c r="G60" s="111" t="s">
        <v>76</v>
      </c>
      <c r="H60" s="112" t="s">
        <v>171</v>
      </c>
      <c r="I60" s="222" t="s">
        <v>5</v>
      </c>
      <c r="J60" s="227">
        <v>2293642.34</v>
      </c>
      <c r="K60" s="22"/>
      <c r="L60" s="262" t="s">
        <v>9</v>
      </c>
      <c r="M60" s="266">
        <v>10280000.140000001</v>
      </c>
      <c r="N60" s="24">
        <f t="shared" si="2"/>
        <v>-7986357.8000000007</v>
      </c>
      <c r="O60" s="20"/>
      <c r="P60" s="58" t="str">
        <f t="shared" si="1"/>
        <v>待核对</v>
      </c>
      <c r="Q60" s="33"/>
      <c r="R60" s="33"/>
      <c r="S60" s="33"/>
      <c r="T60">
        <v>147</v>
      </c>
      <c r="W60" t="s">
        <v>722</v>
      </c>
    </row>
    <row r="61" spans="1:27" ht="13.5" hidden="1" customHeight="1">
      <c r="A6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1" s="9">
        <v>236</v>
      </c>
      <c r="C61" s="111" t="str">
        <f t="shared" si="4"/>
        <v>2级-2级</v>
      </c>
      <c r="D61" s="111" t="s">
        <v>66</v>
      </c>
      <c r="E61" s="111" t="s">
        <v>82</v>
      </c>
      <c r="F61" s="111" t="s">
        <v>66</v>
      </c>
      <c r="G61" s="111" t="s">
        <v>270</v>
      </c>
      <c r="H61" s="112" t="s">
        <v>302</v>
      </c>
      <c r="I61" s="97" t="s">
        <v>22</v>
      </c>
      <c r="J61" s="227">
        <v>2250000</v>
      </c>
      <c r="K61" s="54"/>
      <c r="L61" s="346" t="s">
        <v>9</v>
      </c>
      <c r="M61" s="282">
        <v>2250000</v>
      </c>
      <c r="N61" s="24">
        <f t="shared" si="2"/>
        <v>0</v>
      </c>
      <c r="O61" s="58"/>
      <c r="P61" s="58" t="str">
        <f t="shared" si="1"/>
        <v>OK</v>
      </c>
      <c r="Q61" s="58"/>
      <c r="R61" s="58"/>
      <c r="S61" s="58"/>
      <c r="T61">
        <v>54</v>
      </c>
      <c r="U61" s="162"/>
      <c r="V61" s="162"/>
      <c r="W61" s="162"/>
      <c r="X61" s="162"/>
      <c r="Y61" s="162"/>
      <c r="Z61" s="162"/>
      <c r="AA61" s="162"/>
    </row>
    <row r="62" spans="1:27" ht="39" hidden="1" customHeight="1">
      <c r="A62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62" s="9">
        <v>145</v>
      </c>
      <c r="C62" s="111" t="str">
        <f t="shared" si="4"/>
        <v>3级-3级</v>
      </c>
      <c r="D62" s="111" t="s">
        <v>69</v>
      </c>
      <c r="E62" s="111" t="s">
        <v>213</v>
      </c>
      <c r="F62" s="111" t="s">
        <v>69</v>
      </c>
      <c r="G62" s="111" t="s">
        <v>195</v>
      </c>
      <c r="H62" s="219" t="s">
        <v>165</v>
      </c>
      <c r="I62" s="222" t="s">
        <v>6</v>
      </c>
      <c r="J62" s="227">
        <v>2198845.5499999998</v>
      </c>
      <c r="K62" s="22" t="s">
        <v>556</v>
      </c>
      <c r="L62" s="237" t="s">
        <v>5</v>
      </c>
      <c r="M62" s="205">
        <v>2198845.5499999998</v>
      </c>
      <c r="N62" s="24">
        <f t="shared" si="2"/>
        <v>0</v>
      </c>
      <c r="O62" s="20"/>
      <c r="P62" s="58" t="str">
        <f t="shared" si="1"/>
        <v>OK</v>
      </c>
      <c r="Q62" s="20"/>
      <c r="R62" s="20"/>
      <c r="S62" s="20"/>
      <c r="T62">
        <v>3</v>
      </c>
    </row>
    <row r="63" spans="1:27" ht="12.75" hidden="1" customHeight="1">
      <c r="A6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3" s="9">
        <v>347</v>
      </c>
      <c r="C63" s="224" t="str">
        <f t="shared" si="4"/>
        <v>4级-2级</v>
      </c>
      <c r="D63" s="111" t="s">
        <v>72</v>
      </c>
      <c r="E63" s="111" t="s">
        <v>76</v>
      </c>
      <c r="F63" s="231" t="s">
        <v>66</v>
      </c>
      <c r="G63" s="231" t="s">
        <v>80</v>
      </c>
      <c r="H63" s="194" t="s">
        <v>306</v>
      </c>
      <c r="I63" s="222" t="s">
        <v>3</v>
      </c>
      <c r="J63" s="227">
        <v>2183413.1800000002</v>
      </c>
      <c r="K63" s="22"/>
      <c r="L63" s="280" t="s">
        <v>741</v>
      </c>
      <c r="M63" s="281">
        <v>517024.31</v>
      </c>
      <c r="N63" s="24">
        <f t="shared" si="2"/>
        <v>1666388.87</v>
      </c>
      <c r="O63" s="20"/>
      <c r="P63" s="58" t="str">
        <f t="shared" si="1"/>
        <v>待核对</v>
      </c>
      <c r="Q63" s="20"/>
      <c r="R63" s="20"/>
      <c r="S63" s="20"/>
      <c r="T63">
        <v>10</v>
      </c>
    </row>
    <row r="64" spans="1:27" ht="12.75" hidden="1" customHeight="1">
      <c r="A6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4" s="9">
        <v>320</v>
      </c>
      <c r="C64" s="111" t="str">
        <f t="shared" si="4"/>
        <v>4级-3级</v>
      </c>
      <c r="D64" s="111" t="s">
        <v>72</v>
      </c>
      <c r="E64" s="111" t="s">
        <v>97</v>
      </c>
      <c r="F64" s="111" t="s">
        <v>69</v>
      </c>
      <c r="G64" s="111" t="s">
        <v>354</v>
      </c>
      <c r="H64" s="194" t="s">
        <v>306</v>
      </c>
      <c r="I64" s="222" t="s">
        <v>3</v>
      </c>
      <c r="J64" s="227">
        <v>2108774.75</v>
      </c>
      <c r="K64" s="22" t="s">
        <v>642</v>
      </c>
      <c r="L64" s="237" t="s">
        <v>9</v>
      </c>
      <c r="M64" s="202">
        <v>1413415.89</v>
      </c>
      <c r="N64" s="24">
        <f t="shared" si="2"/>
        <v>695358.8600000001</v>
      </c>
      <c r="O64" s="20"/>
      <c r="P64" s="58" t="str">
        <f t="shared" si="1"/>
        <v>待核对</v>
      </c>
      <c r="Q64" s="20"/>
      <c r="R64" s="20"/>
      <c r="S64" s="20"/>
      <c r="T64">
        <v>28</v>
      </c>
    </row>
    <row r="65" spans="1:27" ht="12.75" hidden="1" customHeight="1">
      <c r="A6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5" s="9">
        <v>369</v>
      </c>
      <c r="C65" s="224" t="str">
        <f t="shared" si="4"/>
        <v>4级-2级</v>
      </c>
      <c r="D65" s="111" t="s">
        <v>72</v>
      </c>
      <c r="E65" s="111" t="s">
        <v>76</v>
      </c>
      <c r="F65" s="231" t="s">
        <v>66</v>
      </c>
      <c r="G65" s="231" t="s">
        <v>83</v>
      </c>
      <c r="H65" s="194" t="s">
        <v>306</v>
      </c>
      <c r="I65" s="222" t="s">
        <v>3</v>
      </c>
      <c r="J65" s="227">
        <v>2100894.64</v>
      </c>
      <c r="K65" s="217" t="s">
        <v>165</v>
      </c>
      <c r="L65" s="237" t="s">
        <v>6</v>
      </c>
      <c r="M65" s="202">
        <v>1900894.64</v>
      </c>
      <c r="N65" s="24">
        <f t="shared" si="2"/>
        <v>200000.00000000023</v>
      </c>
      <c r="O65" s="20"/>
      <c r="P65" s="58" t="str">
        <f t="shared" si="1"/>
        <v>待核对</v>
      </c>
      <c r="Q65" s="20"/>
      <c r="R65" s="20"/>
      <c r="S65" s="20"/>
      <c r="T65">
        <v>32</v>
      </c>
    </row>
    <row r="66" spans="1:27" ht="12.75" hidden="1" customHeight="1">
      <c r="A6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6" s="9">
        <v>219</v>
      </c>
      <c r="C66" s="111" t="str">
        <f t="shared" si="4"/>
        <v>2级-1级</v>
      </c>
      <c r="D66" s="111" t="s">
        <v>66</v>
      </c>
      <c r="E66" s="111" t="s">
        <v>67</v>
      </c>
      <c r="F66" s="111" t="s">
        <v>64</v>
      </c>
      <c r="G66" s="111" t="s">
        <v>65</v>
      </c>
      <c r="H66" s="112" t="s">
        <v>296</v>
      </c>
      <c r="I66" s="97" t="s">
        <v>23</v>
      </c>
      <c r="J66" s="227">
        <v>2063569.7</v>
      </c>
      <c r="K66" s="22" t="s">
        <v>68</v>
      </c>
      <c r="L66" s="237" t="s">
        <v>5</v>
      </c>
      <c r="M66" s="205">
        <v>2063569.6916000003</v>
      </c>
      <c r="N66" s="24">
        <f t="shared" si="2"/>
        <v>8.39999970048666E-3</v>
      </c>
      <c r="O66" s="20"/>
      <c r="P66" s="58" t="str">
        <f t="shared" ref="P66:P129" si="5">IF(N66=0,"OK","待核对")</f>
        <v>待核对</v>
      </c>
      <c r="Q66" s="20"/>
      <c r="R66" s="20"/>
      <c r="S66" s="20"/>
      <c r="T66">
        <v>37</v>
      </c>
      <c r="U66" s="162"/>
      <c r="V66" s="162"/>
      <c r="W66" s="162"/>
      <c r="X66" s="162"/>
      <c r="Y66" s="162"/>
      <c r="Z66" s="162"/>
      <c r="AA66" s="162"/>
    </row>
    <row r="67" spans="1:27" ht="39" hidden="1" customHeight="1">
      <c r="A6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7" s="9">
        <v>663</v>
      </c>
      <c r="C67" s="218" t="str">
        <f t="shared" si="4"/>
        <v>3级-4级</v>
      </c>
      <c r="D67" s="218" t="s">
        <v>69</v>
      </c>
      <c r="E67" s="218" t="s">
        <v>350</v>
      </c>
      <c r="F67" s="218" t="s">
        <v>72</v>
      </c>
      <c r="G67" s="218" t="s">
        <v>264</v>
      </c>
      <c r="H67" s="220" t="s">
        <v>276</v>
      </c>
      <c r="I67" s="222" t="s">
        <v>5</v>
      </c>
      <c r="J67" s="227">
        <v>2063361.51</v>
      </c>
      <c r="K67" s="217" t="s">
        <v>165</v>
      </c>
      <c r="L67" s="237" t="s">
        <v>6</v>
      </c>
      <c r="M67" s="204">
        <v>1983969.51</v>
      </c>
      <c r="N67" s="24">
        <f t="shared" ref="N67:N130" si="6">J67-M67</f>
        <v>79392</v>
      </c>
      <c r="O67" s="58"/>
      <c r="P67" s="58" t="str">
        <f t="shared" si="5"/>
        <v>待核对</v>
      </c>
      <c r="Q67" s="58"/>
      <c r="R67" s="58"/>
      <c r="S67" s="58"/>
      <c r="T67">
        <v>3</v>
      </c>
    </row>
    <row r="68" spans="1:27" ht="13.5" hidden="1" customHeight="1">
      <c r="A6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8" s="9">
        <v>404</v>
      </c>
      <c r="C68" s="224" t="str">
        <f t="shared" si="4"/>
        <v>4级-2级</v>
      </c>
      <c r="D68" s="111" t="s">
        <v>72</v>
      </c>
      <c r="E68" s="111" t="s">
        <v>76</v>
      </c>
      <c r="F68" s="111" t="s">
        <v>66</v>
      </c>
      <c r="G68" s="111" t="s">
        <v>80</v>
      </c>
      <c r="H68" s="194" t="s">
        <v>165</v>
      </c>
      <c r="I68" s="222" t="s">
        <v>6</v>
      </c>
      <c r="J68" s="227">
        <v>1936294.7600000002</v>
      </c>
      <c r="K68" s="22"/>
      <c r="L68" s="280" t="s">
        <v>743</v>
      </c>
      <c r="M68" s="281">
        <v>1936294.7600000002</v>
      </c>
      <c r="N68" s="24">
        <f t="shared" si="6"/>
        <v>0</v>
      </c>
      <c r="O68" s="20"/>
      <c r="P68" s="58" t="str">
        <f t="shared" si="5"/>
        <v>OK</v>
      </c>
      <c r="Q68" s="20"/>
      <c r="R68" s="20"/>
      <c r="S68" s="20"/>
      <c r="T68">
        <v>72</v>
      </c>
    </row>
    <row r="69" spans="1:27" ht="12.75" hidden="1" customHeight="1">
      <c r="A6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9" s="9">
        <v>343</v>
      </c>
      <c r="C69" s="224" t="str">
        <f t="shared" si="4"/>
        <v>4级-3级</v>
      </c>
      <c r="D69" s="111" t="s">
        <v>72</v>
      </c>
      <c r="E69" s="111" t="s">
        <v>76</v>
      </c>
      <c r="F69" s="231" t="s">
        <v>69</v>
      </c>
      <c r="G69" s="230" t="s">
        <v>153</v>
      </c>
      <c r="H69" s="194" t="s">
        <v>306</v>
      </c>
      <c r="I69" s="222" t="s">
        <v>3</v>
      </c>
      <c r="J69" s="227">
        <v>1880830.3900000004</v>
      </c>
      <c r="K69" s="217" t="s">
        <v>181</v>
      </c>
      <c r="L69" s="237" t="s">
        <v>6</v>
      </c>
      <c r="M69" s="202">
        <v>1872478.39</v>
      </c>
      <c r="N69" s="24">
        <f t="shared" si="6"/>
        <v>8352.0000000004657</v>
      </c>
      <c r="O69" s="20"/>
      <c r="P69" s="58" t="str">
        <f t="shared" si="5"/>
        <v>待核对</v>
      </c>
      <c r="Q69" s="20"/>
      <c r="R69" s="20"/>
      <c r="S69" s="20"/>
      <c r="T69">
        <v>6</v>
      </c>
    </row>
    <row r="70" spans="1:27" ht="39" hidden="1" customHeight="1">
      <c r="A7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0" s="9">
        <v>207</v>
      </c>
      <c r="C70" s="111" t="str">
        <f t="shared" si="4"/>
        <v>2级-4级</v>
      </c>
      <c r="D70" s="111" t="s">
        <v>66</v>
      </c>
      <c r="E70" s="111" t="s">
        <v>270</v>
      </c>
      <c r="F70" s="111" t="s">
        <v>72</v>
      </c>
      <c r="G70" s="111" t="s">
        <v>76</v>
      </c>
      <c r="H70" s="194" t="s">
        <v>276</v>
      </c>
      <c r="I70" s="222" t="s">
        <v>5</v>
      </c>
      <c r="J70" s="227">
        <v>1861001.35</v>
      </c>
      <c r="K70" s="217" t="s">
        <v>165</v>
      </c>
      <c r="L70" s="237" t="s">
        <v>6</v>
      </c>
      <c r="M70" s="203">
        <v>1466246.91</v>
      </c>
      <c r="N70" s="24">
        <f t="shared" si="6"/>
        <v>394754.44000000018</v>
      </c>
      <c r="O70" s="58"/>
      <c r="P70" s="58" t="str">
        <f t="shared" si="5"/>
        <v>待核对</v>
      </c>
      <c r="Q70" s="58"/>
      <c r="R70" s="58"/>
      <c r="S70" s="58"/>
      <c r="T70">
        <v>19</v>
      </c>
      <c r="U70" s="162"/>
      <c r="V70" s="162"/>
      <c r="W70" s="162"/>
      <c r="X70" s="162"/>
      <c r="Y70" s="162"/>
      <c r="Z70" s="162"/>
      <c r="AA70" s="162"/>
    </row>
    <row r="71" spans="1:27" ht="39" hidden="1" customHeight="1">
      <c r="A7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1" s="9">
        <v>745</v>
      </c>
      <c r="C71" s="218" t="str">
        <f t="shared" si="4"/>
        <v>3级-4级</v>
      </c>
      <c r="D71" s="218" t="s">
        <v>69</v>
      </c>
      <c r="E71" s="218" t="s">
        <v>354</v>
      </c>
      <c r="F71" s="218" t="s">
        <v>72</v>
      </c>
      <c r="G71" s="220" t="s">
        <v>76</v>
      </c>
      <c r="H71" s="76" t="s">
        <v>645</v>
      </c>
      <c r="I71" s="195" t="s">
        <v>6</v>
      </c>
      <c r="J71" s="227">
        <v>1766211.77</v>
      </c>
      <c r="K71" s="217" t="s">
        <v>306</v>
      </c>
      <c r="L71" s="237" t="s">
        <v>3</v>
      </c>
      <c r="M71" s="203">
        <v>1418532.34</v>
      </c>
      <c r="N71" s="24">
        <f t="shared" si="6"/>
        <v>347679.42999999993</v>
      </c>
      <c r="O71" s="58"/>
      <c r="P71" s="58" t="str">
        <f t="shared" si="5"/>
        <v>待核对</v>
      </c>
      <c r="Q71" s="58"/>
      <c r="R71" s="58"/>
      <c r="S71" s="58"/>
      <c r="T71">
        <v>327</v>
      </c>
    </row>
    <row r="72" spans="1:27" ht="13.5" customHeight="1">
      <c r="A7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72" s="9">
        <v>18</v>
      </c>
      <c r="C72" s="111" t="str">
        <f t="shared" si="4"/>
        <v>1级-2级</v>
      </c>
      <c r="D72" s="111" t="s">
        <v>64</v>
      </c>
      <c r="E72" s="111" t="s">
        <v>65</v>
      </c>
      <c r="F72" s="111" t="s">
        <v>66</v>
      </c>
      <c r="G72" s="111" t="s">
        <v>90</v>
      </c>
      <c r="H72" s="12" t="s">
        <v>79</v>
      </c>
      <c r="I72" s="97" t="s">
        <v>11</v>
      </c>
      <c r="J72" s="227">
        <v>1750000</v>
      </c>
      <c r="K72" s="15" t="s">
        <v>494</v>
      </c>
      <c r="L72" s="15" t="s">
        <v>24</v>
      </c>
      <c r="M72" s="170">
        <v>1750000</v>
      </c>
      <c r="N72" s="24">
        <f t="shared" si="6"/>
        <v>0</v>
      </c>
      <c r="O72" s="17"/>
      <c r="P72" s="58" t="str">
        <f t="shared" si="5"/>
        <v>OK</v>
      </c>
      <c r="Q72" s="20"/>
      <c r="R72" s="20"/>
      <c r="S72" s="20"/>
      <c r="T72">
        <v>18</v>
      </c>
    </row>
    <row r="73" spans="1:27" ht="13.5" hidden="1" customHeight="1">
      <c r="A7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3" s="9">
        <v>395</v>
      </c>
      <c r="C73" s="224" t="str">
        <f t="shared" si="4"/>
        <v>4级-2级</v>
      </c>
      <c r="D73" s="111" t="s">
        <v>72</v>
      </c>
      <c r="E73" s="111" t="s">
        <v>76</v>
      </c>
      <c r="F73" s="111" t="s">
        <v>66</v>
      </c>
      <c r="G73" s="224" t="s">
        <v>184</v>
      </c>
      <c r="H73" s="194" t="s">
        <v>165</v>
      </c>
      <c r="I73" s="222" t="s">
        <v>6</v>
      </c>
      <c r="J73" s="227">
        <v>1748774.35</v>
      </c>
      <c r="K73" s="22"/>
      <c r="L73" s="297" t="s">
        <v>3</v>
      </c>
      <c r="M73" s="296">
        <v>1748774.35</v>
      </c>
      <c r="N73" s="24">
        <f t="shared" si="6"/>
        <v>0</v>
      </c>
      <c r="O73" s="20"/>
      <c r="P73" s="58" t="str">
        <f t="shared" si="5"/>
        <v>OK</v>
      </c>
      <c r="Q73" s="20"/>
      <c r="R73" s="20"/>
      <c r="S73" s="20"/>
      <c r="T73">
        <v>62</v>
      </c>
    </row>
    <row r="74" spans="1:27" ht="39" hidden="1" customHeight="1">
      <c r="A74" s="147" t="str">
        <f>HYPERLINK("C:\Users\chizh\Desktop\ffcell\提取结果.xlsx#'4内部关联现金流'!A1","[提取结果.xlsx]4内部关联现金流")</f>
        <v>[提取结果.xlsx]4内部关联现金流</v>
      </c>
      <c r="B74" s="9">
        <v>489</v>
      </c>
      <c r="C74" s="111" t="str">
        <f t="shared" si="4"/>
        <v>2级-2级</v>
      </c>
      <c r="D74" s="228" t="s">
        <v>66</v>
      </c>
      <c r="E74" s="111" t="s">
        <v>80</v>
      </c>
      <c r="F74" s="228" t="s">
        <v>66</v>
      </c>
      <c r="G74" s="228" t="s">
        <v>175</v>
      </c>
      <c r="H74" s="102" t="s">
        <v>383</v>
      </c>
      <c r="I74" s="222" t="s">
        <v>6</v>
      </c>
      <c r="J74" s="229">
        <v>1724048.69</v>
      </c>
      <c r="K74" s="217" t="s">
        <v>513</v>
      </c>
      <c r="L74" s="237" t="s">
        <v>3</v>
      </c>
      <c r="M74" s="202">
        <v>1724048.69</v>
      </c>
      <c r="N74" s="24">
        <f t="shared" si="6"/>
        <v>0</v>
      </c>
      <c r="O74" s="20"/>
      <c r="P74" s="58" t="str">
        <f t="shared" si="5"/>
        <v>OK</v>
      </c>
      <c r="Q74" s="20"/>
      <c r="R74" s="20"/>
      <c r="S74" s="20"/>
      <c r="T74">
        <v>70</v>
      </c>
    </row>
    <row r="75" spans="1:27" ht="13.5" hidden="1" customHeight="1">
      <c r="A7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75" s="9">
        <v>10</v>
      </c>
      <c r="C75" s="111" t="str">
        <f t="shared" si="4"/>
        <v>1级-2级</v>
      </c>
      <c r="D75" s="111" t="s">
        <v>64</v>
      </c>
      <c r="E75" s="111" t="s">
        <v>65</v>
      </c>
      <c r="F75" s="111" t="s">
        <v>66</v>
      </c>
      <c r="G75" s="111" t="s">
        <v>82</v>
      </c>
      <c r="H75" s="12" t="s">
        <v>79</v>
      </c>
      <c r="I75" s="97" t="s">
        <v>11</v>
      </c>
      <c r="J75" s="227">
        <v>1703634.65</v>
      </c>
      <c r="K75" s="15" t="s">
        <v>307</v>
      </c>
      <c r="L75" s="15" t="s">
        <v>24</v>
      </c>
      <c r="M75" s="170">
        <v>1703634.65</v>
      </c>
      <c r="N75" s="24">
        <f t="shared" si="6"/>
        <v>0</v>
      </c>
      <c r="O75" s="17"/>
      <c r="P75" s="58" t="str">
        <f t="shared" si="5"/>
        <v>OK</v>
      </c>
      <c r="Q75" s="20"/>
      <c r="R75" s="20"/>
      <c r="S75" s="20"/>
      <c r="T75">
        <v>10</v>
      </c>
    </row>
    <row r="76" spans="1:27" ht="13.5" hidden="1" customHeight="1">
      <c r="A7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6" s="9">
        <v>847</v>
      </c>
      <c r="C76" s="111" t="str">
        <f t="shared" si="4"/>
        <v>2级-2级</v>
      </c>
      <c r="D76" s="111" t="s">
        <v>66</v>
      </c>
      <c r="E76" s="111" t="s">
        <v>78</v>
      </c>
      <c r="F76" s="111" t="s">
        <v>66</v>
      </c>
      <c r="G76" s="224" t="s">
        <v>67</v>
      </c>
      <c r="H76" s="219" t="s">
        <v>403</v>
      </c>
      <c r="I76" s="222" t="s">
        <v>6</v>
      </c>
      <c r="J76" s="227">
        <v>1647274.84</v>
      </c>
      <c r="K76" s="22"/>
      <c r="L76" s="295" t="s">
        <v>3</v>
      </c>
      <c r="M76" s="282">
        <v>1647274.84</v>
      </c>
      <c r="N76" s="24">
        <f t="shared" si="6"/>
        <v>0</v>
      </c>
      <c r="O76" s="20"/>
      <c r="P76" s="58" t="str">
        <f t="shared" si="5"/>
        <v>OK</v>
      </c>
      <c r="Q76" s="20"/>
      <c r="R76" s="20"/>
      <c r="S76" s="20"/>
      <c r="T76">
        <v>28</v>
      </c>
    </row>
    <row r="77" spans="1:27" ht="39" hidden="1" customHeight="1">
      <c r="A7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7" s="9">
        <v>249</v>
      </c>
      <c r="C77" s="111" t="str">
        <f t="shared" si="4"/>
        <v>2级-4级</v>
      </c>
      <c r="D77" s="111" t="s">
        <v>66</v>
      </c>
      <c r="E77" s="111" t="s">
        <v>308</v>
      </c>
      <c r="F77" s="111" t="s">
        <v>72</v>
      </c>
      <c r="G77" s="219" t="s">
        <v>264</v>
      </c>
      <c r="H77" s="76" t="s">
        <v>312</v>
      </c>
      <c r="I77" s="222" t="s">
        <v>9</v>
      </c>
      <c r="J77" s="227">
        <v>1635655.92</v>
      </c>
      <c r="K77" s="217" t="s">
        <v>306</v>
      </c>
      <c r="L77" s="237" t="s">
        <v>3</v>
      </c>
      <c r="M77" s="238">
        <v>1635655.92</v>
      </c>
      <c r="N77" s="24">
        <f t="shared" si="6"/>
        <v>0</v>
      </c>
      <c r="O77" s="20"/>
      <c r="P77" s="58" t="str">
        <f t="shared" si="5"/>
        <v>OK</v>
      </c>
      <c r="Q77" s="20"/>
      <c r="R77" s="20"/>
      <c r="S77" s="20"/>
      <c r="T77">
        <v>67</v>
      </c>
      <c r="U77" s="162"/>
      <c r="V77" s="162"/>
      <c r="W77" s="162"/>
      <c r="X77" s="162"/>
      <c r="Y77" s="162"/>
      <c r="Z77" s="162"/>
      <c r="AA77" s="162"/>
    </row>
    <row r="78" spans="1:27" ht="12.75" hidden="1" customHeight="1">
      <c r="A7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8" s="9">
        <v>685</v>
      </c>
      <c r="C78" s="218" t="str">
        <f t="shared" si="4"/>
        <v>3级-2级</v>
      </c>
      <c r="D78" s="218" t="s">
        <v>69</v>
      </c>
      <c r="E78" s="218" t="s">
        <v>245</v>
      </c>
      <c r="F78" s="218" t="s">
        <v>66</v>
      </c>
      <c r="G78" s="218" t="s">
        <v>88</v>
      </c>
      <c r="H78" s="128" t="s">
        <v>77</v>
      </c>
      <c r="I78" s="195" t="s">
        <v>5</v>
      </c>
      <c r="J78" s="227">
        <v>1608352.2</v>
      </c>
      <c r="K78" s="126"/>
      <c r="L78" s="208" t="s">
        <v>9</v>
      </c>
      <c r="M78" s="281">
        <v>1608352.2</v>
      </c>
      <c r="N78" s="24">
        <f t="shared" si="6"/>
        <v>0</v>
      </c>
      <c r="O78" s="20"/>
      <c r="P78" s="58" t="str">
        <f t="shared" si="5"/>
        <v>OK</v>
      </c>
      <c r="Q78" s="20"/>
      <c r="R78" s="20"/>
      <c r="S78" s="20"/>
      <c r="T78">
        <v>84</v>
      </c>
    </row>
    <row r="79" spans="1:27" ht="39" hidden="1" customHeight="1">
      <c r="A7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9" s="9">
        <v>636</v>
      </c>
      <c r="C79" s="111" t="s">
        <v>506</v>
      </c>
      <c r="D79" s="111" t="s">
        <v>66</v>
      </c>
      <c r="E79" s="111" t="s">
        <v>365</v>
      </c>
      <c r="F79" s="111" t="s">
        <v>66</v>
      </c>
      <c r="G79" s="111" t="s">
        <v>88</v>
      </c>
      <c r="H79" s="194" t="s">
        <v>297</v>
      </c>
      <c r="I79" s="222" t="s">
        <v>3</v>
      </c>
      <c r="J79" s="227">
        <v>1598430.85</v>
      </c>
      <c r="K79" s="217" t="s">
        <v>346</v>
      </c>
      <c r="L79" s="237" t="s">
        <v>6</v>
      </c>
      <c r="M79" s="202">
        <v>1413562.14</v>
      </c>
      <c r="N79" s="24">
        <f t="shared" si="6"/>
        <v>184868.7100000002</v>
      </c>
      <c r="O79" s="20"/>
      <c r="P79" s="58" t="str">
        <f t="shared" si="5"/>
        <v>待核对</v>
      </c>
      <c r="Q79" s="20"/>
      <c r="R79" s="20"/>
      <c r="S79" s="20"/>
      <c r="T79">
        <v>61</v>
      </c>
    </row>
    <row r="80" spans="1:27" s="292" customFormat="1" ht="13.5" hidden="1" customHeight="1">
      <c r="A80" s="353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0" s="284">
        <v>405</v>
      </c>
      <c r="C80" s="285" t="str">
        <f>TEXT(D80,"000")&amp;"-"&amp;TEXT(F80,"000")</f>
        <v>4级-2级</v>
      </c>
      <c r="D80" s="354" t="s">
        <v>72</v>
      </c>
      <c r="E80" s="285" t="s">
        <v>76</v>
      </c>
      <c r="F80" s="285" t="s">
        <v>66</v>
      </c>
      <c r="G80" s="285" t="s">
        <v>87</v>
      </c>
      <c r="H80" s="286" t="s">
        <v>165</v>
      </c>
      <c r="I80" s="287" t="s">
        <v>6</v>
      </c>
      <c r="J80" s="288">
        <v>1571003.55</v>
      </c>
      <c r="K80" s="289"/>
      <c r="L80" s="295" t="s">
        <v>5</v>
      </c>
      <c r="M80" s="282">
        <v>2340325.62</v>
      </c>
      <c r="N80" s="290">
        <f t="shared" si="6"/>
        <v>-769322.07000000007</v>
      </c>
      <c r="O80" s="291"/>
      <c r="P80" s="291" t="str">
        <f t="shared" si="5"/>
        <v>待核对</v>
      </c>
      <c r="Q80" s="291"/>
      <c r="R80" s="291"/>
      <c r="S80" s="291"/>
      <c r="T80" s="292">
        <v>73</v>
      </c>
    </row>
    <row r="81" spans="1:27" ht="13.5" hidden="1" customHeight="1">
      <c r="A8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1" s="9">
        <v>402</v>
      </c>
      <c r="C81" s="224" t="str">
        <f>TEXT(D81,"000")&amp;"-"&amp;TEXT(F81,"000")</f>
        <v>4级-3级</v>
      </c>
      <c r="D81" s="111" t="s">
        <v>72</v>
      </c>
      <c r="E81" s="111" t="s">
        <v>76</v>
      </c>
      <c r="F81" s="111" t="s">
        <v>69</v>
      </c>
      <c r="G81" s="111" t="s">
        <v>231</v>
      </c>
      <c r="H81" s="194" t="s">
        <v>165</v>
      </c>
      <c r="I81" s="222" t="s">
        <v>6</v>
      </c>
      <c r="J81" s="227">
        <v>1540772.0199999998</v>
      </c>
      <c r="K81" s="22"/>
      <c r="L81" s="254" t="s">
        <v>739</v>
      </c>
      <c r="M81" s="281">
        <v>1777700.36</v>
      </c>
      <c r="N81" s="24">
        <f t="shared" si="6"/>
        <v>-236928.34000000032</v>
      </c>
      <c r="O81" s="20"/>
      <c r="P81" s="58" t="str">
        <f t="shared" si="5"/>
        <v>待核对</v>
      </c>
      <c r="Q81" s="20"/>
      <c r="R81" s="20"/>
      <c r="S81" s="20"/>
      <c r="T81">
        <v>70</v>
      </c>
    </row>
    <row r="82" spans="1:27" ht="13.5" hidden="1" customHeight="1">
      <c r="A82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82" s="9">
        <v>146</v>
      </c>
      <c r="C82" s="111" t="str">
        <f>TEXT(D82,"000")&amp;"-"&amp;TEXT(F82,"000")</f>
        <v>2级-2级</v>
      </c>
      <c r="D82" s="111" t="s">
        <v>66</v>
      </c>
      <c r="E82" s="112" t="s">
        <v>209</v>
      </c>
      <c r="F82" s="220" t="s">
        <v>66</v>
      </c>
      <c r="G82" s="112" t="s">
        <v>214</v>
      </c>
      <c r="H82" s="112" t="s">
        <v>215</v>
      </c>
      <c r="I82" s="222" t="s">
        <v>9</v>
      </c>
      <c r="J82" s="234">
        <v>1539900</v>
      </c>
      <c r="K82" s="22"/>
      <c r="L82" s="280" t="s">
        <v>743</v>
      </c>
      <c r="M82" s="282">
        <v>1539900</v>
      </c>
      <c r="N82" s="24">
        <f t="shared" si="6"/>
        <v>0</v>
      </c>
      <c r="O82" s="20"/>
      <c r="P82" s="58" t="str">
        <f t="shared" si="5"/>
        <v>OK</v>
      </c>
      <c r="Q82" s="20"/>
      <c r="R82" s="20"/>
      <c r="S82" s="20"/>
      <c r="T82">
        <v>4</v>
      </c>
    </row>
    <row r="83" spans="1:27" ht="13.5" hidden="1" customHeight="1">
      <c r="A83" s="147" t="str">
        <f>HYPERLINK("C:\Users\chizh\Desktop\ffcell\提取结果.xlsx#'4内部关联现金流'!A1","[提取结果.xlsx]4内部关联现金流")</f>
        <v>[提取结果.xlsx]4内部关联现金流</v>
      </c>
      <c r="B83" s="9">
        <v>459</v>
      </c>
      <c r="C83" s="111" t="str">
        <f>TEXT(D83,"000")&amp;"-"&amp;TEXT(F83,"000")</f>
        <v>3级-3级</v>
      </c>
      <c r="D83" s="228" t="s">
        <v>69</v>
      </c>
      <c r="E83" s="111" t="s">
        <v>80</v>
      </c>
      <c r="F83" s="228" t="s">
        <v>69</v>
      </c>
      <c r="G83" s="101" t="s">
        <v>102</v>
      </c>
      <c r="H83" s="102" t="s">
        <v>383</v>
      </c>
      <c r="I83" s="222" t="s">
        <v>3</v>
      </c>
      <c r="J83" s="229">
        <v>1511904</v>
      </c>
      <c r="K83" s="22"/>
      <c r="L83" s="302" t="s">
        <v>3</v>
      </c>
      <c r="M83" s="279">
        <v>1511904</v>
      </c>
      <c r="N83" s="24">
        <f t="shared" si="6"/>
        <v>0</v>
      </c>
      <c r="O83" s="20"/>
      <c r="P83" s="58" t="str">
        <f t="shared" si="5"/>
        <v>OK</v>
      </c>
      <c r="Q83" s="20"/>
      <c r="R83" s="20"/>
      <c r="S83" s="20"/>
      <c r="T83">
        <v>40</v>
      </c>
    </row>
    <row r="84" spans="1:27" ht="13.5" hidden="1" customHeight="1">
      <c r="A8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4" s="9">
        <v>625</v>
      </c>
      <c r="C84" s="111" t="s">
        <v>506</v>
      </c>
      <c r="D84" s="111" t="s">
        <v>66</v>
      </c>
      <c r="E84" s="111" t="s">
        <v>88</v>
      </c>
      <c r="F84" s="111" t="s">
        <v>66</v>
      </c>
      <c r="G84" s="111" t="s">
        <v>365</v>
      </c>
      <c r="H84" s="76" t="s">
        <v>508</v>
      </c>
      <c r="I84" s="97" t="s">
        <v>26</v>
      </c>
      <c r="J84" s="227">
        <v>1500000</v>
      </c>
      <c r="K84" s="22"/>
      <c r="L84" s="280" t="s">
        <v>740</v>
      </c>
      <c r="M84" s="281">
        <v>1500000</v>
      </c>
      <c r="N84" s="24">
        <f t="shared" si="6"/>
        <v>0</v>
      </c>
      <c r="O84" s="20"/>
      <c r="P84" s="58" t="str">
        <f t="shared" si="5"/>
        <v>OK</v>
      </c>
      <c r="Q84" s="20"/>
      <c r="R84" s="20"/>
      <c r="S84" s="20"/>
      <c r="T84">
        <v>49</v>
      </c>
    </row>
    <row r="85" spans="1:27" ht="13.5" hidden="1" customHeight="1">
      <c r="A8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5" s="9">
        <v>410</v>
      </c>
      <c r="C85" s="224" t="str">
        <f t="shared" ref="C85:C95" si="7">TEXT(D85,"000")&amp;"-"&amp;TEXT(F85,"000")</f>
        <v>4级-2级</v>
      </c>
      <c r="D85" s="111" t="s">
        <v>72</v>
      </c>
      <c r="E85" s="111" t="s">
        <v>76</v>
      </c>
      <c r="F85" s="111" t="s">
        <v>66</v>
      </c>
      <c r="G85" s="111" t="s">
        <v>86</v>
      </c>
      <c r="H85" s="194" t="s">
        <v>165</v>
      </c>
      <c r="I85" s="222" t="s">
        <v>6</v>
      </c>
      <c r="J85" s="227">
        <v>1489875.48</v>
      </c>
      <c r="K85" s="22"/>
      <c r="L85" s="295" t="s">
        <v>5</v>
      </c>
      <c r="M85" s="282">
        <v>1489875.48</v>
      </c>
      <c r="N85" s="24">
        <f t="shared" si="6"/>
        <v>0</v>
      </c>
      <c r="O85" s="20"/>
      <c r="P85" s="58" t="str">
        <f t="shared" si="5"/>
        <v>OK</v>
      </c>
      <c r="Q85" s="20"/>
      <c r="R85" s="20"/>
      <c r="S85" s="20"/>
      <c r="T85">
        <v>90</v>
      </c>
    </row>
    <row r="86" spans="1:27" ht="39" hidden="1" customHeight="1">
      <c r="A8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6" s="9">
        <v>430</v>
      </c>
      <c r="C86" s="224" t="str">
        <f t="shared" si="7"/>
        <v>4级-3级</v>
      </c>
      <c r="D86" s="111" t="s">
        <v>72</v>
      </c>
      <c r="E86" s="111" t="s">
        <v>76</v>
      </c>
      <c r="F86" s="111" t="s">
        <v>69</v>
      </c>
      <c r="G86" s="111" t="s">
        <v>371</v>
      </c>
      <c r="H86" s="194" t="s">
        <v>165</v>
      </c>
      <c r="I86" s="222" t="s">
        <v>6</v>
      </c>
      <c r="J86" s="227">
        <v>1454273.7800000003</v>
      </c>
      <c r="K86" s="22" t="s">
        <v>607</v>
      </c>
      <c r="L86" s="237" t="s">
        <v>3</v>
      </c>
      <c r="M86" s="202">
        <v>1454273.78</v>
      </c>
      <c r="N86" s="24">
        <f t="shared" si="6"/>
        <v>0</v>
      </c>
      <c r="O86" s="20"/>
      <c r="P86" s="58" t="str">
        <f t="shared" si="5"/>
        <v>OK</v>
      </c>
      <c r="Q86" s="20"/>
      <c r="R86" s="20"/>
      <c r="S86" s="20"/>
      <c r="T86">
        <v>115</v>
      </c>
    </row>
    <row r="87" spans="1:27" ht="39" hidden="1" customHeight="1">
      <c r="A8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7" s="9">
        <v>211</v>
      </c>
      <c r="C87" s="111" t="str">
        <f t="shared" si="7"/>
        <v>3级-2级</v>
      </c>
      <c r="D87" s="111" t="s">
        <v>69</v>
      </c>
      <c r="E87" s="111" t="s">
        <v>285</v>
      </c>
      <c r="F87" s="111" t="s">
        <v>66</v>
      </c>
      <c r="G87" s="111" t="s">
        <v>78</v>
      </c>
      <c r="H87" s="112" t="s">
        <v>286</v>
      </c>
      <c r="I87" s="222" t="s">
        <v>5</v>
      </c>
      <c r="J87" s="227">
        <v>1453492.92</v>
      </c>
      <c r="K87" s="217" t="s">
        <v>601</v>
      </c>
      <c r="L87" s="237" t="s">
        <v>9</v>
      </c>
      <c r="M87" s="204">
        <v>1453492.92</v>
      </c>
      <c r="N87" s="24">
        <f t="shared" si="6"/>
        <v>0</v>
      </c>
      <c r="O87" s="58"/>
      <c r="P87" s="58" t="str">
        <f t="shared" si="5"/>
        <v>OK</v>
      </c>
      <c r="Q87" s="58"/>
      <c r="R87" s="58"/>
      <c r="S87" s="58"/>
      <c r="T87">
        <v>24</v>
      </c>
      <c r="U87" s="162"/>
      <c r="V87" s="162"/>
      <c r="W87" s="162"/>
      <c r="X87" s="162"/>
      <c r="Y87" s="162"/>
      <c r="Z87" s="162"/>
      <c r="AA87" s="162"/>
    </row>
    <row r="88" spans="1:27" ht="12" hidden="1" customHeight="1">
      <c r="A8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8" s="9">
        <v>399</v>
      </c>
      <c r="C88" s="224" t="str">
        <f t="shared" si="7"/>
        <v>4级-2级</v>
      </c>
      <c r="D88" s="111" t="s">
        <v>72</v>
      </c>
      <c r="E88" s="111" t="s">
        <v>76</v>
      </c>
      <c r="F88" s="111" t="s">
        <v>66</v>
      </c>
      <c r="G88" s="111" t="s">
        <v>109</v>
      </c>
      <c r="H88" s="194" t="s">
        <v>165</v>
      </c>
      <c r="I88" s="222" t="s">
        <v>6</v>
      </c>
      <c r="J88" s="227">
        <v>1447535</v>
      </c>
      <c r="K88" s="22"/>
      <c r="L88" s="295" t="s">
        <v>5</v>
      </c>
      <c r="M88" s="282">
        <v>1447535</v>
      </c>
      <c r="N88" s="24">
        <f t="shared" si="6"/>
        <v>0</v>
      </c>
      <c r="O88" s="20"/>
      <c r="P88" s="58" t="str">
        <f t="shared" si="5"/>
        <v>OK</v>
      </c>
      <c r="Q88" s="20"/>
      <c r="R88" s="20"/>
      <c r="S88" s="20"/>
      <c r="T88">
        <v>66</v>
      </c>
    </row>
    <row r="89" spans="1:27" ht="13.5" hidden="1" customHeight="1">
      <c r="A89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89" s="9">
        <v>105</v>
      </c>
      <c r="C89" s="111" t="str">
        <f t="shared" si="7"/>
        <v>3级-2级</v>
      </c>
      <c r="D89" s="111" t="s">
        <v>69</v>
      </c>
      <c r="E89" s="111" t="s">
        <v>170</v>
      </c>
      <c r="F89" s="111" t="s">
        <v>66</v>
      </c>
      <c r="G89" s="111" t="s">
        <v>81</v>
      </c>
      <c r="H89" s="112"/>
      <c r="I89" s="222" t="s">
        <v>9</v>
      </c>
      <c r="J89" s="227">
        <v>1400000</v>
      </c>
      <c r="K89" s="22"/>
      <c r="L89" s="254" t="s">
        <v>740</v>
      </c>
      <c r="M89" s="282">
        <v>1400000</v>
      </c>
      <c r="N89" s="24">
        <f t="shared" si="6"/>
        <v>0</v>
      </c>
      <c r="O89" s="20"/>
      <c r="P89" s="58" t="str">
        <f t="shared" si="5"/>
        <v>OK</v>
      </c>
      <c r="Q89" s="20"/>
      <c r="R89" s="20"/>
      <c r="S89" s="20"/>
      <c r="T89">
        <v>22</v>
      </c>
    </row>
    <row r="90" spans="1:27" ht="39" hidden="1" customHeight="1">
      <c r="A9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0" s="9">
        <v>234</v>
      </c>
      <c r="C90" s="111" t="str">
        <f t="shared" si="7"/>
        <v>2级-1级</v>
      </c>
      <c r="D90" s="111" t="s">
        <v>66</v>
      </c>
      <c r="E90" s="111" t="s">
        <v>82</v>
      </c>
      <c r="F90" s="111" t="s">
        <v>64</v>
      </c>
      <c r="G90" s="111" t="s">
        <v>65</v>
      </c>
      <c r="H90" s="219" t="s">
        <v>256</v>
      </c>
      <c r="I90" s="222" t="s">
        <v>5</v>
      </c>
      <c r="J90" s="227">
        <v>1380000</v>
      </c>
      <c r="K90" s="54" t="s">
        <v>91</v>
      </c>
      <c r="L90" s="55" t="s">
        <v>24</v>
      </c>
      <c r="M90" s="204">
        <v>1380000</v>
      </c>
      <c r="N90" s="24">
        <f t="shared" si="6"/>
        <v>0</v>
      </c>
      <c r="O90" s="58"/>
      <c r="P90" s="58" t="str">
        <f t="shared" si="5"/>
        <v>OK</v>
      </c>
      <c r="Q90" s="58"/>
      <c r="R90" s="58"/>
      <c r="S90" s="58"/>
      <c r="T90">
        <v>52</v>
      </c>
      <c r="U90" s="162"/>
      <c r="V90" s="162"/>
      <c r="W90" s="162"/>
      <c r="X90" s="162"/>
      <c r="Y90" s="162"/>
      <c r="Z90" s="162"/>
      <c r="AA90" s="162"/>
    </row>
    <row r="91" spans="1:27" ht="13.5" hidden="1" customHeight="1">
      <c r="A9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91" s="9">
        <v>169</v>
      </c>
      <c r="C91" s="111" t="str">
        <f t="shared" si="7"/>
        <v>2级-3级</v>
      </c>
      <c r="D91" s="111" t="s">
        <v>66</v>
      </c>
      <c r="E91" s="111" t="s">
        <v>84</v>
      </c>
      <c r="F91" s="111" t="s">
        <v>69</v>
      </c>
      <c r="G91" s="111" t="s">
        <v>196</v>
      </c>
      <c r="H91" s="76" t="s">
        <v>241</v>
      </c>
      <c r="I91" s="222" t="s">
        <v>3</v>
      </c>
      <c r="J91" s="227">
        <v>1263464.96</v>
      </c>
      <c r="K91" s="22"/>
      <c r="L91" s="280" t="s">
        <v>9</v>
      </c>
      <c r="M91" s="281">
        <v>1263464.96</v>
      </c>
      <c r="N91" s="24">
        <f t="shared" si="6"/>
        <v>0</v>
      </c>
      <c r="O91" s="20"/>
      <c r="P91" s="58" t="str">
        <f t="shared" si="5"/>
        <v>OK</v>
      </c>
      <c r="Q91" s="20"/>
      <c r="R91" s="20"/>
      <c r="S91" s="20"/>
      <c r="T91">
        <v>20</v>
      </c>
    </row>
    <row r="92" spans="1:27" ht="39" hidden="1" customHeight="1">
      <c r="A9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2" s="9">
        <v>287</v>
      </c>
      <c r="C92" s="111" t="str">
        <f t="shared" si="7"/>
        <v>2级-4级</v>
      </c>
      <c r="D92" s="111" t="s">
        <v>66</v>
      </c>
      <c r="E92" s="111" t="s">
        <v>92</v>
      </c>
      <c r="F92" s="111" t="s">
        <v>72</v>
      </c>
      <c r="G92" s="111" t="s">
        <v>76</v>
      </c>
      <c r="H92" s="112" t="s">
        <v>103</v>
      </c>
      <c r="I92" s="222" t="s">
        <v>5</v>
      </c>
      <c r="J92" s="227">
        <v>1260651.08</v>
      </c>
      <c r="K92" s="217" t="s">
        <v>165</v>
      </c>
      <c r="L92" s="237" t="s">
        <v>6</v>
      </c>
      <c r="M92" s="205">
        <v>1258911.08</v>
      </c>
      <c r="N92" s="24">
        <f t="shared" si="6"/>
        <v>1740</v>
      </c>
      <c r="O92" s="20"/>
      <c r="P92" s="58" t="str">
        <f t="shared" si="5"/>
        <v>待核对</v>
      </c>
      <c r="Q92" s="20"/>
      <c r="R92" s="20"/>
      <c r="S92" s="20"/>
      <c r="T92">
        <v>107</v>
      </c>
      <c r="U92" s="162"/>
      <c r="V92" s="162"/>
      <c r="W92" s="162"/>
      <c r="X92" s="162"/>
      <c r="Y92" s="162"/>
      <c r="Z92" s="162"/>
      <c r="AA92" s="162"/>
    </row>
    <row r="93" spans="1:27" ht="39" hidden="1" customHeight="1">
      <c r="A9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3" s="9">
        <v>295</v>
      </c>
      <c r="C93" s="111" t="str">
        <f t="shared" si="7"/>
        <v>4级-3级</v>
      </c>
      <c r="D93" s="111" t="s">
        <v>72</v>
      </c>
      <c r="E93" s="111" t="s">
        <v>97</v>
      </c>
      <c r="F93" s="111" t="s">
        <v>69</v>
      </c>
      <c r="G93" s="111" t="s">
        <v>195</v>
      </c>
      <c r="H93" s="219" t="s">
        <v>165</v>
      </c>
      <c r="I93" s="222" t="s">
        <v>6</v>
      </c>
      <c r="J93" s="227">
        <v>1229417.8500000001</v>
      </c>
      <c r="K93" s="22" t="s">
        <v>556</v>
      </c>
      <c r="L93" s="237" t="s">
        <v>5</v>
      </c>
      <c r="M93" s="205">
        <v>1229417.8500000001</v>
      </c>
      <c r="N93" s="24">
        <f t="shared" si="6"/>
        <v>0</v>
      </c>
      <c r="O93" s="20"/>
      <c r="P93" s="58" t="str">
        <f t="shared" si="5"/>
        <v>OK</v>
      </c>
      <c r="Q93" s="20"/>
      <c r="R93" s="20"/>
      <c r="S93" s="20"/>
      <c r="T93">
        <v>3</v>
      </c>
    </row>
    <row r="94" spans="1:27" ht="13.5" hidden="1" customHeight="1">
      <c r="A9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94" s="9">
        <v>859</v>
      </c>
      <c r="C94" s="111" t="str">
        <f t="shared" si="7"/>
        <v>2级-4级</v>
      </c>
      <c r="D94" s="111" t="s">
        <v>66</v>
      </c>
      <c r="E94" s="111" t="s">
        <v>78</v>
      </c>
      <c r="F94" s="111" t="s">
        <v>72</v>
      </c>
      <c r="G94" s="111" t="s">
        <v>76</v>
      </c>
      <c r="H94" s="219" t="s">
        <v>276</v>
      </c>
      <c r="I94" s="222" t="s">
        <v>5</v>
      </c>
      <c r="J94" s="227">
        <v>1196970.92</v>
      </c>
      <c r="K94" s="22"/>
      <c r="L94" s="280" t="s">
        <v>9</v>
      </c>
      <c r="M94" s="282">
        <v>1197488.92</v>
      </c>
      <c r="N94" s="24">
        <f t="shared" si="6"/>
        <v>-518</v>
      </c>
      <c r="O94" s="20"/>
      <c r="P94" s="58" t="str">
        <f t="shared" si="5"/>
        <v>待核对</v>
      </c>
      <c r="Q94" s="20"/>
      <c r="R94" s="20"/>
      <c r="S94" s="20"/>
      <c r="T94">
        <v>40</v>
      </c>
    </row>
    <row r="95" spans="1:27" ht="39" hidden="1" customHeight="1">
      <c r="A9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95" s="9">
        <v>874</v>
      </c>
      <c r="C95" s="111" t="str">
        <f t="shared" si="7"/>
        <v>2级-1级</v>
      </c>
      <c r="D95" s="111" t="s">
        <v>66</v>
      </c>
      <c r="E95" s="111" t="s">
        <v>78</v>
      </c>
      <c r="F95" s="224" t="s">
        <v>64</v>
      </c>
      <c r="G95" s="111" t="s">
        <v>65</v>
      </c>
      <c r="H95" s="219" t="s">
        <v>256</v>
      </c>
      <c r="I95" s="222" t="s">
        <v>5</v>
      </c>
      <c r="J95" s="227">
        <v>1146250</v>
      </c>
      <c r="K95" s="22" t="s">
        <v>91</v>
      </c>
      <c r="L95" s="23" t="s">
        <v>24</v>
      </c>
      <c r="M95" s="202">
        <v>1146250</v>
      </c>
      <c r="N95" s="24">
        <f t="shared" si="6"/>
        <v>0</v>
      </c>
      <c r="O95" s="20"/>
      <c r="P95" s="58" t="str">
        <f t="shared" si="5"/>
        <v>OK</v>
      </c>
      <c r="Q95" s="20"/>
      <c r="R95" s="20"/>
      <c r="S95" s="20"/>
      <c r="T95">
        <v>55</v>
      </c>
    </row>
    <row r="96" spans="1:27" ht="13.5" hidden="1" customHeight="1">
      <c r="A9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6" s="9">
        <v>221</v>
      </c>
      <c r="C96" s="111" t="str">
        <f>TEXT(D96,"000")&amp;"-"&amp;TEXT(F97,"000")</f>
        <v>000-3级</v>
      </c>
      <c r="D96" s="111"/>
      <c r="E96" s="233"/>
      <c r="F96" s="111" t="s">
        <v>66</v>
      </c>
      <c r="G96" s="111" t="s">
        <v>78</v>
      </c>
      <c r="H96" s="219" t="s">
        <v>297</v>
      </c>
      <c r="I96" s="222" t="s">
        <v>3</v>
      </c>
      <c r="J96" s="227">
        <v>1136704.8400000001</v>
      </c>
      <c r="K96" s="22"/>
      <c r="L96" s="254" t="s">
        <v>6</v>
      </c>
      <c r="M96" s="282">
        <v>1647274.84</v>
      </c>
      <c r="N96" s="24">
        <f t="shared" si="6"/>
        <v>-510570</v>
      </c>
      <c r="O96" s="20"/>
      <c r="P96" s="58" t="str">
        <f t="shared" si="5"/>
        <v>待核对</v>
      </c>
      <c r="Q96" s="20"/>
      <c r="R96" s="20"/>
      <c r="S96" s="20"/>
      <c r="T96">
        <v>39</v>
      </c>
      <c r="U96" s="162"/>
      <c r="V96" s="162"/>
      <c r="W96" s="162"/>
      <c r="X96" s="162"/>
      <c r="Y96" s="162"/>
      <c r="Z96" s="162"/>
      <c r="AA96" s="162"/>
    </row>
    <row r="97" spans="1:27" ht="12.75" hidden="1" customHeight="1">
      <c r="A9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7" s="9">
        <v>340</v>
      </c>
      <c r="C97" s="224" t="str">
        <f>TEXT(D97,"000")&amp;"-"&amp;TEXT(F97,"000")</f>
        <v>4级-3级</v>
      </c>
      <c r="D97" s="111" t="s">
        <v>72</v>
      </c>
      <c r="E97" s="111" t="s">
        <v>76</v>
      </c>
      <c r="F97" s="231" t="s">
        <v>69</v>
      </c>
      <c r="G97" s="230" t="s">
        <v>359</v>
      </c>
      <c r="H97" s="194" t="s">
        <v>306</v>
      </c>
      <c r="I97" s="222" t="s">
        <v>3</v>
      </c>
      <c r="J97" s="227">
        <v>1089814.1300000001</v>
      </c>
      <c r="K97" s="22" t="s">
        <v>485</v>
      </c>
      <c r="L97" s="237" t="s">
        <v>6</v>
      </c>
      <c r="M97" s="205">
        <v>1089814.1299999999</v>
      </c>
      <c r="N97" s="24">
        <f t="shared" si="6"/>
        <v>0</v>
      </c>
      <c r="O97" s="20"/>
      <c r="P97" s="58" t="str">
        <f t="shared" si="5"/>
        <v>OK</v>
      </c>
      <c r="Q97" s="20"/>
      <c r="R97" s="20"/>
      <c r="S97" s="20"/>
      <c r="T97">
        <v>3</v>
      </c>
    </row>
    <row r="98" spans="1:27" ht="13.5" hidden="1" customHeight="1">
      <c r="A9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8" s="9">
        <v>582</v>
      </c>
      <c r="C98" s="111" t="s">
        <v>499</v>
      </c>
      <c r="D98" s="111" t="s">
        <v>69</v>
      </c>
      <c r="E98" s="111" t="s">
        <v>476</v>
      </c>
      <c r="F98" s="111" t="s">
        <v>69</v>
      </c>
      <c r="G98" s="111" t="s">
        <v>102</v>
      </c>
      <c r="H98" s="112"/>
      <c r="I98" s="222" t="s">
        <v>3</v>
      </c>
      <c r="J98" s="227">
        <v>1082427.3400000001</v>
      </c>
      <c r="K98" s="22"/>
      <c r="L98" s="303" t="s">
        <v>6</v>
      </c>
      <c r="M98" s="281">
        <v>1082427.3400000001</v>
      </c>
      <c r="N98" s="24">
        <f t="shared" si="6"/>
        <v>0</v>
      </c>
      <c r="O98" s="20"/>
      <c r="P98" s="58" t="str">
        <f t="shared" si="5"/>
        <v>OK</v>
      </c>
      <c r="Q98" s="20"/>
      <c r="R98" s="20"/>
      <c r="S98" s="20"/>
      <c r="T98">
        <v>1</v>
      </c>
    </row>
    <row r="99" spans="1:27" ht="39" hidden="1" customHeight="1">
      <c r="A9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9" s="9">
        <v>433</v>
      </c>
      <c r="C99" s="224" t="str">
        <f t="shared" ref="C99:C104" si="8">TEXT(D99,"000")&amp;"-"&amp;TEXT(F99,"000")</f>
        <v>003-001</v>
      </c>
      <c r="D99" s="224">
        <v>3</v>
      </c>
      <c r="E99" s="224" t="s">
        <v>372</v>
      </c>
      <c r="F99" s="224">
        <v>1</v>
      </c>
      <c r="G99" s="219" t="s">
        <v>65</v>
      </c>
      <c r="H99" s="112" t="s">
        <v>373</v>
      </c>
      <c r="I99" s="222" t="s">
        <v>3</v>
      </c>
      <c r="J99" s="227">
        <v>1051886.83</v>
      </c>
      <c r="K99" s="22" t="s">
        <v>91</v>
      </c>
      <c r="L99" s="23" t="s">
        <v>24</v>
      </c>
      <c r="M99" s="205">
        <v>1115000</v>
      </c>
      <c r="N99" s="24">
        <f t="shared" si="6"/>
        <v>-63113.169999999925</v>
      </c>
      <c r="O99" s="20"/>
      <c r="P99" s="58" t="str">
        <f t="shared" si="5"/>
        <v>待核对</v>
      </c>
      <c r="Q99" s="20"/>
      <c r="R99" s="20"/>
      <c r="S99" s="20"/>
      <c r="T99">
        <v>1</v>
      </c>
    </row>
    <row r="100" spans="1:27" ht="39" hidden="1" customHeight="1">
      <c r="A10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0" s="9">
        <v>246</v>
      </c>
      <c r="C100" s="111" t="str">
        <f t="shared" si="8"/>
        <v>2级-2级</v>
      </c>
      <c r="D100" s="111" t="s">
        <v>66</v>
      </c>
      <c r="E100" s="111" t="s">
        <v>308</v>
      </c>
      <c r="F100" s="111" t="s">
        <v>66</v>
      </c>
      <c r="G100" s="111" t="s">
        <v>210</v>
      </c>
      <c r="H100" s="76" t="s">
        <v>309</v>
      </c>
      <c r="I100" s="222" t="s">
        <v>5</v>
      </c>
      <c r="J100" s="227">
        <v>1050405</v>
      </c>
      <c r="K100" s="22" t="s">
        <v>91</v>
      </c>
      <c r="L100" s="23" t="s">
        <v>24</v>
      </c>
      <c r="M100" s="205">
        <v>1050000</v>
      </c>
      <c r="N100" s="24">
        <f t="shared" si="6"/>
        <v>405</v>
      </c>
      <c r="O100" s="20"/>
      <c r="P100" s="58" t="str">
        <f t="shared" si="5"/>
        <v>待核对</v>
      </c>
      <c r="Q100" s="20"/>
      <c r="R100" s="20"/>
      <c r="S100" s="20"/>
      <c r="T100">
        <v>64</v>
      </c>
      <c r="U100" s="162"/>
      <c r="V100" s="162"/>
      <c r="W100" s="162"/>
      <c r="X100" s="162"/>
      <c r="Y100" s="162"/>
      <c r="Z100" s="162"/>
      <c r="AA100" s="162"/>
    </row>
    <row r="101" spans="1:27" ht="13.5" hidden="1" customHeight="1">
      <c r="A10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1" s="9">
        <v>811</v>
      </c>
      <c r="C101" s="218" t="str">
        <f t="shared" si="8"/>
        <v>3级-4级</v>
      </c>
      <c r="D101" s="218" t="s">
        <v>69</v>
      </c>
      <c r="E101" s="218" t="s">
        <v>194</v>
      </c>
      <c r="F101" s="218" t="s">
        <v>72</v>
      </c>
      <c r="G101" s="218" t="s">
        <v>76</v>
      </c>
      <c r="H101" s="76" t="s">
        <v>129</v>
      </c>
      <c r="I101" s="195" t="s">
        <v>5</v>
      </c>
      <c r="J101" s="227">
        <v>1050314.6200000001</v>
      </c>
      <c r="K101" s="54"/>
      <c r="L101" s="262" t="s">
        <v>9</v>
      </c>
      <c r="M101" s="263">
        <v>1050314.6200000001</v>
      </c>
      <c r="N101" s="24">
        <f t="shared" si="6"/>
        <v>0</v>
      </c>
      <c r="O101" s="58"/>
      <c r="P101" s="58" t="str">
        <f t="shared" si="5"/>
        <v>OK</v>
      </c>
      <c r="Q101" s="58"/>
      <c r="R101" s="58"/>
      <c r="S101" s="58"/>
      <c r="T101">
        <v>476</v>
      </c>
    </row>
    <row r="102" spans="1:27" ht="39" hidden="1" customHeight="1">
      <c r="A10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02" s="9">
        <v>150</v>
      </c>
      <c r="C102" s="111" t="str">
        <f t="shared" si="8"/>
        <v>2级-2级</v>
      </c>
      <c r="D102" s="111" t="s">
        <v>66</v>
      </c>
      <c r="E102" s="111" t="s">
        <v>84</v>
      </c>
      <c r="F102" s="111" t="s">
        <v>66</v>
      </c>
      <c r="G102" s="111" t="s">
        <v>78</v>
      </c>
      <c r="H102" s="219" t="s">
        <v>225</v>
      </c>
      <c r="I102" s="222" t="s">
        <v>9</v>
      </c>
      <c r="J102" s="227">
        <v>1046560.56</v>
      </c>
      <c r="K102" s="250" t="s">
        <v>734</v>
      </c>
      <c r="L102" s="222" t="s">
        <v>5</v>
      </c>
      <c r="M102" s="252">
        <v>1046560.56</v>
      </c>
      <c r="N102" s="24">
        <f t="shared" si="6"/>
        <v>0</v>
      </c>
      <c r="O102" s="20"/>
      <c r="P102" s="58" t="str">
        <f t="shared" si="5"/>
        <v>OK</v>
      </c>
      <c r="Q102" s="20"/>
      <c r="R102" s="20"/>
      <c r="S102" s="20"/>
      <c r="T102">
        <v>1</v>
      </c>
    </row>
    <row r="103" spans="1:27" ht="12.75" hidden="1" customHeight="1">
      <c r="A10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3" s="9">
        <v>342</v>
      </c>
      <c r="C103" s="224" t="str">
        <f t="shared" si="8"/>
        <v>4级-2级</v>
      </c>
      <c r="D103" s="111" t="s">
        <v>72</v>
      </c>
      <c r="E103" s="111" t="s">
        <v>76</v>
      </c>
      <c r="F103" s="231" t="s">
        <v>66</v>
      </c>
      <c r="G103" s="231" t="s">
        <v>81</v>
      </c>
      <c r="H103" s="194" t="s">
        <v>306</v>
      </c>
      <c r="I103" s="222" t="s">
        <v>3</v>
      </c>
      <c r="J103" s="227">
        <v>1042804.71</v>
      </c>
      <c r="K103" s="217" t="s">
        <v>181</v>
      </c>
      <c r="L103" s="237" t="s">
        <v>6</v>
      </c>
      <c r="M103" s="205">
        <v>1031793.71</v>
      </c>
      <c r="N103" s="24">
        <f t="shared" si="6"/>
        <v>11011</v>
      </c>
      <c r="O103" s="20"/>
      <c r="P103" s="58" t="str">
        <f t="shared" si="5"/>
        <v>待核对</v>
      </c>
      <c r="Q103" s="20"/>
      <c r="R103" s="20"/>
      <c r="S103" s="20"/>
      <c r="T103">
        <v>5</v>
      </c>
    </row>
    <row r="104" spans="1:27" ht="12.75" hidden="1" customHeight="1">
      <c r="A10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4" s="9">
        <v>358</v>
      </c>
      <c r="C104" s="224" t="str">
        <f t="shared" si="8"/>
        <v>4级-3级</v>
      </c>
      <c r="D104" s="111" t="s">
        <v>72</v>
      </c>
      <c r="E104" s="111" t="s">
        <v>76</v>
      </c>
      <c r="F104" s="231" t="s">
        <v>69</v>
      </c>
      <c r="G104" s="231" t="s">
        <v>347</v>
      </c>
      <c r="H104" s="194" t="s">
        <v>306</v>
      </c>
      <c r="I104" s="222" t="s">
        <v>3</v>
      </c>
      <c r="J104" s="227">
        <v>998332.73</v>
      </c>
      <c r="K104" s="217" t="s">
        <v>306</v>
      </c>
      <c r="L104" s="237" t="s">
        <v>9</v>
      </c>
      <c r="M104" s="202">
        <v>998332.73</v>
      </c>
      <c r="N104" s="24">
        <f t="shared" si="6"/>
        <v>0</v>
      </c>
      <c r="O104" s="20"/>
      <c r="P104" s="58" t="str">
        <f t="shared" si="5"/>
        <v>OK</v>
      </c>
      <c r="Q104" s="20"/>
      <c r="R104" s="20"/>
      <c r="S104" s="20"/>
      <c r="T104">
        <v>21</v>
      </c>
    </row>
    <row r="105" spans="1:27" ht="39" hidden="1" customHeight="1">
      <c r="A10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05" s="9">
        <v>605</v>
      </c>
      <c r="C105" s="111" t="s">
        <v>500</v>
      </c>
      <c r="D105" s="111" t="s">
        <v>69</v>
      </c>
      <c r="E105" s="111" t="s">
        <v>158</v>
      </c>
      <c r="F105" s="111" t="s">
        <v>66</v>
      </c>
      <c r="G105" s="111" t="s">
        <v>88</v>
      </c>
      <c r="H105" s="76"/>
      <c r="I105" s="222" t="s">
        <v>3</v>
      </c>
      <c r="J105" s="227">
        <v>975428.25</v>
      </c>
      <c r="K105" s="217" t="s">
        <v>346</v>
      </c>
      <c r="L105" s="237" t="s">
        <v>6</v>
      </c>
      <c r="M105" s="202">
        <v>975428.25</v>
      </c>
      <c r="N105" s="24">
        <f t="shared" si="6"/>
        <v>0</v>
      </c>
      <c r="O105" s="20"/>
      <c r="P105" s="58" t="str">
        <f t="shared" si="5"/>
        <v>OK</v>
      </c>
      <c r="Q105" s="20"/>
      <c r="R105" s="20"/>
      <c r="S105" s="20"/>
      <c r="T105">
        <v>27</v>
      </c>
    </row>
    <row r="106" spans="1:27" ht="39" hidden="1" customHeight="1">
      <c r="A10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6" s="9">
        <v>669</v>
      </c>
      <c r="C106" s="218" t="str">
        <f t="shared" ref="C106:C129" si="9">TEXT(D106,"000")&amp;"-"&amp;TEXT(F106,"000")</f>
        <v>3级-4级</v>
      </c>
      <c r="D106" s="218" t="s">
        <v>69</v>
      </c>
      <c r="E106" s="218" t="s">
        <v>195</v>
      </c>
      <c r="F106" s="218" t="s">
        <v>72</v>
      </c>
      <c r="G106" s="218" t="s">
        <v>97</v>
      </c>
      <c r="H106" s="220" t="s">
        <v>555</v>
      </c>
      <c r="I106" s="195" t="s">
        <v>9</v>
      </c>
      <c r="J106" s="234">
        <v>974637.3</v>
      </c>
      <c r="K106" s="217" t="s">
        <v>306</v>
      </c>
      <c r="L106" s="237" t="s">
        <v>3</v>
      </c>
      <c r="M106" s="205">
        <v>954748.3</v>
      </c>
      <c r="N106" s="24">
        <f t="shared" si="6"/>
        <v>19889</v>
      </c>
      <c r="O106" s="20"/>
      <c r="P106" s="58" t="str">
        <f t="shared" si="5"/>
        <v>待核对</v>
      </c>
      <c r="Q106" s="20"/>
      <c r="R106" s="20"/>
      <c r="S106" s="20"/>
      <c r="T106">
        <v>48</v>
      </c>
    </row>
    <row r="107" spans="1:27" ht="39" hidden="1" customHeight="1">
      <c r="A10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7" s="9">
        <v>273</v>
      </c>
      <c r="C107" s="111" t="str">
        <f t="shared" si="9"/>
        <v>2级-4级</v>
      </c>
      <c r="D107" s="111" t="s">
        <v>66</v>
      </c>
      <c r="E107" s="111" t="s">
        <v>331</v>
      </c>
      <c r="F107" s="111" t="s">
        <v>72</v>
      </c>
      <c r="G107" s="111" t="s">
        <v>76</v>
      </c>
      <c r="H107" s="112" t="s">
        <v>333</v>
      </c>
      <c r="I107" s="222" t="s">
        <v>9</v>
      </c>
      <c r="J107" s="227">
        <v>932464.63</v>
      </c>
      <c r="K107" s="217" t="s">
        <v>306</v>
      </c>
      <c r="L107" s="237" t="s">
        <v>3</v>
      </c>
      <c r="M107" s="205">
        <v>932464.63</v>
      </c>
      <c r="N107" s="24">
        <f t="shared" si="6"/>
        <v>0</v>
      </c>
      <c r="O107" s="20"/>
      <c r="P107" s="58" t="str">
        <f t="shared" si="5"/>
        <v>OK</v>
      </c>
      <c r="Q107" s="20"/>
      <c r="R107" s="20"/>
      <c r="S107" s="20"/>
      <c r="T107">
        <v>93</v>
      </c>
      <c r="U107" s="162"/>
      <c r="V107" s="162"/>
      <c r="W107" s="162"/>
      <c r="X107" s="162"/>
      <c r="Y107" s="162"/>
      <c r="Z107" s="162"/>
      <c r="AA107" s="162"/>
    </row>
    <row r="108" spans="1:27" ht="12.75" hidden="1" customHeight="1">
      <c r="A10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8" s="9">
        <v>214</v>
      </c>
      <c r="C108" s="111" t="str">
        <f t="shared" si="9"/>
        <v>2级-3级</v>
      </c>
      <c r="D108" s="111" t="s">
        <v>66</v>
      </c>
      <c r="E108" s="111" t="s">
        <v>109</v>
      </c>
      <c r="F108" s="111" t="s">
        <v>69</v>
      </c>
      <c r="G108" s="111" t="s">
        <v>96</v>
      </c>
      <c r="H108" s="219" t="s">
        <v>276</v>
      </c>
      <c r="I108" s="222" t="s">
        <v>5</v>
      </c>
      <c r="J108" s="227">
        <v>868115</v>
      </c>
      <c r="K108" s="54"/>
      <c r="L108" s="55"/>
      <c r="M108" s="204"/>
      <c r="N108" s="24">
        <f t="shared" si="6"/>
        <v>868115</v>
      </c>
      <c r="O108" s="58"/>
      <c r="P108" s="58" t="str">
        <f t="shared" si="5"/>
        <v>待核对</v>
      </c>
      <c r="Q108" s="58"/>
      <c r="R108" s="58"/>
      <c r="S108" s="58"/>
      <c r="T108">
        <v>32</v>
      </c>
      <c r="U108" s="162"/>
      <c r="V108" s="162"/>
      <c r="W108" s="162"/>
      <c r="X108" s="162"/>
      <c r="Y108" s="162"/>
      <c r="Z108" s="162"/>
      <c r="AA108" s="162"/>
    </row>
    <row r="109" spans="1:27" ht="13.5" hidden="1" customHeight="1">
      <c r="A10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9" s="9">
        <v>208</v>
      </c>
      <c r="C109" s="111" t="str">
        <f t="shared" si="9"/>
        <v>2级-4级</v>
      </c>
      <c r="D109" s="111" t="s">
        <v>66</v>
      </c>
      <c r="E109" s="111" t="s">
        <v>270</v>
      </c>
      <c r="F109" s="111" t="s">
        <v>72</v>
      </c>
      <c r="G109" s="111" t="s">
        <v>76</v>
      </c>
      <c r="H109" s="194" t="s">
        <v>277</v>
      </c>
      <c r="I109" s="222" t="s">
        <v>9</v>
      </c>
      <c r="J109" s="227">
        <v>864073.03</v>
      </c>
      <c r="K109" s="54"/>
      <c r="L109" s="280" t="s">
        <v>5</v>
      </c>
      <c r="M109" s="281">
        <v>864073.03</v>
      </c>
      <c r="N109" s="24">
        <f t="shared" si="6"/>
        <v>0</v>
      </c>
      <c r="O109" s="58"/>
      <c r="P109" s="58" t="str">
        <f t="shared" si="5"/>
        <v>OK</v>
      </c>
      <c r="Q109" s="58"/>
      <c r="R109" s="58"/>
      <c r="S109" s="58"/>
      <c r="T109">
        <v>20</v>
      </c>
      <c r="U109" s="162"/>
      <c r="V109" s="162"/>
      <c r="W109" s="162"/>
      <c r="X109" s="162"/>
      <c r="Y109" s="162"/>
      <c r="Z109" s="162"/>
      <c r="AA109" s="162"/>
    </row>
    <row r="110" spans="1:27" ht="39" hidden="1" customHeight="1">
      <c r="A1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0" s="9">
        <v>752</v>
      </c>
      <c r="C110" s="218" t="str">
        <f t="shared" si="9"/>
        <v>3级-4级</v>
      </c>
      <c r="D110" s="218" t="s">
        <v>69</v>
      </c>
      <c r="E110" s="235" t="s">
        <v>349</v>
      </c>
      <c r="F110" s="218" t="s">
        <v>72</v>
      </c>
      <c r="G110" s="221" t="s">
        <v>76</v>
      </c>
      <c r="H110" s="220" t="s">
        <v>276</v>
      </c>
      <c r="I110" s="195" t="s">
        <v>3</v>
      </c>
      <c r="J110" s="234">
        <v>834626.58</v>
      </c>
      <c r="K110" s="217" t="s">
        <v>165</v>
      </c>
      <c r="L110" s="237" t="s">
        <v>6</v>
      </c>
      <c r="M110" s="204">
        <v>782805.84000000008</v>
      </c>
      <c r="N110" s="24">
        <f t="shared" si="6"/>
        <v>51820.739999999874</v>
      </c>
      <c r="O110" s="58"/>
      <c r="P110" s="58" t="str">
        <f t="shared" si="5"/>
        <v>待核对</v>
      </c>
      <c r="Q110" s="58"/>
      <c r="R110" s="58"/>
      <c r="S110" s="58"/>
      <c r="T110">
        <v>339</v>
      </c>
    </row>
    <row r="111" spans="1:27" ht="13.5" hidden="1" customHeight="1">
      <c r="A11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1" s="9">
        <v>326</v>
      </c>
      <c r="C111" s="111" t="str">
        <f t="shared" si="9"/>
        <v>4级-3级</v>
      </c>
      <c r="D111" s="111" t="s">
        <v>72</v>
      </c>
      <c r="E111" s="111" t="s">
        <v>97</v>
      </c>
      <c r="F111" s="111" t="s">
        <v>69</v>
      </c>
      <c r="G111" s="111" t="s">
        <v>161</v>
      </c>
      <c r="H111" s="76" t="s">
        <v>344</v>
      </c>
      <c r="I111" s="222" t="s">
        <v>6</v>
      </c>
      <c r="J111" s="227">
        <v>826481.49</v>
      </c>
      <c r="K111" s="22"/>
      <c r="L111" s="280" t="s">
        <v>740</v>
      </c>
      <c r="M111" s="281">
        <v>826624.49</v>
      </c>
      <c r="N111" s="24">
        <f t="shared" si="6"/>
        <v>-143</v>
      </c>
      <c r="O111" s="20"/>
      <c r="P111" s="58" t="str">
        <f t="shared" si="5"/>
        <v>待核对</v>
      </c>
      <c r="Q111" s="20"/>
      <c r="R111" s="20"/>
      <c r="S111" s="20"/>
      <c r="T111">
        <v>34</v>
      </c>
    </row>
    <row r="112" spans="1:27" ht="12.75" hidden="1" customHeight="1">
      <c r="A11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2" s="9">
        <v>346</v>
      </c>
      <c r="C112" s="224" t="str">
        <f t="shared" si="9"/>
        <v>4级-2级</v>
      </c>
      <c r="D112" s="111" t="s">
        <v>72</v>
      </c>
      <c r="E112" s="111" t="s">
        <v>76</v>
      </c>
      <c r="F112" s="231" t="s">
        <v>66</v>
      </c>
      <c r="G112" s="231" t="s">
        <v>179</v>
      </c>
      <c r="H112" s="194" t="s">
        <v>306</v>
      </c>
      <c r="I112" s="222" t="s">
        <v>3</v>
      </c>
      <c r="J112" s="227">
        <v>776015.32000000007</v>
      </c>
      <c r="K112" s="22"/>
      <c r="L112" s="280" t="s">
        <v>744</v>
      </c>
      <c r="M112" s="281">
        <v>706415.32</v>
      </c>
      <c r="N112" s="24">
        <f t="shared" si="6"/>
        <v>69600.000000000116</v>
      </c>
      <c r="O112" s="20"/>
      <c r="P112" s="58" t="str">
        <f t="shared" si="5"/>
        <v>待核对</v>
      </c>
      <c r="Q112" s="20"/>
      <c r="R112" s="20"/>
      <c r="S112" s="20"/>
      <c r="T112">
        <v>9</v>
      </c>
    </row>
    <row r="113" spans="1:27" ht="12.75" hidden="1" customHeight="1">
      <c r="A11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3" s="9">
        <v>272</v>
      </c>
      <c r="C113" s="111" t="str">
        <f t="shared" si="9"/>
        <v>2级-4级</v>
      </c>
      <c r="D113" s="111" t="s">
        <v>66</v>
      </c>
      <c r="E113" s="111" t="s">
        <v>331</v>
      </c>
      <c r="F113" s="111" t="s">
        <v>72</v>
      </c>
      <c r="G113" s="111" t="s">
        <v>76</v>
      </c>
      <c r="H113" s="112" t="s">
        <v>332</v>
      </c>
      <c r="I113" s="222" t="s">
        <v>5</v>
      </c>
      <c r="J113" s="227">
        <v>770267.86</v>
      </c>
      <c r="K113" s="22"/>
      <c r="L113" s="280" t="s">
        <v>9</v>
      </c>
      <c r="M113" s="282">
        <v>4639932.2</v>
      </c>
      <c r="N113" s="24">
        <f t="shared" si="6"/>
        <v>-3869664.3400000003</v>
      </c>
      <c r="O113" s="20"/>
      <c r="P113" s="58" t="str">
        <f t="shared" si="5"/>
        <v>待核对</v>
      </c>
      <c r="Q113" s="20"/>
      <c r="R113" s="20"/>
      <c r="S113" s="20"/>
      <c r="T113">
        <v>92</v>
      </c>
      <c r="U113" s="162"/>
      <c r="V113" s="162"/>
      <c r="W113" s="162"/>
      <c r="X113" s="162"/>
      <c r="Y113" s="162"/>
      <c r="Z113" s="162"/>
      <c r="AA113" s="162"/>
    </row>
    <row r="114" spans="1:27" ht="13.5" hidden="1" customHeight="1">
      <c r="A11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4" s="9">
        <v>698</v>
      </c>
      <c r="C114" s="218" t="str">
        <f t="shared" si="9"/>
        <v>3级-4级</v>
      </c>
      <c r="D114" s="218" t="s">
        <v>69</v>
      </c>
      <c r="E114" s="218" t="s">
        <v>371</v>
      </c>
      <c r="F114" s="218" t="s">
        <v>72</v>
      </c>
      <c r="G114" s="218" t="s">
        <v>97</v>
      </c>
      <c r="H114" s="144" t="s">
        <v>607</v>
      </c>
      <c r="I114" s="195" t="s">
        <v>3</v>
      </c>
      <c r="J114" s="227">
        <v>753239.07</v>
      </c>
      <c r="K114" s="22"/>
      <c r="L114" s="280" t="s">
        <v>6</v>
      </c>
      <c r="M114" s="281">
        <v>753239.07</v>
      </c>
      <c r="N114" s="24">
        <f t="shared" si="6"/>
        <v>0</v>
      </c>
      <c r="O114" s="20"/>
      <c r="P114" s="58" t="str">
        <f t="shared" si="5"/>
        <v>OK</v>
      </c>
      <c r="Q114" s="20"/>
      <c r="R114" s="20"/>
      <c r="S114" s="20"/>
      <c r="T114">
        <v>205</v>
      </c>
    </row>
    <row r="115" spans="1:27" ht="13.5" hidden="1" customHeight="1">
      <c r="A11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5" s="9">
        <v>409</v>
      </c>
      <c r="C115" s="224" t="str">
        <f t="shared" si="9"/>
        <v>4级-3级</v>
      </c>
      <c r="D115" s="111" t="s">
        <v>72</v>
      </c>
      <c r="E115" s="111" t="s">
        <v>76</v>
      </c>
      <c r="F115" s="111" t="s">
        <v>69</v>
      </c>
      <c r="G115" s="111" t="s">
        <v>360</v>
      </c>
      <c r="H115" s="194" t="s">
        <v>165</v>
      </c>
      <c r="I115" s="222" t="s">
        <v>6</v>
      </c>
      <c r="J115" s="227">
        <v>725853.24</v>
      </c>
      <c r="K115" s="22"/>
      <c r="L115" s="280" t="s">
        <v>5</v>
      </c>
      <c r="M115" s="281">
        <v>725853.24</v>
      </c>
      <c r="N115" s="24">
        <f t="shared" si="6"/>
        <v>0</v>
      </c>
      <c r="O115" s="20"/>
      <c r="P115" s="58" t="str">
        <f t="shared" si="5"/>
        <v>OK</v>
      </c>
      <c r="Q115" s="20"/>
      <c r="R115" s="20"/>
      <c r="S115" s="20"/>
      <c r="T115">
        <v>89</v>
      </c>
    </row>
    <row r="116" spans="1:27" ht="39" hidden="1" customHeight="1">
      <c r="A116" s="147" t="str">
        <f>HYPERLINK("C:\Users\chizh\Desktop\ffcell\提取结果.xlsx#'4内部关联现金流-1'!A1","[提取结果.xlsx]4内部关联现金流-1")</f>
        <v>[提取结果.xlsx]4内部关联现金流-1</v>
      </c>
      <c r="B116" s="9">
        <v>551</v>
      </c>
      <c r="C116" s="111" t="str">
        <f t="shared" si="9"/>
        <v>3级-3级</v>
      </c>
      <c r="D116" s="111" t="s">
        <v>69</v>
      </c>
      <c r="E116" s="111" t="s">
        <v>415</v>
      </c>
      <c r="F116" s="111" t="s">
        <v>69</v>
      </c>
      <c r="G116" s="111" t="s">
        <v>316</v>
      </c>
      <c r="H116" s="76" t="s">
        <v>475</v>
      </c>
      <c r="I116" s="222" t="s">
        <v>9</v>
      </c>
      <c r="J116" s="227">
        <v>695666.68</v>
      </c>
      <c r="K116" s="217" t="s">
        <v>297</v>
      </c>
      <c r="L116" s="237" t="s">
        <v>3</v>
      </c>
      <c r="M116" s="249">
        <v>693514.93</v>
      </c>
      <c r="N116" s="24">
        <f t="shared" si="6"/>
        <v>2151.75</v>
      </c>
      <c r="O116" s="20"/>
      <c r="P116" s="58" t="str">
        <f t="shared" si="5"/>
        <v>待核对</v>
      </c>
      <c r="Q116" s="20"/>
      <c r="R116" s="20"/>
      <c r="S116" s="20"/>
      <c r="T116">
        <v>94</v>
      </c>
    </row>
    <row r="117" spans="1:27" ht="13.5" hidden="1" customHeight="1">
      <c r="A11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7" s="9">
        <v>255</v>
      </c>
      <c r="C117" s="111" t="str">
        <f t="shared" si="9"/>
        <v>3级-2级</v>
      </c>
      <c r="D117" s="111" t="s">
        <v>69</v>
      </c>
      <c r="E117" s="111" t="s">
        <v>316</v>
      </c>
      <c r="F117" s="111" t="s">
        <v>66</v>
      </c>
      <c r="G117" s="111" t="s">
        <v>319</v>
      </c>
      <c r="H117" s="219" t="s">
        <v>297</v>
      </c>
      <c r="I117" s="222" t="s">
        <v>3</v>
      </c>
      <c r="J117" s="227">
        <v>693514.93</v>
      </c>
      <c r="K117" s="54"/>
      <c r="L117" s="303" t="s">
        <v>9</v>
      </c>
      <c r="M117" s="281">
        <v>695666.68</v>
      </c>
      <c r="N117" s="24">
        <f t="shared" si="6"/>
        <v>-2151.75</v>
      </c>
      <c r="O117" s="58"/>
      <c r="P117" s="58" t="str">
        <f t="shared" si="5"/>
        <v>待核对</v>
      </c>
      <c r="Q117" s="58"/>
      <c r="R117" s="58"/>
      <c r="S117" s="58"/>
      <c r="T117">
        <v>74</v>
      </c>
      <c r="U117" s="162"/>
      <c r="V117" s="162"/>
      <c r="W117" s="162"/>
      <c r="X117" s="162"/>
      <c r="Y117" s="162"/>
      <c r="Z117" s="162"/>
      <c r="AA117" s="162"/>
    </row>
    <row r="118" spans="1:27" ht="39" hidden="1" customHeight="1">
      <c r="A11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8" s="9">
        <v>216</v>
      </c>
      <c r="C118" s="111" t="str">
        <f t="shared" si="9"/>
        <v>2级-2级</v>
      </c>
      <c r="D118" s="111" t="s">
        <v>66</v>
      </c>
      <c r="E118" s="111" t="s">
        <v>109</v>
      </c>
      <c r="F118" s="111" t="s">
        <v>66</v>
      </c>
      <c r="G118" s="111" t="s">
        <v>78</v>
      </c>
      <c r="H118" s="112" t="s">
        <v>295</v>
      </c>
      <c r="I118" s="222" t="s">
        <v>5</v>
      </c>
      <c r="J118" s="227">
        <v>686279</v>
      </c>
      <c r="K118" s="54" t="s">
        <v>697</v>
      </c>
      <c r="L118" s="237" t="s">
        <v>9</v>
      </c>
      <c r="M118" s="238">
        <v>686279</v>
      </c>
      <c r="N118" s="24">
        <f t="shared" si="6"/>
        <v>0</v>
      </c>
      <c r="O118" s="58"/>
      <c r="P118" s="58" t="str">
        <f t="shared" si="5"/>
        <v>OK</v>
      </c>
      <c r="Q118" s="58"/>
      <c r="R118" s="58"/>
      <c r="S118" s="58"/>
      <c r="T118">
        <v>34</v>
      </c>
      <c r="U118" s="162"/>
      <c r="V118" s="162"/>
      <c r="W118" s="162"/>
      <c r="X118" s="162"/>
      <c r="Y118" s="162"/>
      <c r="Z118" s="162"/>
      <c r="AA118" s="162"/>
    </row>
    <row r="119" spans="1:27" ht="13.5" hidden="1" customHeight="1">
      <c r="A11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19" s="9">
        <v>867</v>
      </c>
      <c r="C119" s="111" t="str">
        <f t="shared" si="9"/>
        <v>2级-2级</v>
      </c>
      <c r="D119" s="111" t="s">
        <v>66</v>
      </c>
      <c r="E119" s="111" t="s">
        <v>78</v>
      </c>
      <c r="F119" s="111" t="s">
        <v>66</v>
      </c>
      <c r="G119" s="111" t="s">
        <v>109</v>
      </c>
      <c r="H119" s="219" t="s">
        <v>601</v>
      </c>
      <c r="I119" s="222" t="s">
        <v>6</v>
      </c>
      <c r="J119" s="227">
        <v>686279</v>
      </c>
      <c r="K119" s="22"/>
      <c r="L119" s="295" t="s">
        <v>5</v>
      </c>
      <c r="M119" s="282">
        <v>686279</v>
      </c>
      <c r="N119" s="24">
        <f t="shared" si="6"/>
        <v>0</v>
      </c>
      <c r="O119" s="20"/>
      <c r="P119" s="58" t="str">
        <f t="shared" si="5"/>
        <v>OK</v>
      </c>
      <c r="Q119" s="20"/>
      <c r="R119" s="20"/>
      <c r="S119" s="20"/>
      <c r="T119">
        <v>48</v>
      </c>
    </row>
    <row r="120" spans="1:27" ht="39" hidden="1" customHeight="1">
      <c r="A12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0" s="9">
        <v>237</v>
      </c>
      <c r="C120" s="111" t="str">
        <f t="shared" si="9"/>
        <v>2级-2级</v>
      </c>
      <c r="D120" s="111" t="s">
        <v>66</v>
      </c>
      <c r="E120" s="111" t="s">
        <v>82</v>
      </c>
      <c r="F120" s="111" t="s">
        <v>66</v>
      </c>
      <c r="G120" s="111" t="s">
        <v>303</v>
      </c>
      <c r="H120" s="219" t="s">
        <v>256</v>
      </c>
      <c r="I120" s="222" t="s">
        <v>5</v>
      </c>
      <c r="J120" s="227">
        <v>684000</v>
      </c>
      <c r="K120" s="112" t="s">
        <v>318</v>
      </c>
      <c r="L120" s="97" t="s">
        <v>24</v>
      </c>
      <c r="M120" s="227">
        <v>684000</v>
      </c>
      <c r="N120" s="24">
        <f t="shared" si="6"/>
        <v>0</v>
      </c>
      <c r="O120" s="58"/>
      <c r="P120" s="58" t="str">
        <f t="shared" si="5"/>
        <v>OK</v>
      </c>
      <c r="Q120" s="58"/>
      <c r="R120" s="58"/>
      <c r="S120" s="58"/>
      <c r="T120">
        <v>55</v>
      </c>
      <c r="U120" s="162"/>
      <c r="V120" s="162"/>
      <c r="W120" s="162"/>
      <c r="X120" s="162"/>
      <c r="Y120" s="162"/>
      <c r="Z120" s="162"/>
      <c r="AA120" s="162"/>
    </row>
    <row r="121" spans="1:27" ht="39" hidden="1" customHeight="1">
      <c r="A12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1" s="9">
        <v>802</v>
      </c>
      <c r="C121" s="218" t="str">
        <f t="shared" si="9"/>
        <v>3级-4级</v>
      </c>
      <c r="D121" s="218" t="s">
        <v>69</v>
      </c>
      <c r="E121" s="218" t="s">
        <v>347</v>
      </c>
      <c r="F121" s="218" t="s">
        <v>72</v>
      </c>
      <c r="G121" s="218" t="s">
        <v>97</v>
      </c>
      <c r="H121" s="220" t="s">
        <v>306</v>
      </c>
      <c r="I121" s="195" t="s">
        <v>9</v>
      </c>
      <c r="J121" s="227">
        <v>657824.49</v>
      </c>
      <c r="K121" s="217" t="s">
        <v>306</v>
      </c>
      <c r="L121" s="237" t="s">
        <v>3</v>
      </c>
      <c r="M121" s="204">
        <v>652559.49</v>
      </c>
      <c r="N121" s="24">
        <f t="shared" si="6"/>
        <v>5265</v>
      </c>
      <c r="O121" s="58"/>
      <c r="P121" s="58" t="str">
        <f t="shared" si="5"/>
        <v>待核对</v>
      </c>
      <c r="Q121" s="58"/>
      <c r="R121" s="58"/>
      <c r="S121" s="58"/>
      <c r="T121">
        <v>449</v>
      </c>
    </row>
    <row r="122" spans="1:27" ht="13.5" hidden="1" customHeight="1">
      <c r="A12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22" s="9">
        <v>14</v>
      </c>
      <c r="C122" s="111" t="str">
        <f t="shared" si="9"/>
        <v>1级-2级</v>
      </c>
      <c r="D122" s="111" t="s">
        <v>64</v>
      </c>
      <c r="E122" s="111" t="s">
        <v>65</v>
      </c>
      <c r="F122" s="111" t="s">
        <v>66</v>
      </c>
      <c r="G122" s="111" t="s">
        <v>86</v>
      </c>
      <c r="H122" s="12" t="s">
        <v>79</v>
      </c>
      <c r="I122" s="97" t="s">
        <v>11</v>
      </c>
      <c r="J122" s="227">
        <v>640463.82999999996</v>
      </c>
      <c r="K122" s="15"/>
      <c r="L122" s="305" t="s">
        <v>24</v>
      </c>
      <c r="M122" s="296">
        <v>640563.82999999996</v>
      </c>
      <c r="N122" s="24">
        <f t="shared" si="6"/>
        <v>-100</v>
      </c>
      <c r="O122" s="18"/>
      <c r="P122" s="58" t="str">
        <f t="shared" si="5"/>
        <v>待核对</v>
      </c>
      <c r="Q122" s="20"/>
      <c r="R122" s="20"/>
      <c r="S122" s="20"/>
      <c r="T122">
        <v>14</v>
      </c>
    </row>
    <row r="123" spans="1:27" ht="13.5" hidden="1" customHeight="1">
      <c r="A12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3" s="9">
        <v>279</v>
      </c>
      <c r="C123" s="111" t="str">
        <f t="shared" si="9"/>
        <v>2级-4级</v>
      </c>
      <c r="D123" s="111" t="s">
        <v>66</v>
      </c>
      <c r="E123" s="111" t="s">
        <v>95</v>
      </c>
      <c r="F123" s="111" t="s">
        <v>72</v>
      </c>
      <c r="G123" s="111" t="s">
        <v>76</v>
      </c>
      <c r="H123" s="219" t="s">
        <v>306</v>
      </c>
      <c r="I123" s="222" t="s">
        <v>9</v>
      </c>
      <c r="J123" s="227">
        <v>639581.18999999994</v>
      </c>
      <c r="K123" s="22"/>
      <c r="L123" s="280" t="s">
        <v>5</v>
      </c>
      <c r="M123" s="282">
        <v>639581.18999999994</v>
      </c>
      <c r="N123" s="24">
        <f t="shared" si="6"/>
        <v>0</v>
      </c>
      <c r="O123" s="20"/>
      <c r="P123" s="58" t="str">
        <f t="shared" si="5"/>
        <v>OK</v>
      </c>
      <c r="Q123" s="20"/>
      <c r="R123" s="20"/>
      <c r="S123" s="20"/>
      <c r="T123">
        <v>99</v>
      </c>
      <c r="U123" s="162"/>
      <c r="V123" s="162"/>
      <c r="W123" s="162"/>
      <c r="X123" s="162"/>
      <c r="Y123" s="162"/>
      <c r="Z123" s="162"/>
      <c r="AA123" s="162"/>
    </row>
    <row r="124" spans="1:27" ht="39" hidden="1" customHeight="1">
      <c r="A12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4" s="9">
        <v>865</v>
      </c>
      <c r="C124" s="111" t="str">
        <f t="shared" si="9"/>
        <v>2级-2级</v>
      </c>
      <c r="D124" s="111" t="s">
        <v>66</v>
      </c>
      <c r="E124" s="111" t="s">
        <v>78</v>
      </c>
      <c r="F124" s="111" t="s">
        <v>66</v>
      </c>
      <c r="G124" s="111" t="s">
        <v>84</v>
      </c>
      <c r="H124" s="219" t="s">
        <v>297</v>
      </c>
      <c r="I124" s="222" t="s">
        <v>3</v>
      </c>
      <c r="J124" s="227">
        <v>619472.09</v>
      </c>
      <c r="K124" s="22" t="s">
        <v>229</v>
      </c>
      <c r="L124" s="237" t="s">
        <v>6</v>
      </c>
      <c r="M124" s="202">
        <v>618226.09</v>
      </c>
      <c r="N124" s="24">
        <f t="shared" si="6"/>
        <v>1246</v>
      </c>
      <c r="O124" s="20"/>
      <c r="P124" s="58" t="str">
        <f t="shared" si="5"/>
        <v>待核对</v>
      </c>
      <c r="Q124" s="20"/>
      <c r="R124" s="20"/>
      <c r="S124" s="20"/>
      <c r="T124">
        <v>46</v>
      </c>
    </row>
    <row r="125" spans="1:27" ht="39" hidden="1" customHeight="1">
      <c r="A12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5" s="9">
        <v>321</v>
      </c>
      <c r="C125" s="111" t="str">
        <f t="shared" si="9"/>
        <v>4级-1级</v>
      </c>
      <c r="D125" s="111" t="s">
        <v>72</v>
      </c>
      <c r="E125" s="111" t="s">
        <v>97</v>
      </c>
      <c r="F125" s="111" t="s">
        <v>64</v>
      </c>
      <c r="G125" s="111" t="s">
        <v>65</v>
      </c>
      <c r="H125" s="194" t="s">
        <v>256</v>
      </c>
      <c r="I125" s="222" t="s">
        <v>5</v>
      </c>
      <c r="J125" s="227">
        <v>600000</v>
      </c>
      <c r="K125" s="22" t="s">
        <v>91</v>
      </c>
      <c r="L125" s="23" t="s">
        <v>24</v>
      </c>
      <c r="M125" s="202">
        <v>600000</v>
      </c>
      <c r="N125" s="24">
        <f t="shared" si="6"/>
        <v>0</v>
      </c>
      <c r="O125" s="20"/>
      <c r="P125" s="58" t="str">
        <f t="shared" si="5"/>
        <v>OK</v>
      </c>
      <c r="Q125" s="20"/>
      <c r="R125" s="20"/>
      <c r="S125" s="20"/>
      <c r="T125">
        <v>29</v>
      </c>
    </row>
    <row r="126" spans="1:27" ht="39" hidden="1" customHeight="1">
      <c r="A12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6" s="9">
        <v>315</v>
      </c>
      <c r="C126" s="111" t="str">
        <f t="shared" si="9"/>
        <v>4级-3级</v>
      </c>
      <c r="D126" s="111" t="s">
        <v>72</v>
      </c>
      <c r="E126" s="111" t="s">
        <v>97</v>
      </c>
      <c r="F126" s="111" t="s">
        <v>69</v>
      </c>
      <c r="G126" s="111" t="s">
        <v>194</v>
      </c>
      <c r="H126" s="194" t="s">
        <v>165</v>
      </c>
      <c r="I126" s="222" t="s">
        <v>5</v>
      </c>
      <c r="J126" s="227">
        <v>584364.5</v>
      </c>
      <c r="K126" s="22" t="s">
        <v>601</v>
      </c>
      <c r="L126" s="237" t="s">
        <v>5</v>
      </c>
      <c r="M126" s="202">
        <v>584364.5</v>
      </c>
      <c r="N126" s="24">
        <f t="shared" si="6"/>
        <v>0</v>
      </c>
      <c r="O126" s="20"/>
      <c r="P126" s="58" t="str">
        <f t="shared" si="5"/>
        <v>OK</v>
      </c>
      <c r="Q126" s="20"/>
      <c r="R126" s="20"/>
      <c r="S126" s="20"/>
      <c r="T126">
        <v>23</v>
      </c>
    </row>
    <row r="127" spans="1:27" ht="13.5" hidden="1" customHeight="1">
      <c r="A12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7" s="9">
        <v>64</v>
      </c>
      <c r="C127" s="111" t="str">
        <f t="shared" si="9"/>
        <v>2级-4级</v>
      </c>
      <c r="D127" s="111" t="s">
        <v>66</v>
      </c>
      <c r="E127" s="111" t="s">
        <v>81</v>
      </c>
      <c r="F127" s="111" t="s">
        <v>72</v>
      </c>
      <c r="G127" s="111" t="s">
        <v>76</v>
      </c>
      <c r="H127" s="112" t="s">
        <v>171</v>
      </c>
      <c r="I127" s="222" t="s">
        <v>5</v>
      </c>
      <c r="J127" s="227">
        <v>561046.88</v>
      </c>
      <c r="K127" s="22"/>
      <c r="L127" s="280" t="s">
        <v>9</v>
      </c>
      <c r="M127" s="282">
        <v>2793396.93</v>
      </c>
      <c r="N127" s="24">
        <f t="shared" si="6"/>
        <v>-2232350.0500000003</v>
      </c>
      <c r="O127" s="20"/>
      <c r="P127" s="58" t="str">
        <f t="shared" si="5"/>
        <v>待核对</v>
      </c>
      <c r="Q127" s="33"/>
      <c r="R127" s="33"/>
      <c r="S127" s="33"/>
      <c r="T127">
        <v>136</v>
      </c>
      <c r="W127" t="s">
        <v>711</v>
      </c>
    </row>
    <row r="128" spans="1:27" ht="13.5" hidden="1" customHeight="1">
      <c r="A12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8" s="9">
        <v>417</v>
      </c>
      <c r="C128" s="224" t="str">
        <f t="shared" si="9"/>
        <v>4级-3级</v>
      </c>
      <c r="D128" s="111" t="s">
        <v>72</v>
      </c>
      <c r="E128" s="111" t="s">
        <v>76</v>
      </c>
      <c r="F128" s="111" t="s">
        <v>69</v>
      </c>
      <c r="G128" s="111" t="s">
        <v>194</v>
      </c>
      <c r="H128" s="194" t="s">
        <v>165</v>
      </c>
      <c r="I128" s="222" t="s">
        <v>6</v>
      </c>
      <c r="J128" s="227">
        <v>541784.69999999995</v>
      </c>
      <c r="K128" s="22"/>
      <c r="L128" s="254" t="s">
        <v>739</v>
      </c>
      <c r="M128" s="281">
        <v>654379.19999999995</v>
      </c>
      <c r="N128" s="24">
        <f t="shared" si="6"/>
        <v>-112594.5</v>
      </c>
      <c r="O128" s="20"/>
      <c r="P128" s="58" t="str">
        <f t="shared" si="5"/>
        <v>待核对</v>
      </c>
      <c r="Q128" s="20"/>
      <c r="R128" s="20"/>
      <c r="S128" s="20"/>
      <c r="T128">
        <v>101</v>
      </c>
      <c r="U128" s="169"/>
      <c r="V128" s="169"/>
      <c r="W128" s="169"/>
      <c r="X128" s="169"/>
      <c r="Y128" s="169"/>
      <c r="Z128" s="169"/>
      <c r="AA128" s="169"/>
    </row>
    <row r="129" spans="1:27" ht="13.5" hidden="1" customHeight="1">
      <c r="A12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9" s="9">
        <v>665</v>
      </c>
      <c r="C129" s="218" t="str">
        <f t="shared" si="9"/>
        <v>3级-4级</v>
      </c>
      <c r="D129" s="218" t="s">
        <v>69</v>
      </c>
      <c r="E129" s="218" t="s">
        <v>350</v>
      </c>
      <c r="F129" s="218" t="s">
        <v>72</v>
      </c>
      <c r="G129" s="218" t="s">
        <v>264</v>
      </c>
      <c r="H129" s="220" t="s">
        <v>529</v>
      </c>
      <c r="I129" s="222" t="s">
        <v>5</v>
      </c>
      <c r="J129" s="227">
        <v>506653.74</v>
      </c>
      <c r="K129" s="54"/>
      <c r="L129" s="280" t="s">
        <v>9</v>
      </c>
      <c r="M129" s="282">
        <v>2490623.25</v>
      </c>
      <c r="N129" s="24">
        <f t="shared" si="6"/>
        <v>-1983969.51</v>
      </c>
      <c r="O129" s="58"/>
      <c r="P129" s="58" t="str">
        <f t="shared" si="5"/>
        <v>待核对</v>
      </c>
      <c r="Q129" s="58"/>
      <c r="R129" s="58"/>
      <c r="S129" s="58"/>
      <c r="T129">
        <v>5</v>
      </c>
      <c r="U129" s="163"/>
      <c r="V129" s="163"/>
      <c r="W129" s="163"/>
      <c r="X129" s="163"/>
      <c r="Y129" s="163"/>
      <c r="Z129" s="163"/>
      <c r="AA129" s="163"/>
    </row>
    <row r="130" spans="1:27" ht="13.5" hidden="1" customHeight="1">
      <c r="A13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0" s="9">
        <v>600</v>
      </c>
      <c r="C130" s="111" t="s">
        <v>503</v>
      </c>
      <c r="D130" s="111" t="s">
        <v>69</v>
      </c>
      <c r="E130" s="111" t="s">
        <v>158</v>
      </c>
      <c r="F130" s="111" t="s">
        <v>64</v>
      </c>
      <c r="G130" s="111" t="s">
        <v>65</v>
      </c>
      <c r="H130" s="76"/>
      <c r="I130" s="222" t="s">
        <v>3</v>
      </c>
      <c r="J130" s="227">
        <v>499868</v>
      </c>
      <c r="K130" s="22"/>
      <c r="L130" s="23"/>
      <c r="M130" s="202"/>
      <c r="N130" s="24">
        <f t="shared" si="6"/>
        <v>499868</v>
      </c>
      <c r="O130" s="20"/>
      <c r="P130" s="58" t="str">
        <f t="shared" ref="P130:P192" si="10">IF(N130=0,"OK","待核对")</f>
        <v>待核对</v>
      </c>
      <c r="Q130" s="20"/>
      <c r="R130" s="20"/>
      <c r="S130" s="20"/>
      <c r="T130">
        <v>22</v>
      </c>
      <c r="U130" s="163"/>
      <c r="V130" s="163"/>
      <c r="W130" s="163"/>
      <c r="X130" s="163"/>
      <c r="Y130" s="163"/>
      <c r="Z130" s="163"/>
      <c r="AA130" s="163"/>
    </row>
    <row r="131" spans="1:27" s="336" customFormat="1" ht="13.5" hidden="1" customHeight="1">
      <c r="A131" s="325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1" s="326">
        <v>877</v>
      </c>
      <c r="C131" s="327" t="str">
        <f t="shared" ref="C131:C139" si="11">TEXT(D131,"000")&amp;"-"&amp;TEXT(F131,"000")</f>
        <v>3级-2级</v>
      </c>
      <c r="D131" s="327" t="s">
        <v>69</v>
      </c>
      <c r="E131" s="327" t="s">
        <v>293</v>
      </c>
      <c r="F131" s="327" t="s">
        <v>66</v>
      </c>
      <c r="G131" s="327" t="s">
        <v>175</v>
      </c>
      <c r="H131" s="328" t="s">
        <v>403</v>
      </c>
      <c r="I131" s="329" t="s">
        <v>6</v>
      </c>
      <c r="J131" s="330">
        <v>499314.3</v>
      </c>
      <c r="K131" s="331"/>
      <c r="L131" s="332"/>
      <c r="M131" s="333"/>
      <c r="N131" s="334">
        <f t="shared" ref="N131:N193" si="12">J131-M131</f>
        <v>499314.3</v>
      </c>
      <c r="O131" s="335"/>
      <c r="P131" s="335" t="str">
        <f t="shared" si="10"/>
        <v>待核对</v>
      </c>
      <c r="Q131" s="335"/>
      <c r="R131" s="335"/>
      <c r="S131" s="335"/>
      <c r="T131" s="336">
        <v>58</v>
      </c>
      <c r="U131" s="337"/>
      <c r="V131" s="337"/>
      <c r="W131" s="337"/>
      <c r="X131" s="337"/>
      <c r="Y131" s="337"/>
      <c r="Z131" s="337"/>
      <c r="AA131" s="337"/>
    </row>
    <row r="132" spans="1:27" ht="13.5" hidden="1" customHeight="1">
      <c r="A13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32" s="9">
        <v>194</v>
      </c>
      <c r="C132" s="111" t="str">
        <f t="shared" si="11"/>
        <v>2级-3级</v>
      </c>
      <c r="D132" s="111" t="s">
        <v>66</v>
      </c>
      <c r="E132" s="111" t="s">
        <v>253</v>
      </c>
      <c r="F132" s="111" t="s">
        <v>69</v>
      </c>
      <c r="G132" s="111" t="s">
        <v>261</v>
      </c>
      <c r="H132" s="76" t="s">
        <v>258</v>
      </c>
      <c r="I132" s="97" t="s">
        <v>18</v>
      </c>
      <c r="J132" s="227">
        <v>497025.6</v>
      </c>
      <c r="K132" s="22"/>
      <c r="L132" s="295" t="s">
        <v>5</v>
      </c>
      <c r="M132" s="296">
        <v>483072</v>
      </c>
      <c r="N132" s="24">
        <f t="shared" si="12"/>
        <v>13953.599999999977</v>
      </c>
      <c r="O132" s="20"/>
      <c r="P132" s="58" t="str">
        <f t="shared" si="10"/>
        <v>待核对</v>
      </c>
      <c r="Q132" s="20"/>
      <c r="R132" s="20"/>
      <c r="S132" s="20"/>
      <c r="T132">
        <v>4</v>
      </c>
      <c r="U132" s="143"/>
      <c r="V132" s="143"/>
      <c r="W132" s="143"/>
      <c r="X132" s="143"/>
      <c r="Y132" s="143"/>
      <c r="Z132" s="143"/>
      <c r="AA132" s="143"/>
    </row>
    <row r="133" spans="1:27" ht="39" hidden="1" customHeight="1">
      <c r="A13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3" s="9">
        <v>89</v>
      </c>
      <c r="C133" s="111" t="str">
        <f t="shared" si="11"/>
        <v>2级-2级</v>
      </c>
      <c r="D133" s="111" t="s">
        <v>66</v>
      </c>
      <c r="E133" s="111" t="s">
        <v>81</v>
      </c>
      <c r="F133" s="111" t="s">
        <v>66</v>
      </c>
      <c r="G133" s="111" t="s">
        <v>169</v>
      </c>
      <c r="H133" s="112" t="s">
        <v>187</v>
      </c>
      <c r="I133" s="97" t="s">
        <v>14</v>
      </c>
      <c r="J133" s="227">
        <v>482875</v>
      </c>
      <c r="K133" s="22"/>
      <c r="L133" s="23" t="s">
        <v>26</v>
      </c>
      <c r="M133" s="205">
        <v>482875</v>
      </c>
      <c r="N133" s="24">
        <f t="shared" si="12"/>
        <v>0</v>
      </c>
      <c r="O133" s="20"/>
      <c r="P133" s="58" t="str">
        <f t="shared" si="10"/>
        <v>OK</v>
      </c>
      <c r="Q133" s="33"/>
      <c r="R133" s="33"/>
      <c r="S133" s="33"/>
      <c r="T133">
        <v>161</v>
      </c>
      <c r="U133" s="163"/>
      <c r="V133" s="163"/>
      <c r="W133" s="163"/>
      <c r="X133" s="163"/>
      <c r="Y133" s="163"/>
      <c r="Z133" s="163"/>
      <c r="AA133" s="163"/>
    </row>
    <row r="134" spans="1:27" ht="13.5" hidden="1" customHeight="1">
      <c r="A13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34" s="9">
        <v>15</v>
      </c>
      <c r="C134" s="111" t="str">
        <f t="shared" si="11"/>
        <v>1级-2级</v>
      </c>
      <c r="D134" s="111" t="s">
        <v>64</v>
      </c>
      <c r="E134" s="111" t="s">
        <v>65</v>
      </c>
      <c r="F134" s="111" t="s">
        <v>66</v>
      </c>
      <c r="G134" s="111" t="s">
        <v>87</v>
      </c>
      <c r="H134" s="12" t="s">
        <v>79</v>
      </c>
      <c r="I134" s="97" t="s">
        <v>11</v>
      </c>
      <c r="J134" s="227">
        <v>478391.66</v>
      </c>
      <c r="K134" s="15" t="s">
        <v>255</v>
      </c>
      <c r="L134" s="15" t="s">
        <v>24</v>
      </c>
      <c r="M134" s="170">
        <v>478391.66</v>
      </c>
      <c r="N134" s="24">
        <f t="shared" si="12"/>
        <v>0</v>
      </c>
      <c r="O134" s="18"/>
      <c r="P134" s="58" t="str">
        <f t="shared" si="10"/>
        <v>OK</v>
      </c>
      <c r="Q134" s="20"/>
      <c r="R134" s="20"/>
      <c r="S134" s="20"/>
      <c r="T134">
        <v>15</v>
      </c>
      <c r="U134" s="163"/>
      <c r="V134" s="163"/>
      <c r="W134" s="163"/>
      <c r="X134" s="163"/>
      <c r="Y134" s="163"/>
      <c r="Z134" s="163"/>
      <c r="AA134" s="163"/>
    </row>
    <row r="135" spans="1:27" ht="13.5" hidden="1" customHeight="1">
      <c r="A135" s="147" t="str">
        <f>HYPERLINK("C:\Users\chizh\Desktop\ffcell\提取结果.xlsx#'4内部关联现金流'!A1","[提取结果.xlsx]4内部关联现金流")</f>
        <v>[提取结果.xlsx]4内部关联现金流</v>
      </c>
      <c r="B135" s="9">
        <v>476</v>
      </c>
      <c r="C135" s="111" t="str">
        <f t="shared" si="11"/>
        <v>4级-4级</v>
      </c>
      <c r="D135" s="228" t="s">
        <v>72</v>
      </c>
      <c r="E135" s="111" t="s">
        <v>80</v>
      </c>
      <c r="F135" s="228" t="s">
        <v>72</v>
      </c>
      <c r="G135" s="228" t="s">
        <v>76</v>
      </c>
      <c r="H135" s="102" t="s">
        <v>384</v>
      </c>
      <c r="I135" s="222" t="s">
        <v>9</v>
      </c>
      <c r="J135" s="229">
        <v>477738.35</v>
      </c>
      <c r="K135" s="22"/>
      <c r="L135" s="280" t="s">
        <v>5</v>
      </c>
      <c r="M135" s="301">
        <v>583413.18000000005</v>
      </c>
      <c r="N135" s="24">
        <f t="shared" si="12"/>
        <v>-105674.83000000007</v>
      </c>
      <c r="O135" s="20"/>
      <c r="P135" s="58" t="str">
        <f t="shared" si="10"/>
        <v>待核对</v>
      </c>
      <c r="Q135" s="20"/>
      <c r="R135" s="20"/>
      <c r="S135" s="20"/>
      <c r="T135">
        <v>57</v>
      </c>
      <c r="U135" s="163"/>
      <c r="V135" s="163"/>
      <c r="W135" s="163"/>
      <c r="X135" s="163"/>
      <c r="Y135" s="163"/>
      <c r="Z135" s="163"/>
      <c r="AA135" s="163"/>
    </row>
    <row r="136" spans="1:27" ht="13.5" hidden="1" customHeight="1">
      <c r="A136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36" s="9">
        <v>131</v>
      </c>
      <c r="C136" s="111" t="str">
        <f t="shared" si="11"/>
        <v>2级-4级</v>
      </c>
      <c r="D136" s="111" t="s">
        <v>66</v>
      </c>
      <c r="E136" s="111" t="s">
        <v>179</v>
      </c>
      <c r="F136" s="111" t="s">
        <v>72</v>
      </c>
      <c r="G136" s="111" t="s">
        <v>76</v>
      </c>
      <c r="H136" s="76" t="s">
        <v>198</v>
      </c>
      <c r="I136" s="222" t="s">
        <v>9</v>
      </c>
      <c r="J136" s="227">
        <v>472846.45360000001</v>
      </c>
      <c r="K136" s="22"/>
      <c r="L136" s="280" t="s">
        <v>5</v>
      </c>
      <c r="M136" s="281">
        <v>507069.32</v>
      </c>
      <c r="N136" s="24">
        <f t="shared" si="12"/>
        <v>-34222.866399999999</v>
      </c>
      <c r="O136" s="20"/>
      <c r="P136" s="58" t="str">
        <f t="shared" si="10"/>
        <v>待核对</v>
      </c>
      <c r="Q136" s="20"/>
      <c r="R136" s="20"/>
      <c r="S136" s="20"/>
      <c r="T136">
        <v>18</v>
      </c>
      <c r="U136" s="163"/>
      <c r="V136" s="163"/>
      <c r="W136" s="163"/>
      <c r="X136" s="163"/>
      <c r="Y136" s="163"/>
      <c r="Z136" s="163"/>
      <c r="AA136" s="163"/>
    </row>
    <row r="137" spans="1:27" ht="13.5" hidden="1" customHeight="1">
      <c r="A13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37" s="9">
        <v>296</v>
      </c>
      <c r="C137" s="111" t="str">
        <f t="shared" si="11"/>
        <v>4级-3级</v>
      </c>
      <c r="D137" s="111" t="s">
        <v>72</v>
      </c>
      <c r="E137" s="111" t="s">
        <v>97</v>
      </c>
      <c r="F137" s="111" t="s">
        <v>69</v>
      </c>
      <c r="G137" s="111" t="s">
        <v>195</v>
      </c>
      <c r="H137" s="112" t="s">
        <v>166</v>
      </c>
      <c r="I137" s="222" t="s">
        <v>9</v>
      </c>
      <c r="J137" s="227">
        <v>470000</v>
      </c>
      <c r="K137" s="22"/>
      <c r="L137" s="254" t="s">
        <v>740</v>
      </c>
      <c r="M137" s="282">
        <v>470000</v>
      </c>
      <c r="N137" s="24">
        <f t="shared" si="12"/>
        <v>0</v>
      </c>
      <c r="O137" s="20"/>
      <c r="P137" s="58" t="str">
        <f t="shared" si="10"/>
        <v>OK</v>
      </c>
      <c r="Q137" s="20"/>
      <c r="R137" s="20"/>
      <c r="S137" s="20"/>
      <c r="T137">
        <v>4</v>
      </c>
      <c r="U137" s="163"/>
      <c r="V137" s="163"/>
      <c r="W137" s="163"/>
      <c r="X137" s="163"/>
      <c r="Y137" s="163"/>
      <c r="Z137" s="163"/>
      <c r="AA137" s="163"/>
    </row>
    <row r="138" spans="1:27" ht="13.5" hidden="1" customHeight="1">
      <c r="A13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8" s="9">
        <v>858</v>
      </c>
      <c r="C138" s="111" t="str">
        <f t="shared" si="11"/>
        <v>2级-4级</v>
      </c>
      <c r="D138" s="111" t="s">
        <v>66</v>
      </c>
      <c r="E138" s="111" t="s">
        <v>78</v>
      </c>
      <c r="F138" s="111" t="s">
        <v>72</v>
      </c>
      <c r="G138" s="111" t="s">
        <v>76</v>
      </c>
      <c r="H138" s="112" t="s">
        <v>695</v>
      </c>
      <c r="I138" s="222" t="s">
        <v>5</v>
      </c>
      <c r="J138" s="227">
        <v>467056.46</v>
      </c>
      <c r="K138" s="22"/>
      <c r="L138" s="254" t="s">
        <v>742</v>
      </c>
      <c r="M138" s="282">
        <v>467056.46</v>
      </c>
      <c r="N138" s="24">
        <f t="shared" si="12"/>
        <v>0</v>
      </c>
      <c r="O138" s="20"/>
      <c r="P138" s="58" t="str">
        <f t="shared" si="10"/>
        <v>OK</v>
      </c>
      <c r="Q138" s="20"/>
      <c r="R138" s="20"/>
      <c r="S138" s="20"/>
      <c r="T138">
        <v>39</v>
      </c>
      <c r="U138" s="163"/>
      <c r="V138" s="163"/>
      <c r="W138" s="163"/>
      <c r="X138" s="163"/>
      <c r="Y138" s="163"/>
      <c r="Z138" s="163"/>
      <c r="AA138" s="163"/>
    </row>
    <row r="139" spans="1:27" ht="39" hidden="1" customHeight="1">
      <c r="A13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39" s="9">
        <v>156</v>
      </c>
      <c r="C139" s="111" t="str">
        <f t="shared" si="11"/>
        <v>2级-3级</v>
      </c>
      <c r="D139" s="111" t="s">
        <v>66</v>
      </c>
      <c r="E139" s="111" t="s">
        <v>84</v>
      </c>
      <c r="F139" s="111" t="s">
        <v>69</v>
      </c>
      <c r="G139" s="111" t="s">
        <v>233</v>
      </c>
      <c r="H139" s="112" t="s">
        <v>232</v>
      </c>
      <c r="I139" s="222" t="s">
        <v>6</v>
      </c>
      <c r="J139" s="227">
        <v>459461.34</v>
      </c>
      <c r="K139" s="217" t="s">
        <v>165</v>
      </c>
      <c r="L139" s="237" t="s">
        <v>5</v>
      </c>
      <c r="M139" s="202">
        <v>459461.34</v>
      </c>
      <c r="N139" s="24">
        <f t="shared" si="12"/>
        <v>0</v>
      </c>
      <c r="O139" s="20"/>
      <c r="P139" s="58" t="str">
        <f t="shared" si="10"/>
        <v>OK</v>
      </c>
      <c r="Q139" s="20"/>
      <c r="R139" s="20"/>
      <c r="S139" s="20"/>
      <c r="T139">
        <v>7</v>
      </c>
      <c r="U139" s="163"/>
      <c r="V139" s="163"/>
      <c r="W139" s="163"/>
      <c r="X139" s="163"/>
      <c r="Y139" s="163"/>
      <c r="Z139" s="163"/>
      <c r="AA139" s="163"/>
    </row>
    <row r="140" spans="1:27" ht="13.5" hidden="1" customHeight="1">
      <c r="A14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40" s="9">
        <v>649</v>
      </c>
      <c r="C140" s="111" t="s">
        <v>507</v>
      </c>
      <c r="D140" s="111" t="s">
        <v>66</v>
      </c>
      <c r="E140" s="111" t="s">
        <v>175</v>
      </c>
      <c r="F140" s="111" t="s">
        <v>69</v>
      </c>
      <c r="G140" s="111" t="s">
        <v>518</v>
      </c>
      <c r="H140" s="194" t="s">
        <v>513</v>
      </c>
      <c r="I140" s="222" t="s">
        <v>3</v>
      </c>
      <c r="J140" s="227">
        <v>445819.72</v>
      </c>
      <c r="K140" s="22"/>
      <c r="L140" s="280" t="s">
        <v>6</v>
      </c>
      <c r="M140" s="281">
        <v>499314.3</v>
      </c>
      <c r="N140" s="24">
        <f t="shared" si="12"/>
        <v>-53494.580000000016</v>
      </c>
      <c r="O140" s="20"/>
      <c r="P140" s="58" t="str">
        <f t="shared" si="10"/>
        <v>待核对</v>
      </c>
      <c r="Q140" s="20"/>
      <c r="R140" s="20"/>
      <c r="S140" s="20"/>
      <c r="T140">
        <v>75</v>
      </c>
      <c r="U140" s="163"/>
      <c r="V140" s="163"/>
      <c r="W140" s="163"/>
      <c r="X140" s="163"/>
      <c r="Y140" s="163"/>
      <c r="Z140" s="163"/>
      <c r="AA140" s="163"/>
    </row>
    <row r="141" spans="1:27" ht="12.75" hidden="1" customHeight="1">
      <c r="A14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1" s="9">
        <v>360</v>
      </c>
      <c r="C141" s="224" t="str">
        <f t="shared" ref="C141:C162" si="13">TEXT(D141,"000")&amp;"-"&amp;TEXT(F141,"000")</f>
        <v>4级-3级</v>
      </c>
      <c r="D141" s="111" t="s">
        <v>72</v>
      </c>
      <c r="E141" s="111" t="s">
        <v>76</v>
      </c>
      <c r="F141" s="231" t="s">
        <v>69</v>
      </c>
      <c r="G141" s="231" t="s">
        <v>360</v>
      </c>
      <c r="H141" s="194" t="s">
        <v>306</v>
      </c>
      <c r="I141" s="222" t="s">
        <v>3</v>
      </c>
      <c r="J141" s="227">
        <v>432047.99999999994</v>
      </c>
      <c r="K141" s="22"/>
      <c r="L141" s="280" t="s">
        <v>9</v>
      </c>
      <c r="M141" s="281">
        <v>432048</v>
      </c>
      <c r="N141" s="24">
        <f t="shared" si="12"/>
        <v>0</v>
      </c>
      <c r="O141" s="20"/>
      <c r="P141" s="58" t="str">
        <f t="shared" si="10"/>
        <v>OK</v>
      </c>
      <c r="Q141" s="20"/>
      <c r="R141" s="20"/>
      <c r="S141" s="20"/>
      <c r="T141">
        <v>23</v>
      </c>
      <c r="U141" s="163"/>
      <c r="V141" s="163"/>
      <c r="W141" s="163"/>
      <c r="X141" s="163"/>
      <c r="Y141" s="163"/>
      <c r="Z141" s="163"/>
      <c r="AA141" s="163"/>
    </row>
    <row r="142" spans="1:27" ht="12.75" hidden="1" customHeight="1">
      <c r="A14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2" s="9">
        <v>350</v>
      </c>
      <c r="C142" s="224" t="str">
        <f t="shared" si="13"/>
        <v>4级-2级</v>
      </c>
      <c r="D142" s="111" t="s">
        <v>72</v>
      </c>
      <c r="E142" s="111" t="s">
        <v>76</v>
      </c>
      <c r="F142" s="231" t="s">
        <v>66</v>
      </c>
      <c r="G142" s="231" t="s">
        <v>89</v>
      </c>
      <c r="H142" s="194" t="s">
        <v>306</v>
      </c>
      <c r="I142" s="222" t="s">
        <v>3</v>
      </c>
      <c r="J142" s="227">
        <v>419941.87</v>
      </c>
      <c r="K142" s="22"/>
      <c r="L142" s="280" t="s">
        <v>741</v>
      </c>
      <c r="M142" s="281">
        <v>419941.87</v>
      </c>
      <c r="N142" s="24">
        <f t="shared" si="12"/>
        <v>0</v>
      </c>
      <c r="O142" s="20"/>
      <c r="P142" s="58" t="str">
        <f t="shared" si="10"/>
        <v>OK</v>
      </c>
      <c r="Q142" s="20"/>
      <c r="R142" s="20"/>
      <c r="S142" s="20"/>
      <c r="T142">
        <v>13</v>
      </c>
      <c r="U142" s="163"/>
      <c r="V142" s="163"/>
      <c r="W142" s="163"/>
      <c r="X142" s="163"/>
      <c r="Y142" s="163"/>
      <c r="Z142" s="163"/>
      <c r="AA142" s="163"/>
    </row>
    <row r="143" spans="1:27" ht="12.75" hidden="1" customHeight="1">
      <c r="A14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43" s="9">
        <v>193</v>
      </c>
      <c r="C143" s="111" t="str">
        <f t="shared" si="13"/>
        <v>2级-2级</v>
      </c>
      <c r="D143" s="111" t="s">
        <v>66</v>
      </c>
      <c r="E143" s="111" t="s">
        <v>253</v>
      </c>
      <c r="F143" s="111" t="s">
        <v>66</v>
      </c>
      <c r="G143" s="219" t="s">
        <v>257</v>
      </c>
      <c r="H143" s="76" t="s">
        <v>258</v>
      </c>
      <c r="I143" s="97" t="s">
        <v>18</v>
      </c>
      <c r="J143" s="227">
        <v>414480.32</v>
      </c>
      <c r="K143" s="22" t="s">
        <v>321</v>
      </c>
      <c r="L143" s="237" t="s">
        <v>5</v>
      </c>
      <c r="M143" s="205">
        <v>414480.32</v>
      </c>
      <c r="N143" s="24">
        <f t="shared" si="12"/>
        <v>0</v>
      </c>
      <c r="O143" s="20"/>
      <c r="P143" s="58" t="str">
        <f t="shared" si="10"/>
        <v>OK</v>
      </c>
      <c r="Q143" s="20"/>
      <c r="R143" s="20"/>
      <c r="S143" s="20"/>
      <c r="T143">
        <v>3</v>
      </c>
      <c r="U143" s="143"/>
      <c r="V143" s="143"/>
      <c r="W143" s="143"/>
      <c r="X143" s="143"/>
      <c r="Y143" s="143"/>
      <c r="Z143" s="143"/>
      <c r="AA143" s="143"/>
    </row>
    <row r="144" spans="1:27" ht="39" hidden="1" customHeight="1">
      <c r="A144" s="147" t="str">
        <f>HYPERLINK("C:\Users\chizh\Desktop\ffcell\提取结果.xlsx#'4内部关联现金流-1'!A1","[提取结果.xlsx]4内部关联现金流-1")</f>
        <v>[提取结果.xlsx]4内部关联现金流-1</v>
      </c>
      <c r="B144" s="9">
        <v>552</v>
      </c>
      <c r="C144" s="111" t="str">
        <f t="shared" si="13"/>
        <v>3级-3级</v>
      </c>
      <c r="D144" s="111" t="s">
        <v>69</v>
      </c>
      <c r="E144" s="111" t="s">
        <v>415</v>
      </c>
      <c r="F144" s="111" t="s">
        <v>69</v>
      </c>
      <c r="G144" s="111" t="s">
        <v>476</v>
      </c>
      <c r="H144" s="76" t="s">
        <v>477</v>
      </c>
      <c r="I144" s="222" t="s">
        <v>6</v>
      </c>
      <c r="J144" s="227">
        <v>413657.33</v>
      </c>
      <c r="K144" s="22"/>
      <c r="L144" s="237" t="s">
        <v>3</v>
      </c>
      <c r="M144" s="202">
        <v>413657.33</v>
      </c>
      <c r="N144" s="24">
        <f t="shared" si="12"/>
        <v>0</v>
      </c>
      <c r="O144" s="20"/>
      <c r="P144" s="58" t="str">
        <f t="shared" si="10"/>
        <v>OK</v>
      </c>
      <c r="Q144" s="20"/>
      <c r="R144" s="20"/>
      <c r="S144" s="20"/>
      <c r="T144">
        <v>95</v>
      </c>
      <c r="U144" s="163"/>
      <c r="V144" s="163"/>
      <c r="W144" s="163"/>
      <c r="X144" s="163"/>
      <c r="Y144" s="163"/>
      <c r="Z144" s="163"/>
      <c r="AA144" s="163"/>
    </row>
    <row r="145" spans="1:27" ht="13.5" hidden="1" customHeight="1">
      <c r="A145" s="147" t="str">
        <f>HYPERLINK("C:\Users\chizh\Desktop\ffcell\提取结果.xlsx#'4内部关联现金流'!A1","[提取结果.xlsx]4内部关联现金流")</f>
        <v>[提取结果.xlsx]4内部关联现金流</v>
      </c>
      <c r="B145" s="9">
        <v>471</v>
      </c>
      <c r="C145" s="111" t="str">
        <f t="shared" si="13"/>
        <v>1级-1级</v>
      </c>
      <c r="D145" s="101" t="s">
        <v>64</v>
      </c>
      <c r="E145" s="111" t="s">
        <v>80</v>
      </c>
      <c r="F145" s="101" t="s">
        <v>64</v>
      </c>
      <c r="G145" s="228" t="s">
        <v>65</v>
      </c>
      <c r="H145" s="102" t="s">
        <v>389</v>
      </c>
      <c r="I145" s="222" t="s">
        <v>5</v>
      </c>
      <c r="J145" s="229">
        <v>403180</v>
      </c>
      <c r="K145" s="22"/>
      <c r="L145" s="23"/>
      <c r="M145" s="202"/>
      <c r="N145" s="24">
        <f t="shared" si="12"/>
        <v>403180</v>
      </c>
      <c r="O145" s="20"/>
      <c r="P145" s="58" t="str">
        <f t="shared" si="10"/>
        <v>待核对</v>
      </c>
      <c r="Q145" s="20"/>
      <c r="R145" s="20"/>
      <c r="S145" s="20"/>
      <c r="T145">
        <v>52</v>
      </c>
      <c r="U145" s="163"/>
      <c r="V145" s="163"/>
      <c r="W145" s="163"/>
      <c r="X145" s="163"/>
      <c r="Y145" s="163"/>
      <c r="Z145" s="163"/>
      <c r="AA145" s="163"/>
    </row>
    <row r="146" spans="1:27" ht="13.5" hidden="1" customHeight="1">
      <c r="A14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46" s="9">
        <v>286</v>
      </c>
      <c r="C146" s="111" t="str">
        <f t="shared" si="13"/>
        <v>2级-4级</v>
      </c>
      <c r="D146" s="111" t="s">
        <v>66</v>
      </c>
      <c r="E146" s="111" t="s">
        <v>92</v>
      </c>
      <c r="F146" s="111" t="s">
        <v>72</v>
      </c>
      <c r="G146" s="111" t="s">
        <v>76</v>
      </c>
      <c r="H146" s="219" t="s">
        <v>165</v>
      </c>
      <c r="I146" s="97" t="s">
        <v>14</v>
      </c>
      <c r="J146" s="227">
        <v>397714.28</v>
      </c>
      <c r="K146" s="22"/>
      <c r="L146" s="254" t="s">
        <v>742</v>
      </c>
      <c r="M146" s="282">
        <v>1658365.36</v>
      </c>
      <c r="N146" s="24">
        <f t="shared" si="12"/>
        <v>-1260651.08</v>
      </c>
      <c r="O146" s="20"/>
      <c r="P146" s="58" t="str">
        <f t="shared" si="10"/>
        <v>待核对</v>
      </c>
      <c r="Q146" s="20"/>
      <c r="R146" s="20"/>
      <c r="S146" s="20"/>
      <c r="T146">
        <v>106</v>
      </c>
      <c r="U146" s="143"/>
      <c r="V146" s="143"/>
      <c r="W146" s="143"/>
      <c r="X146" s="143"/>
      <c r="Y146" s="143"/>
      <c r="Z146" s="143"/>
      <c r="AA146" s="143"/>
    </row>
    <row r="147" spans="1:27" ht="13.5" hidden="1" customHeight="1">
      <c r="A14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7" s="9">
        <v>429</v>
      </c>
      <c r="C147" s="224" t="str">
        <f t="shared" si="13"/>
        <v>4级-3级</v>
      </c>
      <c r="D147" s="111" t="s">
        <v>72</v>
      </c>
      <c r="E147" s="111" t="s">
        <v>76</v>
      </c>
      <c r="F147" s="111" t="s">
        <v>69</v>
      </c>
      <c r="G147" s="111" t="s">
        <v>352</v>
      </c>
      <c r="H147" s="194" t="s">
        <v>165</v>
      </c>
      <c r="I147" s="222" t="s">
        <v>6</v>
      </c>
      <c r="J147" s="227">
        <v>396464.43000000005</v>
      </c>
      <c r="K147" s="22"/>
      <c r="L147" s="293" t="s">
        <v>739</v>
      </c>
      <c r="M147" s="279">
        <v>396464.43</v>
      </c>
      <c r="N147" s="24">
        <f t="shared" si="12"/>
        <v>0</v>
      </c>
      <c r="O147" s="20"/>
      <c r="P147" s="58" t="str">
        <f t="shared" si="10"/>
        <v>OK</v>
      </c>
      <c r="Q147" s="20"/>
      <c r="R147" s="20"/>
      <c r="S147" s="20"/>
      <c r="T147">
        <v>114</v>
      </c>
      <c r="U147" s="163"/>
      <c r="V147" s="163"/>
      <c r="W147" s="163"/>
      <c r="X147" s="163"/>
      <c r="Y147" s="163"/>
      <c r="Z147" s="163"/>
      <c r="AA147" s="163"/>
    </row>
    <row r="148" spans="1:27" ht="12.75" hidden="1" customHeight="1">
      <c r="A14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8" s="9">
        <v>354</v>
      </c>
      <c r="C148" s="224" t="str">
        <f t="shared" si="13"/>
        <v>4级-3级</v>
      </c>
      <c r="D148" s="111" t="s">
        <v>72</v>
      </c>
      <c r="E148" s="111" t="s">
        <v>76</v>
      </c>
      <c r="F148" s="231" t="s">
        <v>69</v>
      </c>
      <c r="G148" s="231" t="s">
        <v>194</v>
      </c>
      <c r="H148" s="194" t="s">
        <v>306</v>
      </c>
      <c r="I148" s="222" t="s">
        <v>3</v>
      </c>
      <c r="J148" s="227">
        <v>395935.42</v>
      </c>
      <c r="K148" s="22"/>
      <c r="L148" s="278" t="s">
        <v>741</v>
      </c>
      <c r="M148" s="279">
        <v>395935.42</v>
      </c>
      <c r="N148" s="24">
        <f t="shared" si="12"/>
        <v>0</v>
      </c>
      <c r="O148" s="20"/>
      <c r="P148" s="58" t="str">
        <f t="shared" si="10"/>
        <v>OK</v>
      </c>
      <c r="Q148" s="20"/>
      <c r="R148" s="20"/>
      <c r="S148" s="20"/>
      <c r="T148">
        <v>17</v>
      </c>
      <c r="U148" s="163"/>
      <c r="V148" s="163"/>
      <c r="W148" s="163"/>
      <c r="X148" s="163"/>
      <c r="Y148" s="163"/>
      <c r="Z148" s="163"/>
      <c r="AA148" s="163"/>
    </row>
    <row r="149" spans="1:27" ht="12.75" hidden="1" customHeight="1">
      <c r="A14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49" s="9">
        <v>707</v>
      </c>
      <c r="C149" s="218" t="str">
        <f t="shared" si="13"/>
        <v>3级-4级</v>
      </c>
      <c r="D149" s="218" t="s">
        <v>69</v>
      </c>
      <c r="E149" s="218" t="s">
        <v>371</v>
      </c>
      <c r="F149" s="218" t="s">
        <v>72</v>
      </c>
      <c r="G149" s="218" t="s">
        <v>76</v>
      </c>
      <c r="H149" s="76" t="s">
        <v>617</v>
      </c>
      <c r="I149" s="195" t="s">
        <v>5</v>
      </c>
      <c r="J149" s="227">
        <v>387806.34</v>
      </c>
      <c r="K149" s="22"/>
      <c r="L149" s="280" t="s">
        <v>742</v>
      </c>
      <c r="M149" s="281">
        <v>1842080.12</v>
      </c>
      <c r="N149" s="24">
        <f t="shared" si="12"/>
        <v>-1454273.78</v>
      </c>
      <c r="O149" s="20"/>
      <c r="P149" s="58" t="str">
        <f t="shared" si="10"/>
        <v>待核对</v>
      </c>
      <c r="Q149" s="20"/>
      <c r="R149" s="20"/>
      <c r="S149" s="20"/>
      <c r="T149">
        <v>229</v>
      </c>
      <c r="U149" s="163"/>
      <c r="V149" s="163"/>
      <c r="W149" s="163"/>
      <c r="X149" s="163"/>
      <c r="Y149" s="163"/>
      <c r="Z149" s="163"/>
      <c r="AA149" s="163"/>
    </row>
    <row r="150" spans="1:27" ht="26.15" hidden="1" customHeight="1">
      <c r="A150" s="147" t="str">
        <f>HYPERLINK("C:\Users\chizh\Desktop\ffcell\提取结果.xlsx#'4内部关联现金流'!A1","[提取结果.xlsx]4内部关联现金流")</f>
        <v>[提取结果.xlsx]4内部关联现金流</v>
      </c>
      <c r="B150" s="9">
        <v>448</v>
      </c>
      <c r="C150" s="111" t="str">
        <f t="shared" si="13"/>
        <v>2级-2级</v>
      </c>
      <c r="D150" s="228" t="s">
        <v>66</v>
      </c>
      <c r="E150" s="111" t="s">
        <v>80</v>
      </c>
      <c r="F150" s="228" t="s">
        <v>66</v>
      </c>
      <c r="G150" s="228" t="s">
        <v>109</v>
      </c>
      <c r="H150" s="97" t="s">
        <v>380</v>
      </c>
      <c r="I150" s="222" t="s">
        <v>3</v>
      </c>
      <c r="J150" s="232">
        <v>377980.2</v>
      </c>
      <c r="K150" s="22"/>
      <c r="L150" s="347" t="s">
        <v>9</v>
      </c>
      <c r="M150" s="306">
        <v>377980.2</v>
      </c>
      <c r="N150" s="24">
        <f t="shared" si="12"/>
        <v>0</v>
      </c>
      <c r="O150" s="20"/>
      <c r="P150" s="58" t="str">
        <f t="shared" si="10"/>
        <v>OK</v>
      </c>
      <c r="Q150" s="20"/>
      <c r="R150" s="20"/>
      <c r="S150" s="20"/>
      <c r="T150">
        <v>29</v>
      </c>
      <c r="U150" s="163"/>
      <c r="V150" s="163"/>
      <c r="W150" s="163"/>
      <c r="X150" s="163"/>
      <c r="Y150" s="163"/>
      <c r="Z150" s="163"/>
      <c r="AA150" s="163"/>
    </row>
    <row r="151" spans="1:27" ht="39" hidden="1" customHeight="1">
      <c r="A15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51" s="9">
        <v>278</v>
      </c>
      <c r="C151" s="111" t="str">
        <f t="shared" si="13"/>
        <v>2级-4级</v>
      </c>
      <c r="D151" s="111" t="s">
        <v>66</v>
      </c>
      <c r="E151" s="111" t="s">
        <v>95</v>
      </c>
      <c r="F151" s="111" t="s">
        <v>72</v>
      </c>
      <c r="G151" s="111" t="s">
        <v>76</v>
      </c>
      <c r="H151" s="219" t="s">
        <v>165</v>
      </c>
      <c r="I151" s="222" t="s">
        <v>5</v>
      </c>
      <c r="J151" s="227">
        <f>264791.35+106275.03</f>
        <v>371066.38</v>
      </c>
      <c r="K151" s="217" t="s">
        <v>165</v>
      </c>
      <c r="L151" s="237" t="s">
        <v>6</v>
      </c>
      <c r="M151" s="238">
        <v>371066.38</v>
      </c>
      <c r="N151" s="24">
        <f t="shared" si="12"/>
        <v>0</v>
      </c>
      <c r="O151" s="20"/>
      <c r="P151" s="58" t="str">
        <f t="shared" si="10"/>
        <v>OK</v>
      </c>
      <c r="Q151" s="20"/>
      <c r="R151" s="20"/>
      <c r="S151" s="20"/>
      <c r="T151">
        <v>98</v>
      </c>
      <c r="U151" s="143"/>
      <c r="V151" s="143"/>
      <c r="W151" s="143"/>
      <c r="X151" s="143"/>
      <c r="Y151" s="143"/>
      <c r="Z151" s="143"/>
      <c r="AA151" s="143"/>
    </row>
    <row r="152" spans="1:27" ht="12.75" hidden="1" customHeight="1">
      <c r="A15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2" s="9">
        <v>341</v>
      </c>
      <c r="C152" s="224" t="str">
        <f t="shared" si="13"/>
        <v>4级-2级</v>
      </c>
      <c r="D152" s="111" t="s">
        <v>72</v>
      </c>
      <c r="E152" s="111" t="s">
        <v>76</v>
      </c>
      <c r="F152" s="231" t="s">
        <v>66</v>
      </c>
      <c r="G152" s="231" t="s">
        <v>74</v>
      </c>
      <c r="H152" s="194" t="s">
        <v>306</v>
      </c>
      <c r="I152" s="222" t="s">
        <v>3</v>
      </c>
      <c r="J152" s="227">
        <v>370156</v>
      </c>
      <c r="K152" s="22"/>
      <c r="L152" s="348" t="s">
        <v>9</v>
      </c>
      <c r="M152" s="294">
        <v>370156</v>
      </c>
      <c r="N152" s="24">
        <f t="shared" si="12"/>
        <v>0</v>
      </c>
      <c r="O152" s="20"/>
      <c r="P152" s="58" t="str">
        <f t="shared" si="10"/>
        <v>OK</v>
      </c>
      <c r="Q152" s="20"/>
      <c r="R152" s="20"/>
      <c r="S152" s="20"/>
      <c r="T152">
        <v>4</v>
      </c>
      <c r="U152" s="163"/>
      <c r="V152" s="163"/>
      <c r="W152" s="163"/>
      <c r="X152" s="163"/>
      <c r="Y152" s="163"/>
      <c r="Z152" s="163"/>
      <c r="AA152" s="163"/>
    </row>
    <row r="153" spans="1:27" ht="12.75" hidden="1" customHeight="1">
      <c r="A15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3" s="9">
        <v>324</v>
      </c>
      <c r="C153" s="111" t="str">
        <f t="shared" si="13"/>
        <v>4级-3级</v>
      </c>
      <c r="D153" s="111" t="s">
        <v>72</v>
      </c>
      <c r="E153" s="111" t="s">
        <v>97</v>
      </c>
      <c r="F153" s="111" t="s">
        <v>69</v>
      </c>
      <c r="G153" s="111" t="s">
        <v>355</v>
      </c>
      <c r="H153" s="194" t="s">
        <v>165</v>
      </c>
      <c r="I153" s="222" t="s">
        <v>6</v>
      </c>
      <c r="J153" s="227">
        <v>351511.82</v>
      </c>
      <c r="K153" s="22"/>
      <c r="L153" s="278" t="s">
        <v>743</v>
      </c>
      <c r="M153" s="279">
        <v>351511.82</v>
      </c>
      <c r="N153" s="24">
        <f t="shared" si="12"/>
        <v>0</v>
      </c>
      <c r="O153" s="20"/>
      <c r="P153" s="58" t="str">
        <f t="shared" si="10"/>
        <v>OK</v>
      </c>
      <c r="Q153" s="20"/>
      <c r="R153" s="20"/>
      <c r="S153" s="20"/>
      <c r="T153">
        <v>32</v>
      </c>
      <c r="U153" s="163"/>
      <c r="V153" s="163"/>
      <c r="W153" s="163"/>
      <c r="X153" s="163"/>
      <c r="Y153" s="163"/>
      <c r="Z153" s="163"/>
      <c r="AA153" s="163"/>
    </row>
    <row r="154" spans="1:27" ht="13.5" hidden="1" customHeight="1">
      <c r="A15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54" s="9">
        <v>845</v>
      </c>
      <c r="C154" s="111" t="str">
        <f t="shared" si="13"/>
        <v>2级-3级</v>
      </c>
      <c r="D154" s="111" t="s">
        <v>66</v>
      </c>
      <c r="E154" s="111" t="s">
        <v>78</v>
      </c>
      <c r="F154" s="111" t="s">
        <v>69</v>
      </c>
      <c r="G154" s="111" t="s">
        <v>279</v>
      </c>
      <c r="H154" s="219" t="s">
        <v>403</v>
      </c>
      <c r="I154" s="222" t="s">
        <v>6</v>
      </c>
      <c r="J154" s="227">
        <v>344356.83</v>
      </c>
      <c r="K154" s="22"/>
      <c r="L154" s="299" t="s">
        <v>739</v>
      </c>
      <c r="M154" s="294">
        <v>344356.83</v>
      </c>
      <c r="N154" s="24">
        <f t="shared" si="12"/>
        <v>0</v>
      </c>
      <c r="O154" s="20"/>
      <c r="P154" s="58" t="str">
        <f t="shared" si="10"/>
        <v>OK</v>
      </c>
      <c r="Q154" s="20"/>
      <c r="R154" s="20"/>
      <c r="S154" s="20"/>
      <c r="T154">
        <v>26</v>
      </c>
      <c r="U154" s="163"/>
      <c r="V154" s="163"/>
      <c r="W154" s="163"/>
      <c r="X154" s="163"/>
      <c r="Y154" s="163"/>
      <c r="Z154" s="163"/>
      <c r="AA154" s="163"/>
    </row>
    <row r="155" spans="1:27" ht="12.75" hidden="1" customHeight="1">
      <c r="A15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5" s="9">
        <v>370</v>
      </c>
      <c r="C155" s="224" t="str">
        <f t="shared" si="13"/>
        <v>4级-2级</v>
      </c>
      <c r="D155" s="111" t="s">
        <v>72</v>
      </c>
      <c r="E155" s="111" t="s">
        <v>76</v>
      </c>
      <c r="F155" s="231" t="s">
        <v>66</v>
      </c>
      <c r="G155" s="230" t="s">
        <v>94</v>
      </c>
      <c r="H155" s="194" t="s">
        <v>306</v>
      </c>
      <c r="I155" s="222" t="s">
        <v>3</v>
      </c>
      <c r="J155" s="227">
        <v>340099.88</v>
      </c>
      <c r="K155" s="22"/>
      <c r="L155" s="293" t="s">
        <v>6</v>
      </c>
      <c r="M155" s="294">
        <v>340099.88</v>
      </c>
      <c r="N155" s="24">
        <f t="shared" si="12"/>
        <v>0</v>
      </c>
      <c r="O155" s="20"/>
      <c r="P155" s="58" t="str">
        <f t="shared" si="10"/>
        <v>OK</v>
      </c>
      <c r="Q155" s="20"/>
      <c r="R155" s="20"/>
      <c r="S155" s="20"/>
      <c r="T155">
        <v>33</v>
      </c>
      <c r="U155" s="163"/>
      <c r="V155" s="163"/>
      <c r="W155" s="163"/>
      <c r="X155" s="163"/>
      <c r="Y155" s="163"/>
      <c r="Z155" s="163"/>
      <c r="AA155" s="163"/>
    </row>
    <row r="156" spans="1:27" ht="12.75" hidden="1" customHeight="1">
      <c r="A15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6" s="9">
        <v>299</v>
      </c>
      <c r="C156" s="111" t="str">
        <f t="shared" si="13"/>
        <v>4级-2级</v>
      </c>
      <c r="D156" s="111" t="s">
        <v>72</v>
      </c>
      <c r="E156" s="111" t="s">
        <v>97</v>
      </c>
      <c r="F156" s="111" t="s">
        <v>66</v>
      </c>
      <c r="G156" s="111" t="s">
        <v>89</v>
      </c>
      <c r="H156" s="220" t="s">
        <v>306</v>
      </c>
      <c r="I156" s="222" t="s">
        <v>3</v>
      </c>
      <c r="J156" s="227">
        <v>327294.78000000003</v>
      </c>
      <c r="K156" s="22"/>
      <c r="L156" s="278" t="s">
        <v>741</v>
      </c>
      <c r="M156" s="207">
        <v>252328.46</v>
      </c>
      <c r="N156" s="24">
        <f t="shared" si="12"/>
        <v>74966.320000000036</v>
      </c>
      <c r="O156" s="20"/>
      <c r="P156" s="58" t="str">
        <f t="shared" si="10"/>
        <v>待核对</v>
      </c>
      <c r="Q156" s="20"/>
      <c r="R156" s="20"/>
      <c r="S156" s="20"/>
      <c r="T156">
        <v>7</v>
      </c>
      <c r="U156" s="163"/>
      <c r="V156" s="163"/>
      <c r="W156" s="163"/>
      <c r="X156" s="163"/>
      <c r="Y156" s="163"/>
      <c r="Z156" s="163"/>
      <c r="AA156" s="163"/>
    </row>
    <row r="157" spans="1:27" ht="13.5" hidden="1" customHeight="1">
      <c r="A15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7" s="9">
        <v>427</v>
      </c>
      <c r="C157" s="224" t="str">
        <f t="shared" si="13"/>
        <v>4级-3级</v>
      </c>
      <c r="D157" s="111" t="s">
        <v>72</v>
      </c>
      <c r="E157" s="111" t="s">
        <v>76</v>
      </c>
      <c r="F157" s="111" t="s">
        <v>69</v>
      </c>
      <c r="G157" s="111" t="s">
        <v>351</v>
      </c>
      <c r="H157" s="194" t="s">
        <v>165</v>
      </c>
      <c r="I157" s="222" t="s">
        <v>6</v>
      </c>
      <c r="J157" s="227">
        <v>323133.99</v>
      </c>
      <c r="K157" s="22"/>
      <c r="L157" s="299" t="s">
        <v>739</v>
      </c>
      <c r="M157" s="279">
        <v>323133.99</v>
      </c>
      <c r="N157" s="24">
        <f t="shared" si="12"/>
        <v>0</v>
      </c>
      <c r="O157" s="20"/>
      <c r="P157" s="58" t="str">
        <f t="shared" si="10"/>
        <v>OK</v>
      </c>
      <c r="Q157" s="20"/>
      <c r="R157" s="20"/>
      <c r="S157" s="20"/>
      <c r="T157">
        <v>111</v>
      </c>
      <c r="U157" s="163"/>
      <c r="V157" s="163"/>
      <c r="W157" s="163"/>
      <c r="X157" s="163"/>
      <c r="Y157" s="163"/>
      <c r="Z157" s="163"/>
      <c r="AA157" s="163"/>
    </row>
    <row r="158" spans="1:27" ht="39" hidden="1" customHeight="1">
      <c r="A158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58" s="9">
        <v>93</v>
      </c>
      <c r="C158" s="111" t="str">
        <f t="shared" si="13"/>
        <v>2级-2级</v>
      </c>
      <c r="D158" s="111" t="s">
        <v>66</v>
      </c>
      <c r="E158" s="111" t="s">
        <v>169</v>
      </c>
      <c r="F158" s="111" t="s">
        <v>66</v>
      </c>
      <c r="G158" s="111" t="s">
        <v>78</v>
      </c>
      <c r="H158" s="112"/>
      <c r="I158" s="222" t="s">
        <v>3</v>
      </c>
      <c r="J158" s="227">
        <v>320250</v>
      </c>
      <c r="K158" s="217" t="s">
        <v>403</v>
      </c>
      <c r="L158" s="237" t="s">
        <v>6</v>
      </c>
      <c r="M158" s="205">
        <v>320250</v>
      </c>
      <c r="N158" s="24">
        <f t="shared" si="12"/>
        <v>0</v>
      </c>
      <c r="O158" s="20"/>
      <c r="P158" s="58" t="str">
        <f t="shared" si="10"/>
        <v>OK</v>
      </c>
      <c r="Q158" s="20"/>
      <c r="R158" s="20"/>
      <c r="S158" s="20"/>
      <c r="T158">
        <v>1</v>
      </c>
      <c r="U158" s="163"/>
      <c r="V158" s="163"/>
      <c r="W158" s="163"/>
      <c r="X158" s="163"/>
      <c r="Y158" s="163"/>
      <c r="Z158" s="163"/>
      <c r="AA158" s="163"/>
    </row>
    <row r="159" spans="1:27" ht="13.5" hidden="1" customHeight="1">
      <c r="A15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9" s="9">
        <v>304</v>
      </c>
      <c r="C159" s="111" t="str">
        <f t="shared" si="13"/>
        <v>4级-3级</v>
      </c>
      <c r="D159" s="111" t="s">
        <v>72</v>
      </c>
      <c r="E159" s="111" t="s">
        <v>97</v>
      </c>
      <c r="F159" s="111" t="s">
        <v>69</v>
      </c>
      <c r="G159" s="111" t="s">
        <v>180</v>
      </c>
      <c r="H159" s="76" t="s">
        <v>344</v>
      </c>
      <c r="I159" s="222" t="s">
        <v>6</v>
      </c>
      <c r="J159" s="227">
        <v>316554.93</v>
      </c>
      <c r="K159" s="22"/>
      <c r="L159" s="278" t="s">
        <v>739</v>
      </c>
      <c r="M159" s="279">
        <v>316554.93</v>
      </c>
      <c r="N159" s="24">
        <f t="shared" si="12"/>
        <v>0</v>
      </c>
      <c r="O159" s="20"/>
      <c r="P159" s="58" t="str">
        <f t="shared" si="10"/>
        <v>OK</v>
      </c>
      <c r="Q159" s="20"/>
      <c r="R159" s="20"/>
      <c r="S159" s="20"/>
      <c r="T159">
        <v>12</v>
      </c>
      <c r="U159" s="163"/>
      <c r="V159" s="163"/>
      <c r="W159" s="163"/>
      <c r="X159" s="163"/>
      <c r="Y159" s="163"/>
      <c r="Z159" s="163"/>
      <c r="AA159" s="163"/>
    </row>
    <row r="160" spans="1:27" ht="13.5" hidden="1" customHeight="1">
      <c r="A16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0" s="9">
        <v>325</v>
      </c>
      <c r="C160" s="111" t="str">
        <f t="shared" si="13"/>
        <v>4级-3级</v>
      </c>
      <c r="D160" s="111" t="s">
        <v>72</v>
      </c>
      <c r="E160" s="111" t="s">
        <v>97</v>
      </c>
      <c r="F160" s="111" t="s">
        <v>69</v>
      </c>
      <c r="G160" s="111" t="s">
        <v>161</v>
      </c>
      <c r="H160" s="194" t="s">
        <v>306</v>
      </c>
      <c r="I160" s="222" t="s">
        <v>3</v>
      </c>
      <c r="J160" s="227">
        <v>315891.25</v>
      </c>
      <c r="K160" s="22"/>
      <c r="L160" s="278" t="s">
        <v>9</v>
      </c>
      <c r="M160" s="279">
        <v>315891.25</v>
      </c>
      <c r="N160" s="24">
        <f t="shared" si="12"/>
        <v>0</v>
      </c>
      <c r="O160" s="20"/>
      <c r="P160" s="58" t="str">
        <f t="shared" si="10"/>
        <v>OK</v>
      </c>
      <c r="Q160" s="20"/>
      <c r="R160" s="20"/>
      <c r="S160" s="20"/>
      <c r="T160">
        <v>33</v>
      </c>
      <c r="U160" s="163"/>
      <c r="V160" s="163"/>
      <c r="W160" s="163"/>
      <c r="X160" s="163"/>
      <c r="Y160" s="163"/>
      <c r="Z160" s="163"/>
      <c r="AA160" s="163"/>
    </row>
    <row r="161" spans="1:27" ht="13.5" hidden="1" customHeight="1">
      <c r="A16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61" s="9">
        <v>857</v>
      </c>
      <c r="C161" s="111" t="str">
        <f t="shared" si="13"/>
        <v>2级-4级</v>
      </c>
      <c r="D161" s="111" t="s">
        <v>66</v>
      </c>
      <c r="E161" s="111" t="s">
        <v>78</v>
      </c>
      <c r="F161" s="111" t="s">
        <v>72</v>
      </c>
      <c r="G161" s="111" t="s">
        <v>76</v>
      </c>
      <c r="H161" s="112" t="s">
        <v>512</v>
      </c>
      <c r="I161" s="222" t="s">
        <v>9</v>
      </c>
      <c r="J161" s="227">
        <v>314204.15000000002</v>
      </c>
      <c r="K161" s="22"/>
      <c r="L161" s="298" t="s">
        <v>740</v>
      </c>
      <c r="M161" s="207">
        <v>175541.62</v>
      </c>
      <c r="N161" s="24">
        <f t="shared" si="12"/>
        <v>138662.53000000003</v>
      </c>
      <c r="O161" s="20"/>
      <c r="P161" s="58" t="str">
        <f t="shared" si="10"/>
        <v>待核对</v>
      </c>
      <c r="Q161" s="20"/>
      <c r="R161" s="20"/>
      <c r="S161" s="20"/>
      <c r="T161">
        <v>38</v>
      </c>
      <c r="U161" s="163"/>
      <c r="V161" s="163"/>
      <c r="W161" s="163"/>
      <c r="X161" s="163"/>
      <c r="Y161" s="163"/>
      <c r="Z161" s="163"/>
      <c r="AA161" s="163"/>
    </row>
    <row r="162" spans="1:27" ht="12.75" hidden="1" customHeight="1">
      <c r="A16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2" s="9">
        <v>382</v>
      </c>
      <c r="C162" s="224" t="str">
        <f t="shared" si="13"/>
        <v>4级-2级</v>
      </c>
      <c r="D162" s="111" t="s">
        <v>72</v>
      </c>
      <c r="E162" s="111" t="s">
        <v>76</v>
      </c>
      <c r="F162" s="231" t="s">
        <v>66</v>
      </c>
      <c r="G162" s="231" t="s">
        <v>270</v>
      </c>
      <c r="H162" s="194" t="s">
        <v>306</v>
      </c>
      <c r="I162" s="222" t="s">
        <v>3</v>
      </c>
      <c r="J162" s="227">
        <v>310648.52</v>
      </c>
      <c r="K162" s="22"/>
      <c r="L162" s="349" t="s">
        <v>9</v>
      </c>
      <c r="M162" s="301">
        <v>864073.03</v>
      </c>
      <c r="N162" s="24">
        <f t="shared" si="12"/>
        <v>-553424.51</v>
      </c>
      <c r="O162" s="20"/>
      <c r="P162" s="58" t="str">
        <f t="shared" si="10"/>
        <v>待核对</v>
      </c>
      <c r="Q162" s="20"/>
      <c r="R162" s="20"/>
      <c r="S162" s="20"/>
      <c r="T162">
        <v>45</v>
      </c>
      <c r="U162" s="163"/>
      <c r="V162" s="163"/>
      <c r="W162" s="163"/>
      <c r="X162" s="163"/>
      <c r="Y162" s="163"/>
      <c r="Z162" s="163"/>
      <c r="AA162" s="163"/>
    </row>
    <row r="163" spans="1:27" ht="12.75" hidden="1" customHeight="1">
      <c r="A16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63" s="9">
        <v>617</v>
      </c>
      <c r="C163" s="111" t="s">
        <v>499</v>
      </c>
      <c r="D163" s="111" t="s">
        <v>69</v>
      </c>
      <c r="E163" s="111" t="s">
        <v>158</v>
      </c>
      <c r="F163" s="111" t="s">
        <v>69</v>
      </c>
      <c r="G163" s="111" t="s">
        <v>415</v>
      </c>
      <c r="H163" s="76"/>
      <c r="I163" s="222" t="s">
        <v>6</v>
      </c>
      <c r="J163" s="227">
        <v>305587.5</v>
      </c>
      <c r="K163" s="22"/>
      <c r="L163" s="307" t="s">
        <v>746</v>
      </c>
      <c r="M163" s="304">
        <v>305587.5</v>
      </c>
      <c r="N163" s="24">
        <f t="shared" si="12"/>
        <v>0</v>
      </c>
      <c r="O163" s="20"/>
      <c r="P163" s="58" t="str">
        <f t="shared" si="10"/>
        <v>OK</v>
      </c>
      <c r="Q163" s="20"/>
      <c r="R163" s="20"/>
      <c r="S163" s="20"/>
      <c r="T163">
        <v>41</v>
      </c>
      <c r="U163" s="163"/>
      <c r="V163" s="163"/>
      <c r="W163" s="163"/>
      <c r="X163" s="163"/>
      <c r="Y163" s="163"/>
      <c r="Z163" s="163"/>
      <c r="AA163" s="163"/>
    </row>
    <row r="164" spans="1:27" ht="13.5" hidden="1" customHeight="1">
      <c r="A164" s="147" t="str">
        <f>HYPERLINK("C:\Users\chizh\Desktop\ffcell\提取结果.xlsx#'4内部关联现金流-1'!A1","[提取结果.xlsx]4内部关联现金流-1")</f>
        <v>[提取结果.xlsx]4内部关联现金流-1</v>
      </c>
      <c r="B164" s="9">
        <v>550</v>
      </c>
      <c r="C164" s="111" t="str">
        <f t="shared" ref="C164:C172" si="14">TEXT(D164,"000")&amp;"-"&amp;TEXT(F164,"000")</f>
        <v>3级-3级</v>
      </c>
      <c r="D164" s="111" t="s">
        <v>69</v>
      </c>
      <c r="E164" s="111" t="s">
        <v>415</v>
      </c>
      <c r="F164" s="111" t="s">
        <v>69</v>
      </c>
      <c r="G164" s="111" t="s">
        <v>158</v>
      </c>
      <c r="H164" s="194" t="s">
        <v>297</v>
      </c>
      <c r="I164" s="222" t="s">
        <v>3</v>
      </c>
      <c r="J164" s="227">
        <v>300000</v>
      </c>
      <c r="K164" s="22"/>
      <c r="L164" s="278" t="s">
        <v>747</v>
      </c>
      <c r="M164" s="279">
        <v>305587.5</v>
      </c>
      <c r="N164" s="24">
        <f t="shared" si="12"/>
        <v>-5587.5</v>
      </c>
      <c r="O164" s="20"/>
      <c r="P164" s="58" t="str">
        <f t="shared" si="10"/>
        <v>待核对</v>
      </c>
      <c r="Q164" s="20"/>
      <c r="R164" s="20"/>
      <c r="S164" s="20"/>
      <c r="T164">
        <v>92</v>
      </c>
      <c r="U164" s="163"/>
      <c r="V164" s="163"/>
      <c r="W164" s="163"/>
      <c r="X164" s="163"/>
      <c r="Y164" s="163"/>
      <c r="Z164" s="163"/>
      <c r="AA164" s="163"/>
    </row>
    <row r="165" spans="1:27" ht="13.5" customHeight="1">
      <c r="A16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65" s="9">
        <v>755</v>
      </c>
      <c r="C165" s="218" t="str">
        <f t="shared" si="14"/>
        <v>3级-2级</v>
      </c>
      <c r="D165" s="218" t="s">
        <v>69</v>
      </c>
      <c r="E165" s="218" t="s">
        <v>358</v>
      </c>
      <c r="F165" s="218" t="s">
        <v>66</v>
      </c>
      <c r="G165" s="218" t="s">
        <v>90</v>
      </c>
      <c r="H165" s="76" t="s">
        <v>658</v>
      </c>
      <c r="I165" s="195" t="s">
        <v>3</v>
      </c>
      <c r="J165" s="227">
        <v>292001.3</v>
      </c>
      <c r="K165" s="54"/>
      <c r="L165" s="278" t="s">
        <v>9</v>
      </c>
      <c r="M165" s="311">
        <v>237122.95</v>
      </c>
      <c r="N165" s="24">
        <f t="shared" si="12"/>
        <v>54878.349999999977</v>
      </c>
      <c r="O165" s="58"/>
      <c r="P165" s="58" t="str">
        <f t="shared" si="10"/>
        <v>待核对</v>
      </c>
      <c r="Q165" s="58"/>
      <c r="R165" s="58"/>
      <c r="S165" s="58"/>
      <c r="T165">
        <v>348</v>
      </c>
      <c r="U165" s="163"/>
      <c r="V165" s="163"/>
      <c r="W165" s="163"/>
      <c r="X165" s="163"/>
      <c r="Y165" s="163"/>
      <c r="Z165" s="163"/>
      <c r="AA165" s="163"/>
    </row>
    <row r="166" spans="1:27" ht="39" hidden="1" customHeight="1">
      <c r="A16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6" s="9">
        <v>314</v>
      </c>
      <c r="C166" s="111" t="str">
        <f t="shared" si="14"/>
        <v>4级-3级</v>
      </c>
      <c r="D166" s="111" t="s">
        <v>72</v>
      </c>
      <c r="E166" s="111" t="s">
        <v>97</v>
      </c>
      <c r="F166" s="111" t="s">
        <v>69</v>
      </c>
      <c r="G166" s="111" t="s">
        <v>245</v>
      </c>
      <c r="H166" s="194" t="s">
        <v>306</v>
      </c>
      <c r="I166" s="222" t="s">
        <v>3</v>
      </c>
      <c r="J166" s="227">
        <v>289958.5</v>
      </c>
      <c r="K166" s="22" t="s">
        <v>573</v>
      </c>
      <c r="L166" s="237" t="s">
        <v>9</v>
      </c>
      <c r="M166" s="202">
        <v>289958.5</v>
      </c>
      <c r="N166" s="24">
        <f t="shared" si="12"/>
        <v>0</v>
      </c>
      <c r="O166" s="20"/>
      <c r="P166" s="58" t="str">
        <f t="shared" si="10"/>
        <v>OK</v>
      </c>
      <c r="Q166" s="20"/>
      <c r="R166" s="20"/>
      <c r="S166" s="20"/>
      <c r="T166">
        <v>22</v>
      </c>
      <c r="U166" s="163"/>
      <c r="V166" s="163"/>
      <c r="W166" s="163"/>
      <c r="X166" s="163"/>
      <c r="Y166" s="163"/>
      <c r="Z166" s="163"/>
      <c r="AA166" s="163"/>
    </row>
    <row r="167" spans="1:27" ht="12.75" hidden="1" customHeight="1">
      <c r="A16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7" s="9">
        <v>355</v>
      </c>
      <c r="C167" s="224" t="str">
        <f t="shared" si="14"/>
        <v>4级-3级</v>
      </c>
      <c r="D167" s="111" t="s">
        <v>72</v>
      </c>
      <c r="E167" s="111" t="s">
        <v>76</v>
      </c>
      <c r="F167" s="231" t="s">
        <v>69</v>
      </c>
      <c r="G167" s="231" t="s">
        <v>355</v>
      </c>
      <c r="H167" s="194" t="s">
        <v>306</v>
      </c>
      <c r="I167" s="222" t="s">
        <v>3</v>
      </c>
      <c r="J167" s="227">
        <v>286502.40000000002</v>
      </c>
      <c r="K167" s="22" t="s">
        <v>532</v>
      </c>
      <c r="L167" s="237" t="s">
        <v>9</v>
      </c>
      <c r="M167" s="202">
        <v>286502.40000000002</v>
      </c>
      <c r="N167" s="24">
        <f t="shared" si="12"/>
        <v>0</v>
      </c>
      <c r="O167" s="20"/>
      <c r="P167" s="58" t="str">
        <f t="shared" si="10"/>
        <v>OK</v>
      </c>
      <c r="Q167" s="20"/>
      <c r="R167" s="20"/>
      <c r="S167" s="20"/>
      <c r="T167">
        <v>18</v>
      </c>
      <c r="U167" s="163"/>
      <c r="V167" s="163"/>
      <c r="W167" s="163"/>
      <c r="X167" s="163"/>
      <c r="Y167" s="163"/>
      <c r="Z167" s="163"/>
      <c r="AA167" s="163"/>
    </row>
    <row r="168" spans="1:27" ht="13.5" hidden="1" customHeight="1">
      <c r="A16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68" s="9">
        <v>266</v>
      </c>
      <c r="C168" s="111" t="str">
        <f t="shared" si="14"/>
        <v>2级-2级</v>
      </c>
      <c r="D168" s="111" t="s">
        <v>66</v>
      </c>
      <c r="E168" s="111" t="s">
        <v>728</v>
      </c>
      <c r="F168" s="111" t="s">
        <v>66</v>
      </c>
      <c r="G168" s="111" t="s">
        <v>257</v>
      </c>
      <c r="H168" s="112" t="s">
        <v>185</v>
      </c>
      <c r="I168" s="222" t="s">
        <v>5</v>
      </c>
      <c r="J168" s="227">
        <v>280000</v>
      </c>
      <c r="K168" s="54"/>
      <c r="L168" s="350" t="s">
        <v>9</v>
      </c>
      <c r="M168" s="260">
        <v>280000</v>
      </c>
      <c r="N168" s="24">
        <f t="shared" si="12"/>
        <v>0</v>
      </c>
      <c r="O168" s="58"/>
      <c r="P168" s="58" t="str">
        <f t="shared" si="10"/>
        <v>OK</v>
      </c>
      <c r="Q168" s="58"/>
      <c r="R168" s="58"/>
      <c r="S168" s="58"/>
      <c r="T168">
        <v>85</v>
      </c>
      <c r="U168" s="143"/>
      <c r="V168" s="143"/>
      <c r="W168" s="143"/>
      <c r="X168" s="143"/>
      <c r="Y168" s="143"/>
      <c r="Z168" s="143"/>
      <c r="AA168" s="143"/>
    </row>
    <row r="169" spans="1:27" ht="12.75" hidden="1" customHeight="1">
      <c r="A16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9" s="9">
        <v>359</v>
      </c>
      <c r="C169" s="224" t="str">
        <f t="shared" si="14"/>
        <v>4级-3级</v>
      </c>
      <c r="D169" s="111" t="s">
        <v>72</v>
      </c>
      <c r="E169" s="111" t="s">
        <v>76</v>
      </c>
      <c r="F169" s="231" t="s">
        <v>69</v>
      </c>
      <c r="G169" s="231" t="s">
        <v>180</v>
      </c>
      <c r="H169" s="194" t="s">
        <v>306</v>
      </c>
      <c r="I169" s="222" t="s">
        <v>3</v>
      </c>
      <c r="J169" s="227">
        <v>277329.01999999996</v>
      </c>
      <c r="K169" s="22"/>
      <c r="L169" s="308" t="s">
        <v>6</v>
      </c>
      <c r="M169" s="309">
        <v>277329.01999999996</v>
      </c>
      <c r="N169" s="24">
        <f t="shared" si="12"/>
        <v>0</v>
      </c>
      <c r="O169" s="20"/>
      <c r="P169" s="58" t="str">
        <f t="shared" si="10"/>
        <v>OK</v>
      </c>
      <c r="Q169" s="20"/>
      <c r="R169" s="20"/>
      <c r="S169" s="20"/>
      <c r="T169">
        <v>22</v>
      </c>
      <c r="U169" s="163"/>
      <c r="V169" s="163"/>
      <c r="W169" s="163"/>
      <c r="X169" s="163"/>
      <c r="Y169" s="163"/>
      <c r="Z169" s="163"/>
      <c r="AA169" s="163"/>
    </row>
    <row r="170" spans="1:27" ht="12.75" hidden="1" customHeight="1">
      <c r="A17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0" s="9">
        <v>344</v>
      </c>
      <c r="C170" s="224" t="str">
        <f t="shared" si="14"/>
        <v>4级-3级</v>
      </c>
      <c r="D170" s="111" t="s">
        <v>72</v>
      </c>
      <c r="E170" s="111" t="s">
        <v>76</v>
      </c>
      <c r="F170" s="231" t="s">
        <v>69</v>
      </c>
      <c r="G170" s="231" t="s">
        <v>121</v>
      </c>
      <c r="H170" s="194" t="s">
        <v>306</v>
      </c>
      <c r="I170" s="222" t="s">
        <v>3</v>
      </c>
      <c r="J170" s="227">
        <v>277024.83000000007</v>
      </c>
      <c r="K170" s="22"/>
      <c r="L170" s="278" t="s">
        <v>742</v>
      </c>
      <c r="M170" s="279">
        <v>216394.8</v>
      </c>
      <c r="N170" s="24">
        <f t="shared" si="12"/>
        <v>60630.030000000086</v>
      </c>
      <c r="O170" s="20"/>
      <c r="P170" s="58" t="str">
        <f t="shared" si="10"/>
        <v>待核对</v>
      </c>
      <c r="Q170" s="20"/>
      <c r="R170" s="20"/>
      <c r="S170" s="20"/>
      <c r="T170">
        <v>7</v>
      </c>
      <c r="U170" s="163"/>
      <c r="V170" s="163"/>
      <c r="W170" s="163"/>
      <c r="X170" s="163"/>
      <c r="Y170" s="163"/>
      <c r="Z170" s="163"/>
      <c r="AA170" s="163"/>
    </row>
    <row r="171" spans="1:27" ht="12.75" hidden="1" customHeight="1">
      <c r="A17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71" s="9">
        <v>851</v>
      </c>
      <c r="C171" s="111" t="str">
        <f t="shared" si="14"/>
        <v>2级-3级</v>
      </c>
      <c r="D171" s="111" t="s">
        <v>66</v>
      </c>
      <c r="E171" s="111" t="s">
        <v>78</v>
      </c>
      <c r="F171" s="111" t="s">
        <v>69</v>
      </c>
      <c r="G171" s="111" t="s">
        <v>158</v>
      </c>
      <c r="H171" s="219" t="s">
        <v>403</v>
      </c>
      <c r="I171" s="222" t="s">
        <v>6</v>
      </c>
      <c r="J171" s="227">
        <v>273713</v>
      </c>
      <c r="K171" s="22"/>
      <c r="L171" s="237" t="s">
        <v>3</v>
      </c>
      <c r="M171" s="202">
        <v>243713</v>
      </c>
      <c r="N171" s="24">
        <f t="shared" si="12"/>
        <v>30000</v>
      </c>
      <c r="O171" s="20"/>
      <c r="P171" s="58" t="str">
        <f t="shared" si="10"/>
        <v>待核对</v>
      </c>
      <c r="Q171" s="20"/>
      <c r="R171" s="20"/>
      <c r="S171" s="20"/>
      <c r="T171">
        <v>32</v>
      </c>
      <c r="U171" s="163"/>
      <c r="V171" s="163"/>
      <c r="W171" s="163"/>
      <c r="X171" s="163"/>
      <c r="Y171" s="163"/>
      <c r="Z171" s="163"/>
      <c r="AA171" s="163"/>
    </row>
    <row r="172" spans="1:27" ht="13.5" hidden="1" customHeight="1">
      <c r="A17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2" s="9">
        <v>425</v>
      </c>
      <c r="C172" s="224" t="str">
        <f t="shared" si="14"/>
        <v>4级-3级</v>
      </c>
      <c r="D172" s="111" t="s">
        <v>72</v>
      </c>
      <c r="E172" s="111" t="s">
        <v>76</v>
      </c>
      <c r="F172" s="111" t="s">
        <v>69</v>
      </c>
      <c r="G172" s="111" t="s">
        <v>357</v>
      </c>
      <c r="H172" s="194" t="s">
        <v>165</v>
      </c>
      <c r="I172" s="222" t="s">
        <v>6</v>
      </c>
      <c r="J172" s="227">
        <v>272893</v>
      </c>
      <c r="K172" s="22"/>
      <c r="L172" s="23"/>
      <c r="M172" s="202"/>
      <c r="N172" s="24">
        <f t="shared" si="12"/>
        <v>272893</v>
      </c>
      <c r="O172" s="20"/>
      <c r="P172" s="58" t="str">
        <f t="shared" si="10"/>
        <v>待核对</v>
      </c>
      <c r="Q172" s="20"/>
      <c r="R172" s="20"/>
      <c r="S172" s="20"/>
      <c r="T172">
        <v>109</v>
      </c>
      <c r="U172" s="163"/>
      <c r="V172" s="163"/>
      <c r="W172" s="163"/>
      <c r="X172" s="163"/>
      <c r="Y172" s="163"/>
      <c r="Z172" s="163"/>
      <c r="AA172" s="163"/>
    </row>
    <row r="173" spans="1:27" ht="13.5" hidden="1" customHeight="1">
      <c r="A17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73" s="9">
        <v>641</v>
      </c>
      <c r="C173" s="111" t="s">
        <v>507</v>
      </c>
      <c r="D173" s="111" t="s">
        <v>66</v>
      </c>
      <c r="E173" s="111" t="s">
        <v>175</v>
      </c>
      <c r="F173" s="111" t="s">
        <v>69</v>
      </c>
      <c r="G173" s="111" t="s">
        <v>514</v>
      </c>
      <c r="H173" s="194" t="s">
        <v>513</v>
      </c>
      <c r="I173" s="222" t="s">
        <v>3</v>
      </c>
      <c r="J173" s="227">
        <v>268873.84000000003</v>
      </c>
      <c r="K173" s="22"/>
      <c r="L173" s="310" t="s">
        <v>6</v>
      </c>
      <c r="M173" s="309">
        <v>268873.84000000003</v>
      </c>
      <c r="N173" s="24">
        <f t="shared" si="12"/>
        <v>0</v>
      </c>
      <c r="O173" s="20"/>
      <c r="P173" s="58" t="str">
        <f t="shared" si="10"/>
        <v>OK</v>
      </c>
      <c r="Q173" s="20"/>
      <c r="R173" s="20"/>
      <c r="S173" s="20"/>
      <c r="T173">
        <v>66</v>
      </c>
      <c r="U173" s="163"/>
      <c r="V173" s="163"/>
      <c r="W173" s="163"/>
      <c r="X173" s="163"/>
      <c r="Y173" s="163"/>
      <c r="Z173" s="163"/>
      <c r="AA173" s="163"/>
    </row>
    <row r="174" spans="1:27" ht="25.5" hidden="1" customHeight="1">
      <c r="A17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4" s="9">
        <v>353</v>
      </c>
      <c r="C174" s="224" t="str">
        <f>TEXT(D174,"000")&amp;"-"&amp;TEXT(F174,"000")</f>
        <v>4级-3级</v>
      </c>
      <c r="D174" s="111" t="s">
        <v>72</v>
      </c>
      <c r="E174" s="111" t="s">
        <v>76</v>
      </c>
      <c r="F174" s="231" t="s">
        <v>69</v>
      </c>
      <c r="G174" s="231" t="s">
        <v>350</v>
      </c>
      <c r="H174" s="194" t="s">
        <v>306</v>
      </c>
      <c r="I174" s="222" t="s">
        <v>3</v>
      </c>
      <c r="J174" s="227">
        <v>268072.75</v>
      </c>
      <c r="K174" s="217" t="s">
        <v>277</v>
      </c>
      <c r="L174" s="237" t="s">
        <v>9</v>
      </c>
      <c r="M174" s="202">
        <v>268072.75</v>
      </c>
      <c r="N174" s="24">
        <f t="shared" si="12"/>
        <v>0</v>
      </c>
      <c r="O174" s="20"/>
      <c r="P174" s="58" t="str">
        <f t="shared" si="10"/>
        <v>OK</v>
      </c>
      <c r="Q174" s="20"/>
      <c r="R174" s="20"/>
      <c r="S174" s="20"/>
      <c r="T174">
        <v>16</v>
      </c>
      <c r="U174" s="163"/>
      <c r="V174" s="163"/>
      <c r="W174" s="163"/>
      <c r="X174" s="163"/>
      <c r="Y174" s="163"/>
      <c r="Z174" s="163"/>
      <c r="AA174" s="163"/>
    </row>
    <row r="175" spans="1:27" ht="13.5" hidden="1" customHeight="1">
      <c r="A17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75" s="9">
        <v>655</v>
      </c>
      <c r="C175" s="111" t="s">
        <v>507</v>
      </c>
      <c r="D175" s="111" t="s">
        <v>66</v>
      </c>
      <c r="E175" s="111" t="s">
        <v>175</v>
      </c>
      <c r="F175" s="111" t="s">
        <v>69</v>
      </c>
      <c r="G175" s="111" t="s">
        <v>442</v>
      </c>
      <c r="H175" s="194" t="s">
        <v>513</v>
      </c>
      <c r="I175" s="222" t="s">
        <v>3</v>
      </c>
      <c r="J175" s="227">
        <v>267500</v>
      </c>
      <c r="K175" s="22"/>
      <c r="L175" s="308" t="s">
        <v>6</v>
      </c>
      <c r="M175" s="309">
        <v>267500</v>
      </c>
      <c r="N175" s="24">
        <f t="shared" si="12"/>
        <v>0</v>
      </c>
      <c r="O175" s="20"/>
      <c r="P175" s="58" t="str">
        <f t="shared" si="10"/>
        <v>OK</v>
      </c>
      <c r="Q175" s="20"/>
      <c r="R175" s="20"/>
      <c r="S175" s="20"/>
      <c r="T175">
        <v>81</v>
      </c>
      <c r="U175" s="163"/>
      <c r="V175" s="163"/>
      <c r="W175" s="163"/>
      <c r="X175" s="163"/>
      <c r="Y175" s="163"/>
      <c r="Z175" s="163"/>
      <c r="AA175" s="163"/>
    </row>
    <row r="176" spans="1:27" ht="13.5" hidden="1" customHeight="1">
      <c r="A17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76" s="9">
        <v>812</v>
      </c>
      <c r="C176" s="218" t="str">
        <f>TEXT(D176,"000")&amp;"-"&amp;TEXT(F176,"000")</f>
        <v>3级-4级</v>
      </c>
      <c r="D176" s="218" t="s">
        <v>69</v>
      </c>
      <c r="E176" s="218" t="s">
        <v>352</v>
      </c>
      <c r="F176" s="218" t="s">
        <v>72</v>
      </c>
      <c r="G176" s="218" t="s">
        <v>76</v>
      </c>
      <c r="H176" s="220" t="s">
        <v>276</v>
      </c>
      <c r="I176" s="195" t="s">
        <v>3</v>
      </c>
      <c r="J176" s="227">
        <v>263892.98</v>
      </c>
      <c r="K176" s="54"/>
      <c r="L176" s="254" t="s">
        <v>742</v>
      </c>
      <c r="M176" s="282">
        <v>396464.43</v>
      </c>
      <c r="N176" s="24">
        <f t="shared" si="12"/>
        <v>-132571.45000000001</v>
      </c>
      <c r="O176" s="58"/>
      <c r="P176" s="58" t="str">
        <f t="shared" si="10"/>
        <v>待核对</v>
      </c>
      <c r="Q176" s="58"/>
      <c r="R176" s="58"/>
      <c r="S176" s="58"/>
      <c r="T176">
        <v>478</v>
      </c>
      <c r="U176" s="163"/>
      <c r="V176" s="163"/>
      <c r="W176" s="163"/>
      <c r="X176" s="163"/>
      <c r="Y176" s="163"/>
      <c r="Z176" s="163"/>
      <c r="AA176" s="163"/>
    </row>
    <row r="177" spans="1:27" ht="13.5" hidden="1" customHeight="1">
      <c r="A177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77" s="9">
        <v>5</v>
      </c>
      <c r="C177" s="111" t="str">
        <f>TEXT(D177,"000")&amp;"-"&amp;TEXT(F177,"000")</f>
        <v>1级-2级</v>
      </c>
      <c r="D177" s="111" t="s">
        <v>64</v>
      </c>
      <c r="E177" s="111" t="s">
        <v>65</v>
      </c>
      <c r="F177" s="111" t="s">
        <v>66</v>
      </c>
      <c r="G177" s="111" t="s">
        <v>74</v>
      </c>
      <c r="H177" s="12" t="s">
        <v>75</v>
      </c>
      <c r="I177" s="222" t="s">
        <v>5</v>
      </c>
      <c r="J177" s="227">
        <f>248207.56*1.06</f>
        <v>263100.01360000001</v>
      </c>
      <c r="K177" s="15" t="s">
        <v>267</v>
      </c>
      <c r="L177" s="15" t="s">
        <v>9</v>
      </c>
      <c r="M177" s="170">
        <v>263100</v>
      </c>
      <c r="N177" s="24">
        <f t="shared" si="12"/>
        <v>1.3600000005681068E-2</v>
      </c>
      <c r="O177" s="17"/>
      <c r="P177" s="58" t="str">
        <f t="shared" si="10"/>
        <v>待核对</v>
      </c>
      <c r="Q177" s="20"/>
      <c r="R177" s="20"/>
      <c r="S177" s="20"/>
      <c r="T177">
        <v>5</v>
      </c>
      <c r="U177" s="163"/>
      <c r="V177" s="163"/>
      <c r="W177" s="163"/>
      <c r="X177" s="163"/>
      <c r="Y177" s="163"/>
      <c r="Z177" s="163"/>
      <c r="AA177" s="163"/>
    </row>
    <row r="178" spans="1:27" ht="39" hidden="1" customHeight="1">
      <c r="A17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78" s="9">
        <v>200</v>
      </c>
      <c r="C178" s="111" t="str">
        <f>TEXT(D178,"000")&amp;"-"&amp;TEXT(F178,"000")</f>
        <v>2级-2级</v>
      </c>
      <c r="D178" s="111" t="s">
        <v>66</v>
      </c>
      <c r="E178" s="111" t="s">
        <v>74</v>
      </c>
      <c r="F178" s="111" t="s">
        <v>66</v>
      </c>
      <c r="G178" s="111" t="s">
        <v>78</v>
      </c>
      <c r="H178" s="219" t="s">
        <v>267</v>
      </c>
      <c r="I178" s="222" t="s">
        <v>9</v>
      </c>
      <c r="J178" s="227">
        <v>263100</v>
      </c>
      <c r="K178" s="217" t="s">
        <v>297</v>
      </c>
      <c r="L178" s="237" t="s">
        <v>3</v>
      </c>
      <c r="M178" s="204">
        <v>263100</v>
      </c>
      <c r="N178" s="24">
        <f t="shared" si="12"/>
        <v>0</v>
      </c>
      <c r="O178" s="58"/>
      <c r="P178" s="58" t="str">
        <f t="shared" si="10"/>
        <v>OK</v>
      </c>
      <c r="Q178" s="58"/>
      <c r="R178" s="58"/>
      <c r="S178" s="58"/>
      <c r="T178">
        <v>10</v>
      </c>
      <c r="U178" s="143"/>
      <c r="V178" s="143"/>
      <c r="W178" s="143"/>
      <c r="X178" s="143"/>
      <c r="Y178" s="143"/>
      <c r="Z178" s="143"/>
      <c r="AA178" s="143"/>
    </row>
    <row r="179" spans="1:27" ht="13.5" hidden="1" customHeight="1">
      <c r="A17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79" s="9">
        <v>821</v>
      </c>
      <c r="C179" s="111" t="str">
        <f>TEXT(D179,"000")&amp;"-"&amp;TEXT(F179,"000")</f>
        <v>2级-2级</v>
      </c>
      <c r="D179" s="111" t="s">
        <v>66</v>
      </c>
      <c r="E179" s="111" t="s">
        <v>78</v>
      </c>
      <c r="F179" s="111" t="s">
        <v>66</v>
      </c>
      <c r="G179" s="111" t="s">
        <v>74</v>
      </c>
      <c r="H179" s="219" t="s">
        <v>297</v>
      </c>
      <c r="I179" s="222" t="s">
        <v>3</v>
      </c>
      <c r="J179" s="227">
        <v>263100</v>
      </c>
      <c r="K179" s="22"/>
      <c r="L179" s="23"/>
      <c r="M179" s="205"/>
      <c r="N179" s="24">
        <f t="shared" si="12"/>
        <v>263100</v>
      </c>
      <c r="O179" s="20"/>
      <c r="P179" s="58" t="str">
        <f t="shared" si="10"/>
        <v>待核对</v>
      </c>
      <c r="Q179" s="20"/>
      <c r="R179" s="20"/>
      <c r="S179" s="20"/>
      <c r="T179" s="149">
        <v>2</v>
      </c>
      <c r="U179" s="163"/>
      <c r="V179" s="163"/>
      <c r="W179" s="163"/>
      <c r="X179" s="163"/>
      <c r="Y179" s="163"/>
      <c r="Z179" s="163"/>
      <c r="AA179" s="163"/>
    </row>
    <row r="180" spans="1:27" ht="39" hidden="1" customHeight="1">
      <c r="A18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0" s="9">
        <v>406</v>
      </c>
      <c r="C180" s="224" t="str">
        <f>TEXT(D180,"000")&amp;"-"&amp;TEXT(F180,"000")</f>
        <v>4级-2级</v>
      </c>
      <c r="D180" s="111" t="s">
        <v>72</v>
      </c>
      <c r="E180" s="111" t="s">
        <v>76</v>
      </c>
      <c r="F180" s="111" t="s">
        <v>66</v>
      </c>
      <c r="G180" s="111" t="s">
        <v>365</v>
      </c>
      <c r="H180" s="194" t="s">
        <v>165</v>
      </c>
      <c r="I180" s="222" t="s">
        <v>6</v>
      </c>
      <c r="J180" s="227">
        <v>262500</v>
      </c>
      <c r="K180" s="22" t="s">
        <v>276</v>
      </c>
      <c r="L180" s="23" t="s">
        <v>3</v>
      </c>
      <c r="M180" s="202">
        <v>262500</v>
      </c>
      <c r="N180" s="24">
        <f t="shared" si="12"/>
        <v>0</v>
      </c>
      <c r="O180" s="20"/>
      <c r="P180" s="58" t="str">
        <f t="shared" si="10"/>
        <v>OK</v>
      </c>
      <c r="Q180" s="20"/>
      <c r="R180" s="20"/>
      <c r="S180" s="20"/>
      <c r="T180">
        <v>78</v>
      </c>
      <c r="U180" s="163"/>
      <c r="V180" s="163"/>
      <c r="W180" s="163"/>
      <c r="X180" s="163"/>
      <c r="Y180" s="163"/>
      <c r="Z180" s="163"/>
      <c r="AA180" s="163"/>
    </row>
    <row r="181" spans="1:27" ht="13.5" hidden="1" customHeight="1">
      <c r="A18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1" s="9">
        <v>414</v>
      </c>
      <c r="C181" s="224" t="str">
        <f t="shared" ref="C181:C188" si="15">TEXT(D181,"000")&amp;"-"&amp;TEXT(F181,"000")</f>
        <v>4级-3级</v>
      </c>
      <c r="D181" s="111" t="s">
        <v>72</v>
      </c>
      <c r="E181" s="111" t="s">
        <v>76</v>
      </c>
      <c r="F181" s="111" t="s">
        <v>69</v>
      </c>
      <c r="G181" s="111" t="s">
        <v>121</v>
      </c>
      <c r="H181" s="194" t="s">
        <v>165</v>
      </c>
      <c r="I181" s="222" t="s">
        <v>6</v>
      </c>
      <c r="J181" s="227">
        <v>260760.47000000003</v>
      </c>
      <c r="K181" s="22"/>
      <c r="L181" s="278" t="s">
        <v>3</v>
      </c>
      <c r="M181" s="279">
        <v>254016.95</v>
      </c>
      <c r="N181" s="24">
        <f t="shared" si="12"/>
        <v>6743.5200000000186</v>
      </c>
      <c r="O181" s="20"/>
      <c r="P181" s="58" t="str">
        <f t="shared" si="10"/>
        <v>待核对</v>
      </c>
      <c r="Q181" s="20"/>
      <c r="R181" s="20"/>
      <c r="S181" s="20"/>
      <c r="T181">
        <v>98</v>
      </c>
      <c r="U181" s="163"/>
      <c r="V181" s="163"/>
      <c r="W181" s="163"/>
      <c r="X181" s="163"/>
      <c r="Y181" s="163"/>
      <c r="Z181" s="163"/>
      <c r="AA181" s="163"/>
    </row>
    <row r="182" spans="1:27" ht="13.5" hidden="1" customHeight="1">
      <c r="A18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82" s="9">
        <v>846</v>
      </c>
      <c r="C182" s="111" t="str">
        <f t="shared" si="15"/>
        <v>2级-2级</v>
      </c>
      <c r="D182" s="111" t="s">
        <v>66</v>
      </c>
      <c r="E182" s="111" t="s">
        <v>78</v>
      </c>
      <c r="F182" s="111" t="s">
        <v>66</v>
      </c>
      <c r="G182" s="224" t="s">
        <v>67</v>
      </c>
      <c r="H182" s="112" t="s">
        <v>694</v>
      </c>
      <c r="I182" s="222" t="s">
        <v>5</v>
      </c>
      <c r="J182" s="227">
        <v>256828.26</v>
      </c>
      <c r="K182" s="22"/>
      <c r="L182" s="348" t="s">
        <v>9</v>
      </c>
      <c r="M182" s="294">
        <v>256828.26</v>
      </c>
      <c r="N182" s="24">
        <f t="shared" si="12"/>
        <v>0</v>
      </c>
      <c r="O182" s="20"/>
      <c r="P182" s="58" t="str">
        <f t="shared" si="10"/>
        <v>OK</v>
      </c>
      <c r="Q182" s="20"/>
      <c r="R182" s="20"/>
      <c r="S182" s="20"/>
      <c r="T182">
        <v>27</v>
      </c>
      <c r="U182" s="163"/>
      <c r="V182" s="163"/>
      <c r="W182" s="163"/>
      <c r="X182" s="163"/>
      <c r="Y182" s="163"/>
      <c r="Z182" s="163"/>
      <c r="AA182" s="163"/>
    </row>
    <row r="183" spans="1:27" ht="13.5" hidden="1" customHeight="1">
      <c r="A18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3" s="9">
        <v>412</v>
      </c>
      <c r="C183" s="224" t="str">
        <f t="shared" si="15"/>
        <v>4级-2级</v>
      </c>
      <c r="D183" s="111" t="s">
        <v>72</v>
      </c>
      <c r="E183" s="111" t="s">
        <v>76</v>
      </c>
      <c r="F183" s="111" t="s">
        <v>66</v>
      </c>
      <c r="G183" s="224" t="s">
        <v>303</v>
      </c>
      <c r="H183" s="194" t="s">
        <v>165</v>
      </c>
      <c r="I183" s="222" t="s">
        <v>6</v>
      </c>
      <c r="J183" s="227">
        <v>256404.09999999998</v>
      </c>
      <c r="K183" s="22"/>
      <c r="L183" s="293" t="s">
        <v>5</v>
      </c>
      <c r="M183" s="294">
        <v>256404.1</v>
      </c>
      <c r="N183" s="24">
        <f t="shared" si="12"/>
        <v>0</v>
      </c>
      <c r="O183" s="20"/>
      <c r="P183" s="58" t="str">
        <f t="shared" si="10"/>
        <v>OK</v>
      </c>
      <c r="Q183" s="20"/>
      <c r="R183" s="20"/>
      <c r="S183" s="20"/>
      <c r="T183">
        <v>94</v>
      </c>
      <c r="U183" s="163"/>
      <c r="V183" s="163"/>
      <c r="W183" s="163"/>
      <c r="X183" s="163"/>
      <c r="Y183" s="163"/>
      <c r="Z183" s="163"/>
      <c r="AA183" s="163"/>
    </row>
    <row r="184" spans="1:27" ht="13.5" hidden="1" customHeight="1">
      <c r="A18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84" s="9">
        <v>55</v>
      </c>
      <c r="C184" s="111" t="str">
        <f t="shared" si="15"/>
        <v>3级-4级</v>
      </c>
      <c r="D184" s="111" t="s">
        <v>69</v>
      </c>
      <c r="E184" s="111" t="s">
        <v>121</v>
      </c>
      <c r="F184" s="111" t="s">
        <v>72</v>
      </c>
      <c r="G184" s="111" t="s">
        <v>76</v>
      </c>
      <c r="H184" s="219" t="s">
        <v>165</v>
      </c>
      <c r="I184" s="222" t="s">
        <v>3</v>
      </c>
      <c r="J184" s="227">
        <v>254016.95</v>
      </c>
      <c r="K184" s="22"/>
      <c r="L184" s="298" t="s">
        <v>742</v>
      </c>
      <c r="M184" s="207">
        <v>321390.5</v>
      </c>
      <c r="N184" s="24">
        <f t="shared" si="12"/>
        <v>-67373.549999999988</v>
      </c>
      <c r="O184" s="20"/>
      <c r="P184" s="58" t="str">
        <f t="shared" si="10"/>
        <v>待核对</v>
      </c>
      <c r="Q184" s="33"/>
      <c r="R184" s="33"/>
      <c r="S184" s="33"/>
      <c r="T184">
        <v>127</v>
      </c>
      <c r="U184" s="163"/>
      <c r="V184" s="163"/>
      <c r="W184" s="163"/>
      <c r="X184" s="163"/>
      <c r="Y184" s="163"/>
      <c r="Z184" s="163"/>
      <c r="AA184" s="163"/>
    </row>
    <row r="185" spans="1:27" ht="13.5" hidden="1" customHeight="1">
      <c r="A18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5" s="9">
        <v>423</v>
      </c>
      <c r="C185" s="224" t="str">
        <f t="shared" si="15"/>
        <v>4级-4级</v>
      </c>
      <c r="D185" s="111" t="s">
        <v>72</v>
      </c>
      <c r="E185" s="111" t="s">
        <v>76</v>
      </c>
      <c r="F185" s="111" t="s">
        <v>72</v>
      </c>
      <c r="G185" s="111" t="s">
        <v>167</v>
      </c>
      <c r="H185" s="194" t="s">
        <v>165</v>
      </c>
      <c r="I185" s="222" t="s">
        <v>6</v>
      </c>
      <c r="J185" s="227">
        <v>253002.88999999998</v>
      </c>
      <c r="K185" s="22"/>
      <c r="L185" s="278" t="s">
        <v>3</v>
      </c>
      <c r="M185" s="279">
        <v>192372.86</v>
      </c>
      <c r="N185" s="24">
        <f t="shared" si="12"/>
        <v>60630.03</v>
      </c>
      <c r="O185" s="20"/>
      <c r="P185" s="58" t="str">
        <f t="shared" si="10"/>
        <v>待核对</v>
      </c>
      <c r="Q185" s="20"/>
      <c r="R185" s="20"/>
      <c r="S185" s="20"/>
      <c r="T185">
        <v>107</v>
      </c>
      <c r="U185" s="163"/>
      <c r="V185" s="163"/>
      <c r="W185" s="163"/>
      <c r="X185" s="163"/>
      <c r="Y185" s="163"/>
      <c r="Z185" s="163"/>
      <c r="AA185" s="163"/>
    </row>
    <row r="186" spans="1:27" ht="13.5" hidden="1" customHeight="1">
      <c r="A186" s="147" t="str">
        <f>HYPERLINK("C:\Users\chizh\Desktop\ffcell\提取结果.xlsx#'4内部关联现金流'!A1","[提取结果.xlsx]4内部关联现金流")</f>
        <v>[提取结果.xlsx]4内部关联现金流</v>
      </c>
      <c r="B186" s="9">
        <v>478</v>
      </c>
      <c r="C186" s="111" t="str">
        <f t="shared" si="15"/>
        <v>4级-4级</v>
      </c>
      <c r="D186" s="228" t="s">
        <v>72</v>
      </c>
      <c r="E186" s="111" t="s">
        <v>80</v>
      </c>
      <c r="F186" s="228" t="s">
        <v>72</v>
      </c>
      <c r="G186" s="228" t="s">
        <v>76</v>
      </c>
      <c r="H186" s="102" t="s">
        <v>391</v>
      </c>
      <c r="I186" s="222" t="s">
        <v>5</v>
      </c>
      <c r="J186" s="229">
        <v>252517.84</v>
      </c>
      <c r="K186" s="22"/>
      <c r="L186" s="300" t="s">
        <v>742</v>
      </c>
      <c r="M186" s="301">
        <v>2002381.6</v>
      </c>
      <c r="N186" s="24">
        <f t="shared" si="12"/>
        <v>-1749863.76</v>
      </c>
      <c r="O186" s="20"/>
      <c r="P186" s="58" t="str">
        <f t="shared" si="10"/>
        <v>待核对</v>
      </c>
      <c r="Q186" s="20"/>
      <c r="R186" s="20"/>
      <c r="S186" s="20"/>
      <c r="T186">
        <v>59</v>
      </c>
      <c r="U186" s="163"/>
      <c r="V186" s="163"/>
      <c r="W186" s="163"/>
      <c r="X186" s="163"/>
      <c r="Y186" s="163"/>
      <c r="Z186" s="163"/>
      <c r="AA186" s="163"/>
    </row>
    <row r="187" spans="1:27" ht="13.5" hidden="1" customHeight="1">
      <c r="A18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7" s="9">
        <v>424</v>
      </c>
      <c r="C187" s="224" t="str">
        <f t="shared" si="15"/>
        <v>4级-3级</v>
      </c>
      <c r="D187" s="111" t="s">
        <v>72</v>
      </c>
      <c r="E187" s="111" t="s">
        <v>76</v>
      </c>
      <c r="F187" s="111" t="s">
        <v>69</v>
      </c>
      <c r="G187" s="111" t="s">
        <v>199</v>
      </c>
      <c r="H187" s="194" t="s">
        <v>165</v>
      </c>
      <c r="I187" s="222" t="s">
        <v>6</v>
      </c>
      <c r="J187" s="227">
        <v>247825.65999999997</v>
      </c>
      <c r="K187" s="22"/>
      <c r="L187" s="312" t="s">
        <v>743</v>
      </c>
      <c r="M187" s="313">
        <v>181738.82</v>
      </c>
      <c r="N187" s="24">
        <f t="shared" si="12"/>
        <v>66086.839999999967</v>
      </c>
      <c r="O187" s="20"/>
      <c r="P187" s="58" t="str">
        <f t="shared" si="10"/>
        <v>待核对</v>
      </c>
      <c r="Q187" s="20"/>
      <c r="R187" s="20"/>
      <c r="S187" s="20"/>
      <c r="T187">
        <v>108</v>
      </c>
      <c r="U187" s="163"/>
      <c r="V187" s="163"/>
      <c r="W187" s="163"/>
      <c r="X187" s="163"/>
      <c r="Y187" s="163"/>
      <c r="Z187" s="163"/>
      <c r="AA187" s="163"/>
    </row>
    <row r="188" spans="1:27" ht="39" hidden="1" customHeight="1">
      <c r="A18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88" s="9">
        <v>60</v>
      </c>
      <c r="C188" s="111" t="str">
        <f t="shared" si="15"/>
        <v>3及-4级</v>
      </c>
      <c r="D188" s="111" t="s">
        <v>729</v>
      </c>
      <c r="E188" s="111" t="s">
        <v>126</v>
      </c>
      <c r="F188" s="111" t="s">
        <v>72</v>
      </c>
      <c r="G188" s="111" t="s">
        <v>76</v>
      </c>
      <c r="H188" s="112" t="s">
        <v>164</v>
      </c>
      <c r="I188" s="222" t="s">
        <v>9</v>
      </c>
      <c r="J188" s="227">
        <v>246664.8</v>
      </c>
      <c r="K188" s="22" t="s">
        <v>306</v>
      </c>
      <c r="L188" s="23" t="s">
        <v>3</v>
      </c>
      <c r="M188" s="205">
        <v>246664.8</v>
      </c>
      <c r="N188" s="24">
        <f t="shared" si="12"/>
        <v>0</v>
      </c>
      <c r="O188" s="20"/>
      <c r="P188" s="58" t="str">
        <f t="shared" si="10"/>
        <v>OK</v>
      </c>
      <c r="Q188" s="33"/>
      <c r="R188" s="33"/>
      <c r="S188" s="33"/>
      <c r="T188">
        <v>132</v>
      </c>
      <c r="U188" s="163"/>
      <c r="V188" s="163"/>
      <c r="W188" s="163" t="s">
        <v>707</v>
      </c>
      <c r="X188" s="163"/>
      <c r="Y188" s="163"/>
      <c r="Z188" s="163"/>
      <c r="AA188" s="163"/>
    </row>
    <row r="189" spans="1:27" ht="12.75" hidden="1" customHeight="1">
      <c r="A18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89" s="9">
        <v>645</v>
      </c>
      <c r="C189" s="111" t="s">
        <v>507</v>
      </c>
      <c r="D189" s="111" t="s">
        <v>66</v>
      </c>
      <c r="E189" s="111" t="s">
        <v>175</v>
      </c>
      <c r="F189" s="111" t="s">
        <v>69</v>
      </c>
      <c r="G189" s="111" t="s">
        <v>516</v>
      </c>
      <c r="H189" s="194" t="s">
        <v>513</v>
      </c>
      <c r="I189" s="222" t="s">
        <v>3</v>
      </c>
      <c r="J189" s="227">
        <v>245605.41</v>
      </c>
      <c r="K189" s="22"/>
      <c r="L189" s="278" t="s">
        <v>6</v>
      </c>
      <c r="M189" s="279">
        <v>245605.41</v>
      </c>
      <c r="N189" s="24">
        <f t="shared" si="12"/>
        <v>0</v>
      </c>
      <c r="O189" s="20"/>
      <c r="P189" s="58" t="str">
        <f t="shared" si="10"/>
        <v>OK</v>
      </c>
      <c r="Q189" s="20"/>
      <c r="R189" s="20"/>
      <c r="S189" s="20"/>
      <c r="T189">
        <v>70</v>
      </c>
      <c r="U189" s="163"/>
      <c r="V189" s="163"/>
      <c r="W189" s="163"/>
      <c r="X189" s="163"/>
      <c r="Y189" s="163"/>
      <c r="Z189" s="163"/>
      <c r="AA189" s="163"/>
    </row>
    <row r="190" spans="1:27" ht="39" hidden="1" customHeight="1">
      <c r="A19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90" s="9">
        <v>313</v>
      </c>
      <c r="C190" s="111" t="str">
        <f t="shared" ref="C190:C195" si="16">TEXT(D190,"000")&amp;"-"&amp;TEXT(F190,"000")</f>
        <v>4级-3级</v>
      </c>
      <c r="D190" s="111" t="s">
        <v>72</v>
      </c>
      <c r="E190" s="111" t="s">
        <v>97</v>
      </c>
      <c r="F190" s="111" t="s">
        <v>69</v>
      </c>
      <c r="G190" s="111" t="s">
        <v>350</v>
      </c>
      <c r="H190" s="194" t="s">
        <v>165</v>
      </c>
      <c r="I190" s="222" t="s">
        <v>6</v>
      </c>
      <c r="J190" s="227">
        <v>243525.48</v>
      </c>
      <c r="K190" s="22" t="s">
        <v>276</v>
      </c>
      <c r="L190" s="237" t="s">
        <v>5</v>
      </c>
      <c r="M190" s="202">
        <v>243525.48</v>
      </c>
      <c r="N190" s="24">
        <f t="shared" si="12"/>
        <v>0</v>
      </c>
      <c r="O190" s="20"/>
      <c r="P190" s="58" t="str">
        <f t="shared" si="10"/>
        <v>OK</v>
      </c>
      <c r="Q190" s="20"/>
      <c r="R190" s="20"/>
      <c r="S190" s="20"/>
      <c r="T190">
        <v>21</v>
      </c>
      <c r="U190" s="163"/>
      <c r="V190" s="163"/>
      <c r="W190" s="163"/>
      <c r="X190" s="163"/>
      <c r="Y190" s="163"/>
      <c r="Z190" s="163"/>
      <c r="AA190" s="163"/>
    </row>
    <row r="191" spans="1:27" ht="39" hidden="1" customHeight="1">
      <c r="A19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91" s="9">
        <v>282</v>
      </c>
      <c r="C191" s="111" t="str">
        <f t="shared" si="16"/>
        <v>2级-4级</v>
      </c>
      <c r="D191" s="111" t="s">
        <v>66</v>
      </c>
      <c r="E191" s="111" t="s">
        <v>337</v>
      </c>
      <c r="F191" s="111" t="s">
        <v>72</v>
      </c>
      <c r="G191" s="111" t="s">
        <v>76</v>
      </c>
      <c r="H191" s="219" t="s">
        <v>306</v>
      </c>
      <c r="I191" s="222" t="s">
        <v>9</v>
      </c>
      <c r="J191" s="227">
        <v>241253.78</v>
      </c>
      <c r="K191" s="217" t="s">
        <v>306</v>
      </c>
      <c r="L191" s="237" t="s">
        <v>3</v>
      </c>
      <c r="M191" s="205">
        <v>241253.78</v>
      </c>
      <c r="N191" s="24">
        <f t="shared" si="12"/>
        <v>0</v>
      </c>
      <c r="O191" s="20"/>
      <c r="P191" s="58" t="str">
        <f t="shared" si="10"/>
        <v>OK</v>
      </c>
      <c r="Q191" s="20"/>
      <c r="R191" s="20"/>
      <c r="S191" s="20"/>
      <c r="T191">
        <v>102</v>
      </c>
      <c r="U191" s="143"/>
      <c r="V191" s="143"/>
      <c r="W191" s="143"/>
      <c r="X191" s="143"/>
      <c r="Y191" s="143"/>
      <c r="Z191" s="143"/>
      <c r="AA191" s="143"/>
    </row>
    <row r="192" spans="1:27" ht="12.75" hidden="1" customHeight="1">
      <c r="A19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92" s="9">
        <v>401</v>
      </c>
      <c r="C192" s="224" t="str">
        <f t="shared" si="16"/>
        <v>4级-2级</v>
      </c>
      <c r="D192" s="111" t="s">
        <v>72</v>
      </c>
      <c r="E192" s="111" t="s">
        <v>76</v>
      </c>
      <c r="F192" s="111" t="s">
        <v>66</v>
      </c>
      <c r="G192" s="111" t="s">
        <v>179</v>
      </c>
      <c r="H192" s="194" t="s">
        <v>165</v>
      </c>
      <c r="I192" s="222" t="s">
        <v>6</v>
      </c>
      <c r="J192" s="227">
        <v>240980.65</v>
      </c>
      <c r="K192" s="22"/>
      <c r="L192" s="280" t="s">
        <v>745</v>
      </c>
      <c r="M192" s="281">
        <v>492371.65</v>
      </c>
      <c r="N192" s="24">
        <f t="shared" si="12"/>
        <v>-251391.00000000003</v>
      </c>
      <c r="O192" s="20"/>
      <c r="P192" s="58" t="str">
        <f t="shared" si="10"/>
        <v>待核对</v>
      </c>
      <c r="Q192" s="20"/>
      <c r="R192" s="20"/>
      <c r="S192" s="20"/>
      <c r="T192">
        <v>68</v>
      </c>
      <c r="U192" s="163"/>
      <c r="V192" s="163"/>
      <c r="W192" s="163"/>
      <c r="X192" s="163"/>
      <c r="Y192" s="163"/>
      <c r="Z192" s="163"/>
      <c r="AA192" s="163"/>
    </row>
    <row r="193" spans="1:27" ht="13.5" hidden="1" customHeight="1">
      <c r="A19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93" s="9">
        <v>201</v>
      </c>
      <c r="C193" s="111" t="str">
        <f t="shared" si="16"/>
        <v>2级-4级</v>
      </c>
      <c r="D193" s="111" t="s">
        <v>66</v>
      </c>
      <c r="E193" s="111" t="s">
        <v>74</v>
      </c>
      <c r="F193" s="111" t="s">
        <v>72</v>
      </c>
      <c r="G193" s="111" t="s">
        <v>76</v>
      </c>
      <c r="H193" s="112" t="s">
        <v>268</v>
      </c>
      <c r="I193" s="222" t="s">
        <v>9</v>
      </c>
      <c r="J193" s="227">
        <v>233551</v>
      </c>
      <c r="K193" s="54"/>
      <c r="L193" s="298" t="s">
        <v>740</v>
      </c>
      <c r="M193" s="207">
        <v>233551</v>
      </c>
      <c r="N193" s="24">
        <f t="shared" si="12"/>
        <v>0</v>
      </c>
      <c r="O193" s="58"/>
      <c r="P193" s="58" t="str">
        <f t="shared" ref="P193:P256" si="17">IF(N193=0,"OK","待核对")</f>
        <v>OK</v>
      </c>
      <c r="Q193" s="58"/>
      <c r="R193" s="58"/>
      <c r="S193" s="58"/>
      <c r="T193">
        <v>11</v>
      </c>
      <c r="U193" s="143"/>
      <c r="V193" s="143"/>
      <c r="W193" s="143"/>
      <c r="X193" s="143"/>
      <c r="Y193" s="143"/>
      <c r="Z193" s="143"/>
      <c r="AA193" s="143"/>
    </row>
    <row r="194" spans="1:27" ht="13.5" hidden="1" customHeight="1">
      <c r="A19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94" s="9">
        <v>4</v>
      </c>
      <c r="C194" s="111" t="str">
        <f t="shared" si="16"/>
        <v>1级-4级</v>
      </c>
      <c r="D194" s="111" t="s">
        <v>64</v>
      </c>
      <c r="E194" s="111" t="s">
        <v>65</v>
      </c>
      <c r="F194" s="111" t="s">
        <v>72</v>
      </c>
      <c r="G194" s="111" t="s">
        <v>73</v>
      </c>
      <c r="H194" s="12" t="s">
        <v>71</v>
      </c>
      <c r="I194" s="222" t="s">
        <v>5</v>
      </c>
      <c r="J194" s="227">
        <f>215130.27*1.06</f>
        <v>228038.08619999999</v>
      </c>
      <c r="K194" s="15"/>
      <c r="L194" s="278" t="s">
        <v>741</v>
      </c>
      <c r="M194" s="279">
        <v>228038.09</v>
      </c>
      <c r="N194" s="24">
        <f t="shared" ref="N194:N257" si="18">J194-M194</f>
        <v>-3.8000000058673322E-3</v>
      </c>
      <c r="O194" s="18"/>
      <c r="P194" s="58" t="str">
        <f t="shared" si="17"/>
        <v>待核对</v>
      </c>
      <c r="Q194" s="20"/>
      <c r="R194" s="20"/>
      <c r="S194" s="20"/>
      <c r="T194">
        <v>4</v>
      </c>
      <c r="U194" s="163"/>
      <c r="V194" s="163"/>
      <c r="W194" s="163"/>
      <c r="X194" s="163"/>
      <c r="Y194" s="163"/>
      <c r="Z194" s="163"/>
      <c r="AA194" s="163"/>
    </row>
    <row r="195" spans="1:27" ht="39" hidden="1" customHeight="1">
      <c r="A19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95" s="9">
        <v>239</v>
      </c>
      <c r="C195" s="111" t="str">
        <f t="shared" si="16"/>
        <v>2级-4级</v>
      </c>
      <c r="D195" s="111" t="s">
        <v>66</v>
      </c>
      <c r="E195" s="111" t="s">
        <v>82</v>
      </c>
      <c r="F195" s="111" t="s">
        <v>72</v>
      </c>
      <c r="G195" s="111" t="s">
        <v>76</v>
      </c>
      <c r="H195" s="144" t="s">
        <v>305</v>
      </c>
      <c r="I195" s="222" t="s">
        <v>5</v>
      </c>
      <c r="J195" s="227">
        <v>227128.91</v>
      </c>
      <c r="K195" s="217" t="s">
        <v>165</v>
      </c>
      <c r="L195" s="55" t="s">
        <v>6</v>
      </c>
      <c r="M195" s="203">
        <v>181267.51</v>
      </c>
      <c r="N195" s="24">
        <f t="shared" si="18"/>
        <v>45861.399999999994</v>
      </c>
      <c r="O195" s="58"/>
      <c r="P195" s="58" t="str">
        <f t="shared" si="17"/>
        <v>待核对</v>
      </c>
      <c r="Q195" s="58"/>
      <c r="R195" s="58"/>
      <c r="S195" s="58"/>
      <c r="T195">
        <v>57</v>
      </c>
      <c r="U195" s="143"/>
      <c r="V195" s="143"/>
      <c r="W195" s="143"/>
      <c r="X195" s="143"/>
      <c r="Y195" s="143"/>
      <c r="Z195" s="143"/>
      <c r="AA195" s="143"/>
    </row>
    <row r="196" spans="1:27" ht="13.5" hidden="1" customHeight="1">
      <c r="A19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96" s="9">
        <v>634</v>
      </c>
      <c r="C196" s="111" t="s">
        <v>506</v>
      </c>
      <c r="D196" s="111" t="s">
        <v>66</v>
      </c>
      <c r="E196" s="111" t="s">
        <v>365</v>
      </c>
      <c r="F196" s="111" t="s">
        <v>66</v>
      </c>
      <c r="G196" s="111" t="s">
        <v>88</v>
      </c>
      <c r="H196" s="194" t="s">
        <v>276</v>
      </c>
      <c r="I196" s="222" t="s">
        <v>3</v>
      </c>
      <c r="J196" s="227">
        <v>222642.76</v>
      </c>
      <c r="K196" s="22"/>
      <c r="L196" s="278" t="s">
        <v>6</v>
      </c>
      <c r="M196" s="279">
        <v>222642.76</v>
      </c>
      <c r="N196" s="24">
        <f t="shared" si="18"/>
        <v>0</v>
      </c>
      <c r="O196" s="20"/>
      <c r="P196" s="58" t="str">
        <f t="shared" si="17"/>
        <v>OK</v>
      </c>
      <c r="Q196" s="20"/>
      <c r="R196" s="20"/>
      <c r="S196" s="20"/>
      <c r="T196">
        <v>59</v>
      </c>
      <c r="U196" s="163"/>
      <c r="V196" s="163"/>
      <c r="W196" s="163"/>
      <c r="X196" s="163"/>
      <c r="Y196" s="163"/>
      <c r="Z196" s="163"/>
      <c r="AA196" s="163"/>
    </row>
    <row r="197" spans="1:27" ht="39" hidden="1" customHeight="1">
      <c r="A197" s="147" t="str">
        <f>HYPERLINK("C:\Users\chizh\Desktop\ffcell\提取结果.xlsx#'4内部关联现金流'!A1","[提取结果.xlsx]4内部关联现金流")</f>
        <v>[提取结果.xlsx]4内部关联现金流</v>
      </c>
      <c r="B197" s="9">
        <v>482</v>
      </c>
      <c r="C197" s="111" t="str">
        <f>TEXT(D197,"000")&amp;"-"&amp;TEXT(F197,"000")</f>
        <v>2级-2级</v>
      </c>
      <c r="D197" s="228" t="s">
        <v>66</v>
      </c>
      <c r="E197" s="111" t="s">
        <v>80</v>
      </c>
      <c r="F197" s="228" t="s">
        <v>66</v>
      </c>
      <c r="G197" s="228" t="s">
        <v>78</v>
      </c>
      <c r="H197" s="102" t="s">
        <v>380</v>
      </c>
      <c r="I197" s="222" t="s">
        <v>3</v>
      </c>
      <c r="J197" s="229">
        <v>221907.1</v>
      </c>
      <c r="K197" s="217" t="s">
        <v>403</v>
      </c>
      <c r="L197" s="23" t="s">
        <v>6</v>
      </c>
      <c r="M197" s="202">
        <v>217815.1</v>
      </c>
      <c r="N197" s="24">
        <f t="shared" si="18"/>
        <v>4092</v>
      </c>
      <c r="O197" s="20"/>
      <c r="P197" s="58" t="str">
        <f t="shared" si="17"/>
        <v>待核对</v>
      </c>
      <c r="Q197" s="20"/>
      <c r="R197" s="20"/>
      <c r="S197" s="20"/>
      <c r="T197">
        <v>63</v>
      </c>
      <c r="U197" s="163"/>
      <c r="V197" s="163"/>
      <c r="W197" s="163"/>
      <c r="X197" s="163"/>
      <c r="Y197" s="163"/>
      <c r="Z197" s="163"/>
      <c r="AA197" s="163"/>
    </row>
    <row r="198" spans="1:27" ht="13.5" hidden="1" customHeight="1">
      <c r="A19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98" s="9">
        <v>54</v>
      </c>
      <c r="C198" s="111" t="str">
        <f>TEXT(D198,"000")&amp;"-"&amp;TEXT(F198,"000")</f>
        <v>3级-4级</v>
      </c>
      <c r="D198" s="111" t="s">
        <v>69</v>
      </c>
      <c r="E198" s="111" t="s">
        <v>121</v>
      </c>
      <c r="F198" s="111" t="s">
        <v>72</v>
      </c>
      <c r="G198" s="111" t="s">
        <v>76</v>
      </c>
      <c r="H198" s="112" t="s">
        <v>164</v>
      </c>
      <c r="I198" s="222" t="s">
        <v>9</v>
      </c>
      <c r="J198" s="227">
        <v>216934.8</v>
      </c>
      <c r="K198" s="22"/>
      <c r="L198" s="298" t="s">
        <v>740</v>
      </c>
      <c r="M198" s="207">
        <v>216934.8</v>
      </c>
      <c r="N198" s="24">
        <f t="shared" si="18"/>
        <v>0</v>
      </c>
      <c r="O198" s="20"/>
      <c r="P198" s="58" t="str">
        <f t="shared" si="17"/>
        <v>OK</v>
      </c>
      <c r="Q198" s="33"/>
      <c r="R198" s="33"/>
      <c r="S198" s="33"/>
      <c r="T198">
        <v>126</v>
      </c>
      <c r="U198" s="163"/>
      <c r="V198" s="163"/>
      <c r="W198" s="163"/>
      <c r="X198" s="163"/>
      <c r="Y198" s="163"/>
      <c r="Z198" s="163"/>
      <c r="AA198" s="163"/>
    </row>
    <row r="199" spans="1:27" ht="12.75" hidden="1" customHeight="1">
      <c r="A19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99" s="9">
        <v>383</v>
      </c>
      <c r="C199" s="224" t="str">
        <f>TEXT(D199,"000")&amp;"-"&amp;TEXT(F199,"000")</f>
        <v>4级-2级</v>
      </c>
      <c r="D199" s="111" t="s">
        <v>72</v>
      </c>
      <c r="E199" s="111" t="s">
        <v>76</v>
      </c>
      <c r="F199" s="231" t="s">
        <v>66</v>
      </c>
      <c r="G199" s="231" t="s">
        <v>365</v>
      </c>
      <c r="H199" s="194" t="s">
        <v>306</v>
      </c>
      <c r="I199" s="222" t="s">
        <v>3</v>
      </c>
      <c r="J199" s="227">
        <v>214776.86999999997</v>
      </c>
      <c r="K199" s="22"/>
      <c r="L199" s="316" t="s">
        <v>9</v>
      </c>
      <c r="M199" s="279">
        <v>32752.95</v>
      </c>
      <c r="N199" s="24">
        <f t="shared" si="18"/>
        <v>182023.91999999995</v>
      </c>
      <c r="O199" s="20"/>
      <c r="P199" s="58" t="str">
        <f t="shared" si="17"/>
        <v>待核对</v>
      </c>
      <c r="Q199" s="20"/>
      <c r="R199" s="20"/>
      <c r="S199" s="20"/>
      <c r="T199">
        <v>46</v>
      </c>
      <c r="U199" s="163"/>
      <c r="V199" s="163"/>
      <c r="W199" s="163"/>
      <c r="X199" s="163"/>
      <c r="Y199" s="163"/>
      <c r="Z199" s="163"/>
      <c r="AA199" s="163"/>
    </row>
    <row r="200" spans="1:27" ht="12.75" hidden="1" customHeight="1">
      <c r="A20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00" s="9">
        <v>586</v>
      </c>
      <c r="C200" s="111" t="s">
        <v>500</v>
      </c>
      <c r="D200" s="111" t="s">
        <v>69</v>
      </c>
      <c r="E200" s="111" t="s">
        <v>476</v>
      </c>
      <c r="F200" s="111" t="s">
        <v>66</v>
      </c>
      <c r="G200" s="111" t="s">
        <v>418</v>
      </c>
      <c r="H200" s="144"/>
      <c r="I200" s="222" t="s">
        <v>3</v>
      </c>
      <c r="J200" s="227">
        <v>209928.33</v>
      </c>
      <c r="K200" s="22"/>
      <c r="L200" s="278" t="s">
        <v>6</v>
      </c>
      <c r="M200" s="279">
        <v>209928.33</v>
      </c>
      <c r="N200" s="24">
        <f t="shared" si="18"/>
        <v>0</v>
      </c>
      <c r="O200" s="20"/>
      <c r="P200" s="58" t="str">
        <f t="shared" si="17"/>
        <v>OK</v>
      </c>
      <c r="Q200" s="20"/>
      <c r="R200" s="20"/>
      <c r="S200" s="20"/>
      <c r="T200">
        <v>7</v>
      </c>
      <c r="U200" s="163"/>
      <c r="V200" s="163"/>
      <c r="W200" s="163"/>
      <c r="X200" s="163"/>
      <c r="Y200" s="163"/>
      <c r="Z200" s="163"/>
      <c r="AA200" s="163"/>
    </row>
    <row r="201" spans="1:27" ht="39" hidden="1" customHeight="1">
      <c r="A20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1" s="9">
        <v>217</v>
      </c>
      <c r="C201" s="111" t="str">
        <f t="shared" ref="C201:C211" si="19">TEXT(D201,"000")&amp;"-"&amp;TEXT(F201,"000")</f>
        <v>2级-3级</v>
      </c>
      <c r="D201" s="111" t="s">
        <v>66</v>
      </c>
      <c r="E201" s="111" t="s">
        <v>109</v>
      </c>
      <c r="F201" s="111" t="s">
        <v>69</v>
      </c>
      <c r="G201" s="111" t="s">
        <v>96</v>
      </c>
      <c r="H201" s="112" t="s">
        <v>295</v>
      </c>
      <c r="I201" s="222" t="s">
        <v>5</v>
      </c>
      <c r="J201" s="227">
        <v>209380</v>
      </c>
      <c r="K201" s="217" t="s">
        <v>306</v>
      </c>
      <c r="L201" s="237" t="s">
        <v>3</v>
      </c>
      <c r="M201" s="204">
        <v>139919.12</v>
      </c>
      <c r="N201" s="24">
        <f t="shared" si="18"/>
        <v>69460.88</v>
      </c>
      <c r="O201" s="58"/>
      <c r="P201" s="58" t="str">
        <f t="shared" si="17"/>
        <v>待核对</v>
      </c>
      <c r="Q201" s="58"/>
      <c r="R201" s="58"/>
      <c r="S201" s="58"/>
      <c r="T201">
        <v>35</v>
      </c>
      <c r="U201" s="143"/>
      <c r="V201" s="143"/>
      <c r="W201" s="143"/>
      <c r="X201" s="143"/>
      <c r="Y201" s="143"/>
      <c r="Z201" s="143"/>
      <c r="AA201" s="143"/>
    </row>
    <row r="202" spans="1:27" ht="13.5" hidden="1" customHeight="1">
      <c r="A20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02" s="9">
        <v>42</v>
      </c>
      <c r="C202" s="111" t="str">
        <f t="shared" si="19"/>
        <v>1级-2级</v>
      </c>
      <c r="D202" s="111" t="s">
        <v>64</v>
      </c>
      <c r="E202" s="111" t="s">
        <v>65</v>
      </c>
      <c r="F202" s="111" t="s">
        <v>66</v>
      </c>
      <c r="G202" s="111" t="s">
        <v>89</v>
      </c>
      <c r="H202" s="194" t="s">
        <v>101</v>
      </c>
      <c r="I202" s="222" t="s">
        <v>5</v>
      </c>
      <c r="J202" s="227">
        <v>201128.1</v>
      </c>
      <c r="K202" s="22"/>
      <c r="L202" s="312" t="s">
        <v>741</v>
      </c>
      <c r="M202" s="313">
        <v>198147.54</v>
      </c>
      <c r="N202" s="24">
        <f t="shared" si="18"/>
        <v>2980.5599999999977</v>
      </c>
      <c r="O202" s="20"/>
      <c r="P202" s="58" t="str">
        <f t="shared" si="17"/>
        <v>待核对</v>
      </c>
      <c r="Q202" s="20"/>
      <c r="R202" s="20"/>
      <c r="S202" s="20"/>
      <c r="T202">
        <v>42</v>
      </c>
      <c r="U202" s="163"/>
      <c r="V202" s="163"/>
      <c r="W202" s="163"/>
      <c r="X202" s="163"/>
      <c r="Y202" s="163"/>
      <c r="Z202" s="163"/>
      <c r="AA202" s="163"/>
    </row>
    <row r="203" spans="1:27" ht="39" hidden="1" customHeight="1">
      <c r="A20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3" s="9">
        <v>292</v>
      </c>
      <c r="C203" s="111" t="str">
        <f t="shared" si="19"/>
        <v>2级-1级</v>
      </c>
      <c r="D203" s="111" t="s">
        <v>66</v>
      </c>
      <c r="E203" s="111" t="s">
        <v>93</v>
      </c>
      <c r="F203" s="111" t="s">
        <v>64</v>
      </c>
      <c r="G203" s="111" t="s">
        <v>65</v>
      </c>
      <c r="H203" s="219" t="s">
        <v>256</v>
      </c>
      <c r="I203" s="222" t="s">
        <v>5</v>
      </c>
      <c r="J203" s="227">
        <v>195000</v>
      </c>
      <c r="K203" s="22" t="s">
        <v>91</v>
      </c>
      <c r="L203" s="23" t="s">
        <v>24</v>
      </c>
      <c r="M203" s="205">
        <v>195000</v>
      </c>
      <c r="N203" s="24">
        <f t="shared" si="18"/>
        <v>0</v>
      </c>
      <c r="O203" s="20"/>
      <c r="P203" s="58" t="str">
        <f t="shared" si="17"/>
        <v>OK</v>
      </c>
      <c r="Q203" s="20"/>
      <c r="R203" s="20"/>
      <c r="S203" s="20"/>
      <c r="T203">
        <v>112</v>
      </c>
      <c r="U203" s="143"/>
      <c r="V203" s="143"/>
      <c r="W203" s="143"/>
      <c r="X203" s="143"/>
      <c r="Y203" s="143"/>
      <c r="Z203" s="143"/>
      <c r="AA203" s="143"/>
    </row>
    <row r="204" spans="1:27" ht="13.5" hidden="1" customHeight="1">
      <c r="A20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4" s="9">
        <v>289</v>
      </c>
      <c r="C204" s="111" t="str">
        <f t="shared" si="19"/>
        <v>2级-1级</v>
      </c>
      <c r="D204" s="111" t="s">
        <v>66</v>
      </c>
      <c r="E204" s="111" t="s">
        <v>93</v>
      </c>
      <c r="F204" s="111" t="s">
        <v>64</v>
      </c>
      <c r="G204" s="111" t="s">
        <v>65</v>
      </c>
      <c r="H204" s="12" t="s">
        <v>330</v>
      </c>
      <c r="I204" s="12"/>
      <c r="J204" s="227">
        <v>193069.32</v>
      </c>
      <c r="K204" s="15"/>
      <c r="L204" s="15"/>
      <c r="M204" s="170"/>
      <c r="N204" s="24">
        <f t="shared" si="18"/>
        <v>193069.32</v>
      </c>
      <c r="O204" s="18"/>
      <c r="P204" s="58" t="str">
        <f t="shared" si="17"/>
        <v>待核对</v>
      </c>
      <c r="Q204" s="62"/>
      <c r="R204" s="62"/>
      <c r="S204" s="63"/>
      <c r="T204">
        <v>109</v>
      </c>
      <c r="U204" s="62"/>
      <c r="V204" s="63"/>
      <c r="W204" s="64"/>
      <c r="X204" s="64"/>
      <c r="Y204" s="65"/>
      <c r="Z204" s="66">
        <f>ROUND(J204-V204-Y204,2)</f>
        <v>193069.32</v>
      </c>
      <c r="AA204" s="66" t="e">
        <f>ROUND(M204+P204-S204,2)</f>
        <v>#VALUE!</v>
      </c>
    </row>
    <row r="205" spans="1:27" ht="13.5" hidden="1" customHeight="1">
      <c r="A20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05" s="9">
        <v>57</v>
      </c>
      <c r="C205" s="111" t="str">
        <f t="shared" si="19"/>
        <v>4级-4级</v>
      </c>
      <c r="D205" s="111" t="s">
        <v>72</v>
      </c>
      <c r="E205" s="111" t="s">
        <v>167</v>
      </c>
      <c r="F205" s="111" t="s">
        <v>72</v>
      </c>
      <c r="G205" s="111" t="s">
        <v>76</v>
      </c>
      <c r="H205" s="219" t="s">
        <v>165</v>
      </c>
      <c r="I205" s="222" t="s">
        <v>3</v>
      </c>
      <c r="J205" s="227">
        <v>192372.86</v>
      </c>
      <c r="K205" s="22"/>
      <c r="L205" s="298" t="s">
        <v>742</v>
      </c>
      <c r="M205" s="207">
        <v>192372.86</v>
      </c>
      <c r="N205" s="24">
        <f t="shared" si="18"/>
        <v>0</v>
      </c>
      <c r="O205" s="20"/>
      <c r="P205" s="58" t="str">
        <f t="shared" si="17"/>
        <v>OK</v>
      </c>
      <c r="Q205" s="33"/>
      <c r="R205" s="33"/>
      <c r="S205" s="33"/>
      <c r="T205">
        <v>129</v>
      </c>
      <c r="U205" s="163"/>
      <c r="V205" s="163"/>
      <c r="W205" s="163"/>
      <c r="X205" s="163"/>
      <c r="Y205" s="163"/>
      <c r="Z205" s="163"/>
      <c r="AA205" s="163"/>
    </row>
    <row r="206" spans="1:27" ht="13.5" hidden="1" customHeight="1">
      <c r="A20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6" s="9">
        <v>196</v>
      </c>
      <c r="C206" s="111" t="str">
        <f t="shared" si="19"/>
        <v>2级-4级</v>
      </c>
      <c r="D206" s="111" t="s">
        <v>66</v>
      </c>
      <c r="E206" s="111" t="s">
        <v>253</v>
      </c>
      <c r="F206" s="111" t="s">
        <v>72</v>
      </c>
      <c r="G206" s="219" t="s">
        <v>264</v>
      </c>
      <c r="H206" s="194" t="s">
        <v>165</v>
      </c>
      <c r="I206" s="222" t="s">
        <v>3</v>
      </c>
      <c r="J206" s="227">
        <v>189961.44</v>
      </c>
      <c r="K206" s="22"/>
      <c r="L206" s="312" t="s">
        <v>742</v>
      </c>
      <c r="M206" s="313">
        <v>189961.44</v>
      </c>
      <c r="N206" s="24">
        <f t="shared" si="18"/>
        <v>0</v>
      </c>
      <c r="O206" s="20"/>
      <c r="P206" s="58" t="str">
        <f t="shared" si="17"/>
        <v>OK</v>
      </c>
      <c r="Q206" s="20"/>
      <c r="R206" s="20"/>
      <c r="S206" s="20"/>
      <c r="T206">
        <v>6</v>
      </c>
      <c r="U206" s="143"/>
      <c r="V206" s="143"/>
      <c r="W206" s="143"/>
      <c r="X206" s="143"/>
      <c r="Y206" s="143"/>
      <c r="Z206" s="143"/>
      <c r="AA206" s="143"/>
    </row>
    <row r="207" spans="1:27" ht="39" hidden="1" customHeight="1">
      <c r="A20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07" s="9">
        <v>312</v>
      </c>
      <c r="C207" s="111" t="str">
        <f t="shared" si="19"/>
        <v>4级-3级</v>
      </c>
      <c r="D207" s="111" t="s">
        <v>72</v>
      </c>
      <c r="E207" s="111" t="s">
        <v>97</v>
      </c>
      <c r="F207" s="111" t="s">
        <v>69</v>
      </c>
      <c r="G207" s="111" t="s">
        <v>350</v>
      </c>
      <c r="H207" s="194" t="s">
        <v>306</v>
      </c>
      <c r="I207" s="222" t="s">
        <v>3</v>
      </c>
      <c r="J207" s="227">
        <v>184215.61</v>
      </c>
      <c r="K207" s="22" t="s">
        <v>277</v>
      </c>
      <c r="L207" s="237" t="s">
        <v>9</v>
      </c>
      <c r="M207" s="202">
        <v>184215.61</v>
      </c>
      <c r="N207" s="24">
        <f t="shared" si="18"/>
        <v>0</v>
      </c>
      <c r="O207" s="20"/>
      <c r="P207" s="58" t="str">
        <f t="shared" si="17"/>
        <v>OK</v>
      </c>
      <c r="Q207" s="20"/>
      <c r="R207" s="20"/>
      <c r="S207" s="20"/>
      <c r="T207">
        <v>20</v>
      </c>
      <c r="U207" s="163"/>
      <c r="V207" s="163"/>
      <c r="W207" s="163"/>
      <c r="X207" s="163"/>
      <c r="Y207" s="163"/>
      <c r="Z207" s="163"/>
      <c r="AA207" s="163"/>
    </row>
    <row r="208" spans="1:27" ht="13.5" hidden="1" customHeight="1">
      <c r="A208" s="147" t="str">
        <f>HYPERLINK("C:\Users\chizh\Desktop\ffcell\提取结果.xlsx#'4内部关联现金流'!A1","[提取结果.xlsx]4内部关联现金流")</f>
        <v>[提取结果.xlsx]4内部关联现金流</v>
      </c>
      <c r="B208" s="9">
        <v>502</v>
      </c>
      <c r="C208" s="111" t="str">
        <f t="shared" si="19"/>
        <v>3级-4级</v>
      </c>
      <c r="D208" s="111" t="s">
        <v>69</v>
      </c>
      <c r="E208" s="111" t="s">
        <v>199</v>
      </c>
      <c r="F208" s="98" t="s">
        <v>72</v>
      </c>
      <c r="G208" s="98" t="s">
        <v>76</v>
      </c>
      <c r="H208" s="220" t="s">
        <v>276</v>
      </c>
      <c r="I208" s="222" t="s">
        <v>5</v>
      </c>
      <c r="J208" s="227">
        <v>181738.82</v>
      </c>
      <c r="K208" s="22"/>
      <c r="L208" s="298" t="s">
        <v>742</v>
      </c>
      <c r="M208" s="207">
        <v>214782.23999999993</v>
      </c>
      <c r="N208" s="24">
        <f t="shared" si="18"/>
        <v>-33043.419999999925</v>
      </c>
      <c r="O208" s="20"/>
      <c r="P208" s="58" t="str">
        <f t="shared" si="17"/>
        <v>待核对</v>
      </c>
      <c r="Q208" s="20"/>
      <c r="R208" s="20"/>
      <c r="S208" s="20"/>
      <c r="T208">
        <v>91</v>
      </c>
      <c r="U208" s="163"/>
      <c r="V208" s="163"/>
      <c r="W208" s="163"/>
      <c r="X208" s="163"/>
      <c r="Y208" s="163"/>
      <c r="Z208" s="163"/>
      <c r="AA208" s="163"/>
    </row>
    <row r="209" spans="1:27" ht="39" hidden="1" customHeight="1">
      <c r="A209" s="147" t="str">
        <f>HYPERLINK("C:\Users\chizh\Desktop\ffcell\提取结果.xlsx#'4内部关联现金流'!A1","[提取结果.xlsx]4内部关联现金流")</f>
        <v>[提取结果.xlsx]4内部关联现金流</v>
      </c>
      <c r="B209" s="9">
        <v>456</v>
      </c>
      <c r="C209" s="111" t="str">
        <f t="shared" si="19"/>
        <v>3级-3级</v>
      </c>
      <c r="D209" s="228" t="s">
        <v>69</v>
      </c>
      <c r="E209" s="111" t="s">
        <v>80</v>
      </c>
      <c r="F209" s="228" t="s">
        <v>69</v>
      </c>
      <c r="G209" s="228" t="s">
        <v>158</v>
      </c>
      <c r="H209" s="102" t="s">
        <v>380</v>
      </c>
      <c r="I209" s="222" t="s">
        <v>3</v>
      </c>
      <c r="J209" s="229">
        <v>177413</v>
      </c>
      <c r="K209" s="22"/>
      <c r="L209" s="23" t="s">
        <v>6</v>
      </c>
      <c r="M209" s="202">
        <v>177413</v>
      </c>
      <c r="N209" s="24">
        <f t="shared" si="18"/>
        <v>0</v>
      </c>
      <c r="O209" s="20"/>
      <c r="P209" s="58" t="str">
        <f t="shared" si="17"/>
        <v>OK</v>
      </c>
      <c r="Q209" s="20"/>
      <c r="R209" s="20"/>
      <c r="S209" s="20"/>
      <c r="T209">
        <v>37</v>
      </c>
      <c r="U209" s="163"/>
      <c r="V209" s="163"/>
      <c r="W209" s="163"/>
      <c r="X209" s="163"/>
      <c r="Y209" s="163"/>
      <c r="Z209" s="163"/>
      <c r="AA209" s="163"/>
    </row>
    <row r="210" spans="1:27" ht="13.5" hidden="1" customHeight="1">
      <c r="A2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10" s="9">
        <v>754</v>
      </c>
      <c r="C210" s="218" t="str">
        <f t="shared" si="19"/>
        <v>3级-4级</v>
      </c>
      <c r="D210" s="218" t="s">
        <v>69</v>
      </c>
      <c r="E210" s="235" t="s">
        <v>349</v>
      </c>
      <c r="F210" s="218" t="s">
        <v>72</v>
      </c>
      <c r="G210" s="218" t="s">
        <v>76</v>
      </c>
      <c r="H210" s="76" t="s">
        <v>657</v>
      </c>
      <c r="I210" s="195" t="s">
        <v>5</v>
      </c>
      <c r="J210" s="227">
        <v>176676.18</v>
      </c>
      <c r="K210" s="54"/>
      <c r="L210" s="55"/>
      <c r="M210" s="203"/>
      <c r="N210" s="24">
        <f t="shared" si="18"/>
        <v>176676.18</v>
      </c>
      <c r="O210" s="58"/>
      <c r="P210" s="58" t="str">
        <f t="shared" si="17"/>
        <v>待核对</v>
      </c>
      <c r="Q210" s="58"/>
      <c r="R210" s="58"/>
      <c r="S210" s="58"/>
      <c r="T210">
        <v>347</v>
      </c>
    </row>
    <row r="211" spans="1:27" ht="12.75" hidden="1" customHeight="1">
      <c r="A21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1" s="9">
        <v>349</v>
      </c>
      <c r="C211" s="224" t="str">
        <f t="shared" si="19"/>
        <v>4级-2级</v>
      </c>
      <c r="D211" s="111" t="s">
        <v>72</v>
      </c>
      <c r="E211" s="111" t="s">
        <v>76</v>
      </c>
      <c r="F211" s="231" t="s">
        <v>66</v>
      </c>
      <c r="G211" s="231" t="s">
        <v>78</v>
      </c>
      <c r="H211" s="194" t="s">
        <v>306</v>
      </c>
      <c r="I211" s="222" t="s">
        <v>3</v>
      </c>
      <c r="J211" s="227">
        <v>175541.62</v>
      </c>
      <c r="K211" s="22"/>
      <c r="L211" s="278" t="s">
        <v>9</v>
      </c>
      <c r="M211" s="279">
        <v>175541.62</v>
      </c>
      <c r="N211" s="24">
        <f t="shared" si="18"/>
        <v>0</v>
      </c>
      <c r="O211" s="20"/>
      <c r="P211" s="58" t="str">
        <f t="shared" si="17"/>
        <v>OK</v>
      </c>
      <c r="Q211" s="20"/>
      <c r="R211" s="20"/>
      <c r="S211" s="20"/>
      <c r="T211">
        <v>12</v>
      </c>
    </row>
    <row r="212" spans="1:27" ht="12.75" hidden="1" customHeight="1">
      <c r="A21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12" s="9">
        <v>661</v>
      </c>
      <c r="C212" s="111" t="s">
        <v>506</v>
      </c>
      <c r="D212" s="111" t="s">
        <v>66</v>
      </c>
      <c r="E212" s="111" t="s">
        <v>175</v>
      </c>
      <c r="F212" s="111" t="s">
        <v>66</v>
      </c>
      <c r="G212" s="111" t="s">
        <v>524</v>
      </c>
      <c r="H212" s="194" t="s">
        <v>165</v>
      </c>
      <c r="I212" s="222" t="s">
        <v>9</v>
      </c>
      <c r="J212" s="227">
        <v>166899.26999999999</v>
      </c>
      <c r="K212" s="22"/>
      <c r="L212" s="297" t="s">
        <v>3</v>
      </c>
      <c r="M212" s="296">
        <v>1418351</v>
      </c>
      <c r="N212" s="24">
        <f t="shared" si="18"/>
        <v>-1251451.73</v>
      </c>
      <c r="O212" s="20"/>
      <c r="P212" s="58" t="str">
        <f t="shared" si="17"/>
        <v>待核对</v>
      </c>
      <c r="Q212" s="20"/>
      <c r="R212" s="20"/>
      <c r="S212" s="20"/>
      <c r="T212">
        <v>89</v>
      </c>
    </row>
    <row r="213" spans="1:27" ht="12.75" hidden="1" customHeight="1">
      <c r="A21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3" s="9">
        <v>377</v>
      </c>
      <c r="C213" s="224" t="str">
        <f t="shared" ref="C213:C220" si="20">TEXT(D213,"000")&amp;"-"&amp;TEXT(F213,"000")</f>
        <v>4级-3级</v>
      </c>
      <c r="D213" s="111" t="s">
        <v>72</v>
      </c>
      <c r="E213" s="111" t="s">
        <v>76</v>
      </c>
      <c r="F213" s="231" t="s">
        <v>69</v>
      </c>
      <c r="G213" s="231" t="s">
        <v>316</v>
      </c>
      <c r="H213" s="194" t="s">
        <v>306</v>
      </c>
      <c r="I213" s="222" t="s">
        <v>3</v>
      </c>
      <c r="J213" s="227">
        <v>154525.68</v>
      </c>
      <c r="K213" s="22"/>
      <c r="L213" s="348" t="s">
        <v>9</v>
      </c>
      <c r="M213" s="294">
        <v>154525.68</v>
      </c>
      <c r="N213" s="24">
        <f t="shared" si="18"/>
        <v>0</v>
      </c>
      <c r="O213" s="20"/>
      <c r="P213" s="58" t="str">
        <f t="shared" si="17"/>
        <v>OK</v>
      </c>
      <c r="Q213" s="20"/>
      <c r="R213" s="20"/>
      <c r="S213" s="20"/>
      <c r="T213">
        <v>40</v>
      </c>
    </row>
    <row r="214" spans="1:27" ht="12.75" hidden="1" customHeight="1">
      <c r="A21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4" s="9">
        <v>333</v>
      </c>
      <c r="C214" s="111" t="str">
        <f t="shared" si="20"/>
        <v>4级-4级</v>
      </c>
      <c r="D214" s="111" t="s">
        <v>72</v>
      </c>
      <c r="E214" s="111" t="s">
        <v>97</v>
      </c>
      <c r="F214" s="111" t="s">
        <v>72</v>
      </c>
      <c r="G214" s="111" t="s">
        <v>76</v>
      </c>
      <c r="H214" s="76" t="s">
        <v>185</v>
      </c>
      <c r="I214" s="222" t="s">
        <v>5</v>
      </c>
      <c r="J214" s="227">
        <v>152480.99</v>
      </c>
      <c r="K214" s="22"/>
      <c r="L214" s="278" t="s">
        <v>742</v>
      </c>
      <c r="M214" s="279">
        <v>152480.99</v>
      </c>
      <c r="N214" s="24">
        <f t="shared" si="18"/>
        <v>0</v>
      </c>
      <c r="O214" s="20"/>
      <c r="P214" s="58" t="str">
        <f t="shared" si="17"/>
        <v>OK</v>
      </c>
      <c r="Q214" s="20"/>
      <c r="R214" s="20"/>
      <c r="S214" s="20"/>
      <c r="T214">
        <v>41</v>
      </c>
    </row>
    <row r="215" spans="1:27" ht="39" hidden="1" customHeight="1">
      <c r="A21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15" s="9">
        <v>275</v>
      </c>
      <c r="C215" s="111" t="str">
        <f t="shared" si="20"/>
        <v>2级-1级</v>
      </c>
      <c r="D215" s="111" t="s">
        <v>66</v>
      </c>
      <c r="E215" s="111" t="s">
        <v>95</v>
      </c>
      <c r="F215" s="111" t="s">
        <v>64</v>
      </c>
      <c r="G215" s="111" t="s">
        <v>65</v>
      </c>
      <c r="H215" s="219" t="s">
        <v>256</v>
      </c>
      <c r="I215" s="222" t="s">
        <v>5</v>
      </c>
      <c r="J215" s="227">
        <v>150000</v>
      </c>
      <c r="K215" s="22" t="s">
        <v>91</v>
      </c>
      <c r="L215" s="23" t="s">
        <v>24</v>
      </c>
      <c r="M215" s="205">
        <v>150000</v>
      </c>
      <c r="N215" s="24">
        <f t="shared" si="18"/>
        <v>0</v>
      </c>
      <c r="O215" s="20"/>
      <c r="P215" s="58" t="str">
        <f t="shared" si="17"/>
        <v>OK</v>
      </c>
      <c r="Q215" s="20"/>
      <c r="R215" s="20"/>
      <c r="S215" s="20"/>
      <c r="T215">
        <v>95</v>
      </c>
      <c r="U215" s="162"/>
      <c r="V215" s="162"/>
      <c r="W215" s="162"/>
      <c r="X215" s="162"/>
      <c r="Y215" s="162"/>
      <c r="Z215" s="162"/>
      <c r="AA215" s="162"/>
    </row>
    <row r="216" spans="1:27" ht="13.5" hidden="1" customHeight="1">
      <c r="A21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16" s="9">
        <v>285</v>
      </c>
      <c r="C216" s="111" t="str">
        <f t="shared" si="20"/>
        <v>2级-1级</v>
      </c>
      <c r="D216" s="111" t="s">
        <v>66</v>
      </c>
      <c r="E216" s="111" t="s">
        <v>92</v>
      </c>
      <c r="F216" s="111" t="s">
        <v>64</v>
      </c>
      <c r="G216" s="111" t="s">
        <v>65</v>
      </c>
      <c r="H216" s="12" t="s">
        <v>330</v>
      </c>
      <c r="I216" s="12" t="s">
        <v>256</v>
      </c>
      <c r="J216" s="227">
        <v>148514.88</v>
      </c>
      <c r="K216" s="15"/>
      <c r="L216" s="316" t="s">
        <v>749</v>
      </c>
      <c r="M216" s="279">
        <v>150000</v>
      </c>
      <c r="N216" s="24">
        <f t="shared" si="18"/>
        <v>-1485.1199999999953</v>
      </c>
      <c r="O216" s="18"/>
      <c r="P216" s="58" t="str">
        <f t="shared" si="17"/>
        <v>待核对</v>
      </c>
      <c r="Q216" s="62"/>
      <c r="R216" s="62"/>
      <c r="S216" s="63"/>
      <c r="T216">
        <v>105</v>
      </c>
      <c r="U216" s="164"/>
      <c r="V216" s="165"/>
      <c r="W216" s="166"/>
      <c r="X216" s="166"/>
      <c r="Y216" s="167"/>
      <c r="Z216" s="168">
        <f>ROUND(J216-V216-Y216,2)</f>
        <v>148514.88</v>
      </c>
      <c r="AA216" s="168" t="e">
        <f>ROUND(M216+P216-S216,2)</f>
        <v>#VALUE!</v>
      </c>
    </row>
    <row r="217" spans="1:27" ht="13.5" hidden="1" customHeight="1">
      <c r="A21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7" s="9">
        <v>413</v>
      </c>
      <c r="C217" s="224" t="str">
        <f t="shared" si="20"/>
        <v>4级-2级</v>
      </c>
      <c r="D217" s="111" t="s">
        <v>72</v>
      </c>
      <c r="E217" s="111" t="s">
        <v>76</v>
      </c>
      <c r="F217" s="111" t="s">
        <v>66</v>
      </c>
      <c r="G217" s="111" t="s">
        <v>83</v>
      </c>
      <c r="H217" s="194" t="s">
        <v>165</v>
      </c>
      <c r="I217" s="222" t="s">
        <v>6</v>
      </c>
      <c r="J217" s="227">
        <v>147132.9</v>
      </c>
      <c r="K217" s="22"/>
      <c r="L217" s="293" t="s">
        <v>3</v>
      </c>
      <c r="M217" s="294">
        <v>147132.9</v>
      </c>
      <c r="N217" s="24">
        <f t="shared" si="18"/>
        <v>0</v>
      </c>
      <c r="O217" s="20"/>
      <c r="P217" s="58" t="str">
        <f t="shared" si="17"/>
        <v>OK</v>
      </c>
      <c r="Q217" s="20"/>
      <c r="R217" s="20"/>
      <c r="S217" s="20"/>
      <c r="T217">
        <v>97</v>
      </c>
    </row>
    <row r="218" spans="1:27" ht="13.5" hidden="1" customHeight="1">
      <c r="A218" s="147" t="str">
        <f>HYPERLINK("C:\Users\chizh\Desktop\ffcell\提取结果.xlsx#'4内部关联现金流'!A1","[提取结果.xlsx]4内部关联现金流")</f>
        <v>[提取结果.xlsx]4内部关联现金流</v>
      </c>
      <c r="B218" s="9">
        <v>472</v>
      </c>
      <c r="C218" s="111" t="str">
        <f t="shared" si="20"/>
        <v>1级-1级</v>
      </c>
      <c r="D218" s="101" t="s">
        <v>64</v>
      </c>
      <c r="E218" s="111" t="s">
        <v>80</v>
      </c>
      <c r="F218" s="101" t="s">
        <v>64</v>
      </c>
      <c r="G218" s="228" t="s">
        <v>65</v>
      </c>
      <c r="H218" s="102" t="s">
        <v>380</v>
      </c>
      <c r="I218" s="222" t="s">
        <v>3</v>
      </c>
      <c r="J218" s="229">
        <v>143533.5</v>
      </c>
      <c r="K218" s="22"/>
      <c r="L218" s="23"/>
      <c r="M218" s="202"/>
      <c r="N218" s="24">
        <f t="shared" si="18"/>
        <v>143533.5</v>
      </c>
      <c r="O218" s="20"/>
      <c r="P218" s="58" t="str">
        <f t="shared" si="17"/>
        <v>待核对</v>
      </c>
      <c r="Q218" s="20"/>
      <c r="R218" s="20"/>
      <c r="S218" s="20"/>
      <c r="T218">
        <v>53</v>
      </c>
    </row>
    <row r="219" spans="1:27" ht="13.5" hidden="1" customHeight="1">
      <c r="A21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19" s="9">
        <v>756</v>
      </c>
      <c r="C219" s="218" t="str">
        <f t="shared" si="20"/>
        <v>3级-2级</v>
      </c>
      <c r="D219" s="218" t="s">
        <v>69</v>
      </c>
      <c r="E219" s="218" t="s">
        <v>358</v>
      </c>
      <c r="F219" s="218" t="s">
        <v>66</v>
      </c>
      <c r="G219" s="218" t="s">
        <v>106</v>
      </c>
      <c r="H219" s="76" t="s">
        <v>658</v>
      </c>
      <c r="I219" s="195" t="s">
        <v>3</v>
      </c>
      <c r="J219" s="227">
        <v>143166.51</v>
      </c>
      <c r="K219" s="54"/>
      <c r="L219" s="307" t="s">
        <v>9</v>
      </c>
      <c r="M219" s="279">
        <v>112723.71</v>
      </c>
      <c r="N219" s="24">
        <f t="shared" si="18"/>
        <v>30442.800000000003</v>
      </c>
      <c r="O219" s="58"/>
      <c r="P219" s="58" t="str">
        <f t="shared" si="17"/>
        <v>待核对</v>
      </c>
      <c r="Q219" s="58"/>
      <c r="R219" s="58"/>
      <c r="S219" s="58"/>
      <c r="T219">
        <v>349</v>
      </c>
    </row>
    <row r="220" spans="1:27" ht="12.75" hidden="1" customHeight="1">
      <c r="A22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0" s="9">
        <v>386</v>
      </c>
      <c r="C220" s="224" t="str">
        <f t="shared" si="20"/>
        <v>4级-2级</v>
      </c>
      <c r="D220" s="111" t="s">
        <v>72</v>
      </c>
      <c r="E220" s="111" t="s">
        <v>76</v>
      </c>
      <c r="F220" s="231" t="s">
        <v>66</v>
      </c>
      <c r="G220" s="231" t="s">
        <v>169</v>
      </c>
      <c r="H220" s="76" t="s">
        <v>366</v>
      </c>
      <c r="I220" s="222" t="s">
        <v>3</v>
      </c>
      <c r="J220" s="227">
        <v>142812.69</v>
      </c>
      <c r="K220" s="22"/>
      <c r="L220" s="314" t="s">
        <v>9</v>
      </c>
      <c r="M220" s="313">
        <v>142812.69</v>
      </c>
      <c r="N220" s="24">
        <f t="shared" si="18"/>
        <v>0</v>
      </c>
      <c r="O220" s="20"/>
      <c r="P220" s="58" t="str">
        <f t="shared" si="17"/>
        <v>OK</v>
      </c>
      <c r="Q220" s="20"/>
      <c r="R220" s="20"/>
      <c r="S220" s="20"/>
      <c r="T220">
        <v>52</v>
      </c>
    </row>
    <row r="221" spans="1:27" s="292" customFormat="1" ht="12.75" hidden="1" customHeight="1">
      <c r="A221" s="283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21" s="284">
        <v>688</v>
      </c>
      <c r="C221" s="338" t="e">
        <f>TEXT(#REF!,"000")&amp;"-"&amp;TEXT(#REF!,"000")</f>
        <v>#REF!</v>
      </c>
      <c r="D221" s="338" t="s">
        <v>69</v>
      </c>
      <c r="E221" s="338" t="s">
        <v>196</v>
      </c>
      <c r="F221" s="338" t="s">
        <v>66</v>
      </c>
      <c r="G221" s="338" t="s">
        <v>84</v>
      </c>
      <c r="H221" s="339" t="s">
        <v>578</v>
      </c>
      <c r="I221" s="351" t="s">
        <v>9</v>
      </c>
      <c r="J221" s="288">
        <v>142363</v>
      </c>
      <c r="K221" s="289"/>
      <c r="L221" s="323"/>
      <c r="M221" s="324"/>
      <c r="N221" s="290">
        <f t="shared" si="18"/>
        <v>142363</v>
      </c>
      <c r="O221" s="291"/>
      <c r="P221" s="291" t="str">
        <f t="shared" si="17"/>
        <v>待核对</v>
      </c>
      <c r="Q221" s="291"/>
      <c r="R221" s="291"/>
      <c r="S221" s="291"/>
      <c r="T221" s="292">
        <v>100</v>
      </c>
    </row>
    <row r="222" spans="1:27" ht="39" hidden="1" customHeight="1">
      <c r="A22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222" s="9">
        <v>172</v>
      </c>
      <c r="C222" s="111" t="str">
        <f>TEXT(D222,"000")&amp;"-"&amp;TEXT(F222,"000")</f>
        <v>2级-3级</v>
      </c>
      <c r="D222" s="111" t="s">
        <v>66</v>
      </c>
      <c r="E222" s="111" t="s">
        <v>84</v>
      </c>
      <c r="F222" s="111" t="s">
        <v>69</v>
      </c>
      <c r="G222" s="111" t="s">
        <v>195</v>
      </c>
      <c r="H222" s="76" t="s">
        <v>241</v>
      </c>
      <c r="I222" s="222" t="s">
        <v>3</v>
      </c>
      <c r="J222" s="227">
        <v>142157.63</v>
      </c>
      <c r="K222" s="22" t="s">
        <v>555</v>
      </c>
      <c r="L222" s="237" t="s">
        <v>9</v>
      </c>
      <c r="M222" s="202">
        <v>131982.79</v>
      </c>
      <c r="N222" s="24">
        <f t="shared" si="18"/>
        <v>10174.839999999997</v>
      </c>
      <c r="O222" s="20"/>
      <c r="P222" s="58" t="str">
        <f t="shared" si="17"/>
        <v>待核对</v>
      </c>
      <c r="Q222" s="20"/>
      <c r="R222" s="20"/>
      <c r="S222" s="20"/>
      <c r="T222">
        <v>23</v>
      </c>
    </row>
    <row r="223" spans="1:27" ht="13.5" hidden="1" customHeight="1">
      <c r="A22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3" s="9">
        <v>317</v>
      </c>
      <c r="C223" s="111" t="str">
        <f>TEXT(D223,"000")&amp;"-"&amp;TEXT(F223,"000")</f>
        <v>4级-3级</v>
      </c>
      <c r="D223" s="111" t="s">
        <v>72</v>
      </c>
      <c r="E223" s="111" t="s">
        <v>97</v>
      </c>
      <c r="F223" s="111" t="s">
        <v>69</v>
      </c>
      <c r="G223" s="111" t="s">
        <v>351</v>
      </c>
      <c r="H223" s="194" t="s">
        <v>306</v>
      </c>
      <c r="I223" s="222" t="s">
        <v>3</v>
      </c>
      <c r="J223" s="227">
        <v>140567</v>
      </c>
      <c r="K223" s="22"/>
      <c r="L223" s="278" t="s">
        <v>741</v>
      </c>
      <c r="M223" s="279">
        <v>210470.22</v>
      </c>
      <c r="N223" s="24">
        <f t="shared" si="18"/>
        <v>-69903.22</v>
      </c>
      <c r="O223" s="20"/>
      <c r="P223" s="58" t="str">
        <f t="shared" si="17"/>
        <v>待核对</v>
      </c>
      <c r="Q223" s="20"/>
      <c r="R223" s="20"/>
      <c r="S223" s="20"/>
      <c r="T223">
        <v>25</v>
      </c>
    </row>
    <row r="224" spans="1:27" ht="13.5" hidden="1" customHeight="1">
      <c r="A22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24" s="9">
        <v>604</v>
      </c>
      <c r="C224" s="111" t="s">
        <v>504</v>
      </c>
      <c r="D224" s="111" t="s">
        <v>69</v>
      </c>
      <c r="E224" s="111" t="s">
        <v>158</v>
      </c>
      <c r="F224" s="111" t="s">
        <v>72</v>
      </c>
      <c r="G224" s="111" t="s">
        <v>76</v>
      </c>
      <c r="H224" s="76"/>
      <c r="I224" s="222" t="s">
        <v>3</v>
      </c>
      <c r="J224" s="227">
        <v>140339</v>
      </c>
      <c r="K224" s="22"/>
      <c r="L224" s="312" t="s">
        <v>6</v>
      </c>
      <c r="M224" s="313">
        <v>140339</v>
      </c>
      <c r="N224" s="24">
        <f t="shared" si="18"/>
        <v>0</v>
      </c>
      <c r="O224" s="20"/>
      <c r="P224" s="58" t="str">
        <f t="shared" si="17"/>
        <v>OK</v>
      </c>
      <c r="Q224" s="20"/>
      <c r="R224" s="20"/>
      <c r="S224" s="20"/>
      <c r="T224">
        <v>26</v>
      </c>
    </row>
    <row r="225" spans="1:27" ht="12.75" hidden="1" customHeight="1">
      <c r="A225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225" s="9">
        <v>139</v>
      </c>
      <c r="C225" s="111" t="str">
        <f t="shared" ref="C225:C231" si="21">TEXT(D225,"000")&amp;"-"&amp;TEXT(F225,"000")</f>
        <v>2级-2级</v>
      </c>
      <c r="D225" s="111" t="s">
        <v>66</v>
      </c>
      <c r="E225" s="111" t="s">
        <v>179</v>
      </c>
      <c r="F225" s="111" t="s">
        <v>66</v>
      </c>
      <c r="G225" s="111" t="s">
        <v>175</v>
      </c>
      <c r="H225" s="76" t="s">
        <v>201</v>
      </c>
      <c r="I225" s="222" t="s">
        <v>6</v>
      </c>
      <c r="J225" s="227">
        <v>138578.68</v>
      </c>
      <c r="K225" s="22"/>
      <c r="L225" s="23"/>
      <c r="M225" s="202"/>
      <c r="N225" s="24">
        <f t="shared" si="18"/>
        <v>138578.68</v>
      </c>
      <c r="O225" s="20"/>
      <c r="P225" s="58" t="str">
        <f t="shared" si="17"/>
        <v>待核对</v>
      </c>
      <c r="Q225" s="20"/>
      <c r="R225" s="20"/>
      <c r="S225" s="20"/>
      <c r="T225">
        <v>26</v>
      </c>
    </row>
    <row r="226" spans="1:27" ht="39" customHeight="1">
      <c r="A226" s="147" t="str">
        <f>HYPERLINK("C:\Users\chizh\Desktop\ffcell\提取结果.xlsx#'4内部关联现金流'!A1","[提取结果.xlsx]4内部关联现金流")</f>
        <v>[提取结果.xlsx]4内部关联现金流</v>
      </c>
      <c r="B226" s="9">
        <v>500</v>
      </c>
      <c r="C226" s="111" t="str">
        <f t="shared" si="21"/>
        <v>3级-2级</v>
      </c>
      <c r="D226" s="111" t="s">
        <v>69</v>
      </c>
      <c r="E226" s="111" t="s">
        <v>199</v>
      </c>
      <c r="F226" s="98" t="s">
        <v>66</v>
      </c>
      <c r="G226" s="98" t="s">
        <v>90</v>
      </c>
      <c r="H226" s="220" t="s">
        <v>403</v>
      </c>
      <c r="I226" s="222" t="s">
        <v>6</v>
      </c>
      <c r="J226" s="227">
        <v>138248.70000000001</v>
      </c>
      <c r="K226" s="217" t="s">
        <v>297</v>
      </c>
      <c r="L226" s="237" t="s">
        <v>3</v>
      </c>
      <c r="M226" s="202">
        <v>138248.70000000001</v>
      </c>
      <c r="N226" s="24">
        <f t="shared" si="18"/>
        <v>0</v>
      </c>
      <c r="O226" s="20"/>
      <c r="P226" s="58" t="str">
        <f t="shared" si="17"/>
        <v>OK</v>
      </c>
      <c r="Q226" s="20"/>
      <c r="R226" s="20"/>
      <c r="S226" s="20"/>
      <c r="T226">
        <v>89</v>
      </c>
    </row>
    <row r="227" spans="1:27" ht="13.5" hidden="1" customHeight="1">
      <c r="A22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27" s="9">
        <v>61</v>
      </c>
      <c r="C227" s="111" t="str">
        <f t="shared" si="21"/>
        <v>2级-2级</v>
      </c>
      <c r="D227" s="111" t="s">
        <v>66</v>
      </c>
      <c r="E227" s="111" t="s">
        <v>81</v>
      </c>
      <c r="F227" s="111" t="s">
        <v>66</v>
      </c>
      <c r="G227" s="111" t="s">
        <v>169</v>
      </c>
      <c r="H227" s="112" t="s">
        <v>129</v>
      </c>
      <c r="I227" s="222" t="s">
        <v>3</v>
      </c>
      <c r="J227" s="227">
        <v>138000</v>
      </c>
      <c r="K227" s="22"/>
      <c r="L227" s="298" t="s">
        <v>9</v>
      </c>
      <c r="M227" s="207">
        <v>138000</v>
      </c>
      <c r="N227" s="24">
        <f t="shared" si="18"/>
        <v>0</v>
      </c>
      <c r="O227" s="20"/>
      <c r="P227" s="58" t="str">
        <f t="shared" si="17"/>
        <v>OK</v>
      </c>
      <c r="Q227" s="33"/>
      <c r="R227" s="33"/>
      <c r="S227" s="33"/>
      <c r="T227">
        <v>133</v>
      </c>
      <c r="W227" t="s">
        <v>708</v>
      </c>
    </row>
    <row r="228" spans="1:27" ht="13.5" hidden="1" customHeight="1">
      <c r="A228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28" s="9">
        <v>570</v>
      </c>
      <c r="C228" s="111" t="str">
        <f t="shared" si="21"/>
        <v>2级-2级</v>
      </c>
      <c r="D228" s="111" t="s">
        <v>66</v>
      </c>
      <c r="E228" s="111" t="s">
        <v>90</v>
      </c>
      <c r="F228" s="111" t="s">
        <v>66</v>
      </c>
      <c r="G228" s="111" t="s">
        <v>106</v>
      </c>
      <c r="H228" s="76" t="s">
        <v>491</v>
      </c>
      <c r="I228" s="97" t="s">
        <v>7</v>
      </c>
      <c r="J228" s="227">
        <v>137885</v>
      </c>
      <c r="K228" s="54"/>
      <c r="L228" s="307" t="s">
        <v>7</v>
      </c>
      <c r="M228" s="279">
        <v>-137885</v>
      </c>
      <c r="N228" s="24">
        <f t="shared" si="18"/>
        <v>275770</v>
      </c>
      <c r="O228" s="58"/>
      <c r="P228" s="58" t="str">
        <f t="shared" si="17"/>
        <v>待核对</v>
      </c>
      <c r="Q228" s="58"/>
      <c r="R228" s="58"/>
      <c r="S228" s="58"/>
      <c r="T228">
        <v>13</v>
      </c>
    </row>
    <row r="229" spans="1:27" ht="13.5" hidden="1" customHeight="1">
      <c r="A22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9" s="9">
        <v>202</v>
      </c>
      <c r="C229" s="111" t="str">
        <f t="shared" si="21"/>
        <v>2级-4级</v>
      </c>
      <c r="D229" s="111" t="s">
        <v>66</v>
      </c>
      <c r="E229" s="111" t="s">
        <v>74</v>
      </c>
      <c r="F229" s="111" t="s">
        <v>72</v>
      </c>
      <c r="G229" s="111" t="s">
        <v>76</v>
      </c>
      <c r="H229" s="112" t="s">
        <v>269</v>
      </c>
      <c r="I229" s="222" t="s">
        <v>9</v>
      </c>
      <c r="J229" s="227">
        <v>136605</v>
      </c>
      <c r="K229" s="54"/>
      <c r="L229" s="298" t="s">
        <v>740</v>
      </c>
      <c r="M229" s="207">
        <v>136605</v>
      </c>
      <c r="N229" s="24">
        <f t="shared" si="18"/>
        <v>0</v>
      </c>
      <c r="O229" s="58"/>
      <c r="P229" s="58" t="str">
        <f t="shared" si="17"/>
        <v>OK</v>
      </c>
      <c r="Q229" s="58"/>
      <c r="R229" s="58"/>
      <c r="S229" s="58"/>
      <c r="T229">
        <v>12</v>
      </c>
      <c r="U229" s="162"/>
      <c r="V229" s="162"/>
      <c r="W229" s="162"/>
      <c r="X229" s="162"/>
      <c r="Y229" s="162"/>
      <c r="Z229" s="162"/>
      <c r="AA229" s="162"/>
    </row>
    <row r="230" spans="1:27" ht="39" hidden="1" customHeight="1">
      <c r="A23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0" s="9">
        <v>300</v>
      </c>
      <c r="C230" s="111" t="str">
        <f t="shared" si="21"/>
        <v>4级-3级</v>
      </c>
      <c r="D230" s="111" t="s">
        <v>72</v>
      </c>
      <c r="E230" s="111" t="s">
        <v>97</v>
      </c>
      <c r="F230" s="111" t="s">
        <v>69</v>
      </c>
      <c r="G230" s="111" t="s">
        <v>231</v>
      </c>
      <c r="H230" s="220" t="s">
        <v>306</v>
      </c>
      <c r="I230" s="222" t="s">
        <v>3</v>
      </c>
      <c r="J230" s="227">
        <v>134531.51</v>
      </c>
      <c r="K230" s="22" t="s">
        <v>306</v>
      </c>
      <c r="L230" s="23" t="s">
        <v>3</v>
      </c>
      <c r="M230" s="202">
        <v>134531.51</v>
      </c>
      <c r="N230" s="248">
        <f t="shared" si="18"/>
        <v>0</v>
      </c>
      <c r="O230" s="20"/>
      <c r="P230" s="58" t="str">
        <f t="shared" si="17"/>
        <v>OK</v>
      </c>
      <c r="Q230" s="20"/>
      <c r="R230" s="20"/>
      <c r="S230" s="20"/>
      <c r="T230">
        <v>8</v>
      </c>
    </row>
    <row r="231" spans="1:27" ht="12.75" hidden="1" customHeight="1">
      <c r="A23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1" s="9">
        <v>348</v>
      </c>
      <c r="C231" s="224" t="str">
        <f t="shared" si="21"/>
        <v>4级-3级</v>
      </c>
      <c r="D231" s="111" t="s">
        <v>72</v>
      </c>
      <c r="E231" s="111" t="s">
        <v>76</v>
      </c>
      <c r="F231" s="231" t="s">
        <v>69</v>
      </c>
      <c r="G231" s="231" t="s">
        <v>199</v>
      </c>
      <c r="H231" s="194" t="s">
        <v>306</v>
      </c>
      <c r="I231" s="222" t="s">
        <v>3</v>
      </c>
      <c r="J231" s="227">
        <v>133141.74</v>
      </c>
      <c r="K231" s="22" t="s">
        <v>407</v>
      </c>
      <c r="L231" s="237" t="s">
        <v>9</v>
      </c>
      <c r="M231" s="202">
        <v>133141.74</v>
      </c>
      <c r="N231" s="24">
        <f t="shared" si="18"/>
        <v>0</v>
      </c>
      <c r="O231" s="20"/>
      <c r="P231" s="58" t="str">
        <f t="shared" si="17"/>
        <v>OK</v>
      </c>
      <c r="Q231" s="20"/>
      <c r="R231" s="20"/>
      <c r="S231" s="20"/>
      <c r="T231">
        <v>11</v>
      </c>
    </row>
    <row r="232" spans="1:27" ht="39" hidden="1" customHeight="1">
      <c r="A23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32" s="9">
        <v>584</v>
      </c>
      <c r="C232" s="111" t="s">
        <v>500</v>
      </c>
      <c r="D232" s="111" t="s">
        <v>69</v>
      </c>
      <c r="E232" s="111" t="s">
        <v>476</v>
      </c>
      <c r="F232" s="111" t="s">
        <v>66</v>
      </c>
      <c r="G232" s="111" t="s">
        <v>78</v>
      </c>
      <c r="H232" s="112"/>
      <c r="I232" s="222" t="s">
        <v>3</v>
      </c>
      <c r="J232" s="227">
        <v>124597.75999999999</v>
      </c>
      <c r="K232" s="217" t="s">
        <v>403</v>
      </c>
      <c r="L232" s="23" t="s">
        <v>6</v>
      </c>
      <c r="M232" s="205">
        <v>124597.75999999999</v>
      </c>
      <c r="N232" s="24">
        <f t="shared" si="18"/>
        <v>0</v>
      </c>
      <c r="O232" s="20"/>
      <c r="P232" s="58" t="str">
        <f t="shared" si="17"/>
        <v>OK</v>
      </c>
      <c r="Q232" s="20"/>
      <c r="R232" s="20"/>
      <c r="S232" s="20"/>
      <c r="T232">
        <v>4</v>
      </c>
    </row>
    <row r="233" spans="1:27" ht="26.15" hidden="1" customHeight="1">
      <c r="A233" s="147" t="str">
        <f>HYPERLINK("C:\Users\chizh\Desktop\ffcell\提取结果.xlsx#'4内部关联现金流'!A1","[提取结果.xlsx]4内部关联现金流")</f>
        <v>[提取结果.xlsx]4内部关联现金流</v>
      </c>
      <c r="B233" s="9">
        <v>437</v>
      </c>
      <c r="C233" s="111" t="str">
        <f t="shared" ref="C233:C240" si="22">TEXT(D233,"000")&amp;"-"&amp;TEXT(F233,"000")</f>
        <v>4级-4级</v>
      </c>
      <c r="D233" s="98" t="s">
        <v>72</v>
      </c>
      <c r="E233" s="111" t="s">
        <v>80</v>
      </c>
      <c r="F233" s="98" t="s">
        <v>72</v>
      </c>
      <c r="G233" s="98" t="s">
        <v>73</v>
      </c>
      <c r="H233" s="222" t="s">
        <v>3</v>
      </c>
      <c r="I233" s="222" t="s">
        <v>3</v>
      </c>
      <c r="J233" s="229">
        <v>122673</v>
      </c>
      <c r="K233" s="22"/>
      <c r="L233" s="307" t="s">
        <v>750</v>
      </c>
      <c r="M233" s="192">
        <v>144000</v>
      </c>
      <c r="N233" s="24">
        <f t="shared" si="18"/>
        <v>-21327</v>
      </c>
      <c r="O233" s="20"/>
      <c r="P233" s="58" t="str">
        <f t="shared" si="17"/>
        <v>待核对</v>
      </c>
      <c r="Q233" s="20"/>
      <c r="R233" s="20"/>
      <c r="S233" s="20"/>
      <c r="T233">
        <v>18</v>
      </c>
    </row>
    <row r="234" spans="1:27" ht="13.5" hidden="1" customHeight="1">
      <c r="A234" s="147" t="str">
        <f>HYPERLINK("C:\Users\chizh\Desktop\ffcell\提取结果.xlsx#'4内部关联现金流-1'!A1","[提取结果.xlsx]4内部关联现金流-1")</f>
        <v>[提取结果.xlsx]4内部关联现金流-1</v>
      </c>
      <c r="B234" s="9">
        <v>554</v>
      </c>
      <c r="C234" s="111" t="str">
        <f t="shared" si="22"/>
        <v>3级-3级</v>
      </c>
      <c r="D234" s="111" t="s">
        <v>69</v>
      </c>
      <c r="E234" s="111" t="s">
        <v>415</v>
      </c>
      <c r="F234" s="111" t="s">
        <v>69</v>
      </c>
      <c r="G234" s="111" t="s">
        <v>180</v>
      </c>
      <c r="H234" s="76" t="s">
        <v>478</v>
      </c>
      <c r="I234" s="222" t="s">
        <v>9</v>
      </c>
      <c r="J234" s="227">
        <v>121344</v>
      </c>
      <c r="K234" s="22"/>
      <c r="L234" s="278" t="s">
        <v>739</v>
      </c>
      <c r="M234" s="279">
        <v>121344</v>
      </c>
      <c r="N234" s="24">
        <f t="shared" si="18"/>
        <v>0</v>
      </c>
      <c r="O234" s="20"/>
      <c r="P234" s="58" t="str">
        <f t="shared" si="17"/>
        <v>OK</v>
      </c>
      <c r="Q234" s="20"/>
      <c r="R234" s="20"/>
      <c r="S234" s="20"/>
      <c r="T234">
        <v>97</v>
      </c>
    </row>
    <row r="235" spans="1:27" ht="13.5" hidden="1" customHeight="1">
      <c r="A23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35" s="9">
        <v>801</v>
      </c>
      <c r="C235" s="218" t="str">
        <f t="shared" si="22"/>
        <v>3级-4级</v>
      </c>
      <c r="D235" s="218" t="s">
        <v>69</v>
      </c>
      <c r="E235" s="218" t="s">
        <v>347</v>
      </c>
      <c r="F235" s="218" t="s">
        <v>72</v>
      </c>
      <c r="G235" s="218" t="s">
        <v>97</v>
      </c>
      <c r="H235" s="220" t="s">
        <v>165</v>
      </c>
      <c r="I235" s="195" t="s">
        <v>5</v>
      </c>
      <c r="J235" s="227">
        <v>112431.56</v>
      </c>
      <c r="K235" s="54"/>
      <c r="L235" s="278" t="s">
        <v>6</v>
      </c>
      <c r="M235" s="279">
        <v>112431.56</v>
      </c>
      <c r="N235" s="24">
        <f t="shared" si="18"/>
        <v>0</v>
      </c>
      <c r="O235" s="58"/>
      <c r="P235" s="58" t="str">
        <f t="shared" si="17"/>
        <v>OK</v>
      </c>
      <c r="Q235" s="58"/>
      <c r="R235" s="58"/>
      <c r="S235" s="58"/>
      <c r="T235">
        <v>448</v>
      </c>
    </row>
    <row r="236" spans="1:27" ht="39" hidden="1" customHeight="1">
      <c r="A23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36" s="9">
        <v>240</v>
      </c>
      <c r="C236" s="111" t="str">
        <f t="shared" si="22"/>
        <v>2级-4级</v>
      </c>
      <c r="D236" s="111" t="s">
        <v>66</v>
      </c>
      <c r="E236" s="111" t="s">
        <v>82</v>
      </c>
      <c r="F236" s="111" t="s">
        <v>72</v>
      </c>
      <c r="G236" s="111" t="s">
        <v>76</v>
      </c>
      <c r="H236" s="220" t="s">
        <v>306</v>
      </c>
      <c r="I236" s="222" t="s">
        <v>9</v>
      </c>
      <c r="J236" s="227">
        <v>110608.66</v>
      </c>
      <c r="K236" s="54" t="s">
        <v>306</v>
      </c>
      <c r="L236" s="237" t="s">
        <v>3</v>
      </c>
      <c r="M236" s="203">
        <v>110608.66</v>
      </c>
      <c r="N236" s="24">
        <f t="shared" si="18"/>
        <v>0</v>
      </c>
      <c r="O236" s="58"/>
      <c r="P236" s="58" t="str">
        <f t="shared" si="17"/>
        <v>OK</v>
      </c>
      <c r="Q236" s="58"/>
      <c r="R236" s="58"/>
      <c r="S236" s="58"/>
      <c r="T236">
        <v>58</v>
      </c>
      <c r="U236" s="162"/>
      <c r="V236" s="162"/>
      <c r="W236" s="162"/>
      <c r="X236" s="162"/>
      <c r="Y236" s="162"/>
      <c r="Z236" s="162"/>
      <c r="AA236" s="162"/>
    </row>
    <row r="237" spans="1:27" ht="12.75" hidden="1" customHeight="1">
      <c r="A23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7" s="9">
        <v>408</v>
      </c>
      <c r="C237" s="224" t="str">
        <f t="shared" si="22"/>
        <v>4级-3级</v>
      </c>
      <c r="D237" s="111" t="s">
        <v>72</v>
      </c>
      <c r="E237" s="111" t="s">
        <v>76</v>
      </c>
      <c r="F237" s="111" t="s">
        <v>69</v>
      </c>
      <c r="G237" s="111" t="s">
        <v>364</v>
      </c>
      <c r="H237" s="194" t="s">
        <v>165</v>
      </c>
      <c r="I237" s="222" t="s">
        <v>6</v>
      </c>
      <c r="J237" s="227">
        <v>108035.29</v>
      </c>
      <c r="K237" s="22"/>
      <c r="L237" s="293" t="s">
        <v>5</v>
      </c>
      <c r="M237" s="294">
        <v>108035.29</v>
      </c>
      <c r="N237" s="24">
        <f t="shared" si="18"/>
        <v>0</v>
      </c>
      <c r="O237" s="20"/>
      <c r="P237" s="58" t="str">
        <f t="shared" si="17"/>
        <v>OK</v>
      </c>
      <c r="Q237" s="20"/>
      <c r="R237" s="20"/>
      <c r="S237" s="20"/>
      <c r="T237">
        <v>88</v>
      </c>
    </row>
    <row r="238" spans="1:27" ht="13.5" hidden="1" customHeight="1">
      <c r="A238" s="147" t="str">
        <f>HYPERLINK("C:\Users\chizh\Desktop\ffcell\提取结果.xlsx#'4内部关联现金流-1'!A1","[提取结果.xlsx]4内部关联现金流-1")</f>
        <v>[提取结果.xlsx]4内部关联现金流-1</v>
      </c>
      <c r="B238" s="9">
        <v>523</v>
      </c>
      <c r="C238" s="111" t="str">
        <f t="shared" si="22"/>
        <v>2级-3级</v>
      </c>
      <c r="D238" s="111" t="s">
        <v>66</v>
      </c>
      <c r="E238" s="111" t="s">
        <v>106</v>
      </c>
      <c r="F238" s="111" t="s">
        <v>69</v>
      </c>
      <c r="G238" s="111" t="s">
        <v>358</v>
      </c>
      <c r="H238" s="76" t="s">
        <v>432</v>
      </c>
      <c r="I238" s="222" t="s">
        <v>9</v>
      </c>
      <c r="J238" s="227">
        <v>107640.37</v>
      </c>
      <c r="K238" s="22"/>
      <c r="L238" s="278" t="s">
        <v>3</v>
      </c>
      <c r="M238" s="279">
        <v>112723.71</v>
      </c>
      <c r="N238" s="24">
        <f t="shared" si="18"/>
        <v>-5083.3400000000111</v>
      </c>
      <c r="O238" s="20"/>
      <c r="P238" s="58" t="str">
        <f t="shared" si="17"/>
        <v>待核对</v>
      </c>
      <c r="Q238" s="20"/>
      <c r="R238" s="20"/>
      <c r="S238" s="20"/>
      <c r="T238">
        <v>32</v>
      </c>
    </row>
    <row r="239" spans="1:27" ht="13.5" hidden="1" customHeight="1">
      <c r="A23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9" s="9">
        <v>311</v>
      </c>
      <c r="C239" s="111" t="str">
        <f t="shared" si="22"/>
        <v>4级-3级</v>
      </c>
      <c r="D239" s="111" t="s">
        <v>72</v>
      </c>
      <c r="E239" s="111" t="s">
        <v>97</v>
      </c>
      <c r="F239" s="111" t="s">
        <v>69</v>
      </c>
      <c r="G239" s="111" t="s">
        <v>349</v>
      </c>
      <c r="H239" s="194" t="s">
        <v>165</v>
      </c>
      <c r="I239" s="222" t="s">
        <v>6</v>
      </c>
      <c r="J239" s="227">
        <v>107514.43</v>
      </c>
      <c r="K239" s="22"/>
      <c r="L239" s="293" t="s">
        <v>5</v>
      </c>
      <c r="M239" s="294">
        <v>36452.82</v>
      </c>
      <c r="N239" s="24">
        <f t="shared" si="18"/>
        <v>71061.609999999986</v>
      </c>
      <c r="O239" s="20"/>
      <c r="P239" s="58" t="str">
        <f t="shared" si="17"/>
        <v>待核对</v>
      </c>
      <c r="Q239" s="20"/>
      <c r="R239" s="20"/>
      <c r="S239" s="20"/>
      <c r="T239">
        <v>19</v>
      </c>
    </row>
    <row r="240" spans="1:27" ht="13.5" hidden="1" customHeight="1">
      <c r="A24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0" s="9">
        <v>322</v>
      </c>
      <c r="C240" s="111" t="str">
        <f t="shared" si="22"/>
        <v>4级-3级</v>
      </c>
      <c r="D240" s="111" t="s">
        <v>72</v>
      </c>
      <c r="E240" s="111" t="s">
        <v>97</v>
      </c>
      <c r="F240" s="111" t="s">
        <v>69</v>
      </c>
      <c r="G240" s="111" t="s">
        <v>355</v>
      </c>
      <c r="H240" s="194" t="s">
        <v>306</v>
      </c>
      <c r="I240" s="222" t="s">
        <v>3</v>
      </c>
      <c r="J240" s="227">
        <v>107438.39999999999</v>
      </c>
      <c r="K240" s="22"/>
      <c r="L240" s="278" t="s">
        <v>741</v>
      </c>
      <c r="M240" s="279">
        <v>107438.39999999999</v>
      </c>
      <c r="N240" s="24">
        <f t="shared" si="18"/>
        <v>0</v>
      </c>
      <c r="O240" s="20"/>
      <c r="P240" s="58" t="str">
        <f t="shared" si="17"/>
        <v>OK</v>
      </c>
      <c r="Q240" s="20"/>
      <c r="R240" s="20"/>
      <c r="S240" s="20"/>
      <c r="T240">
        <v>30</v>
      </c>
    </row>
    <row r="241" spans="1:27" ht="39" hidden="1" customHeight="1">
      <c r="A24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41" s="9">
        <v>585</v>
      </c>
      <c r="C241" s="111" t="s">
        <v>499</v>
      </c>
      <c r="D241" s="111" t="s">
        <v>69</v>
      </c>
      <c r="E241" s="111" t="s">
        <v>476</v>
      </c>
      <c r="F241" s="111" t="s">
        <v>69</v>
      </c>
      <c r="G241" s="111" t="s">
        <v>293</v>
      </c>
      <c r="H241" s="112"/>
      <c r="I241" s="222" t="s">
        <v>3</v>
      </c>
      <c r="J241" s="227">
        <v>106516.07</v>
      </c>
      <c r="K241" s="217" t="s">
        <v>403</v>
      </c>
      <c r="L241" s="23" t="s">
        <v>6</v>
      </c>
      <c r="M241" s="205">
        <v>106516.07</v>
      </c>
      <c r="N241" s="24">
        <f t="shared" si="18"/>
        <v>0</v>
      </c>
      <c r="O241" s="20"/>
      <c r="P241" s="58" t="str">
        <f t="shared" si="17"/>
        <v>OK</v>
      </c>
      <c r="Q241" s="20"/>
      <c r="R241" s="20"/>
      <c r="S241" s="20"/>
      <c r="T241">
        <v>5</v>
      </c>
    </row>
    <row r="242" spans="1:27" ht="13.5" hidden="1" customHeight="1">
      <c r="A24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42" s="9">
        <v>879</v>
      </c>
      <c r="C242" s="111" t="str">
        <f>TEXT(D242,"000")&amp;"-"&amp;TEXT(F242,"000")</f>
        <v>3级-3级</v>
      </c>
      <c r="D242" s="111" t="s">
        <v>69</v>
      </c>
      <c r="E242" s="111" t="s">
        <v>293</v>
      </c>
      <c r="F242" s="111" t="s">
        <v>69</v>
      </c>
      <c r="G242" s="111" t="s">
        <v>476</v>
      </c>
      <c r="H242" s="219" t="s">
        <v>403</v>
      </c>
      <c r="I242" s="222" t="s">
        <v>6</v>
      </c>
      <c r="J242" s="227">
        <v>106516.07</v>
      </c>
      <c r="K242" s="22"/>
      <c r="L242" s="298" t="s">
        <v>739</v>
      </c>
      <c r="M242" s="207">
        <v>106516.07</v>
      </c>
      <c r="N242" s="24">
        <f t="shared" si="18"/>
        <v>0</v>
      </c>
      <c r="O242" s="20"/>
      <c r="P242" s="58" t="str">
        <f t="shared" si="17"/>
        <v>OK</v>
      </c>
      <c r="Q242" s="20"/>
      <c r="R242" s="20"/>
      <c r="S242" s="20"/>
      <c r="T242">
        <v>60</v>
      </c>
    </row>
    <row r="243" spans="1:27" ht="39" hidden="1" customHeight="1">
      <c r="A243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43" s="9">
        <v>566</v>
      </c>
      <c r="C243" s="111" t="str">
        <f>TEXT(D243,"000")&amp;"-"&amp;TEXT(F243,"000")</f>
        <v>2级-2级</v>
      </c>
      <c r="D243" s="111" t="s">
        <v>66</v>
      </c>
      <c r="E243" s="111" t="s">
        <v>90</v>
      </c>
      <c r="F243" s="111" t="s">
        <v>66</v>
      </c>
      <c r="G243" s="111" t="s">
        <v>175</v>
      </c>
      <c r="H243" s="112" t="s">
        <v>488</v>
      </c>
      <c r="I243" s="222" t="s">
        <v>6</v>
      </c>
      <c r="J243" s="227">
        <v>106060</v>
      </c>
      <c r="K243" s="217" t="s">
        <v>513</v>
      </c>
      <c r="L243" s="237" t="s">
        <v>3</v>
      </c>
      <c r="M243" s="203">
        <v>106060</v>
      </c>
      <c r="N243" s="24">
        <f t="shared" si="18"/>
        <v>0</v>
      </c>
      <c r="O243" s="58"/>
      <c r="P243" s="58" t="str">
        <f t="shared" si="17"/>
        <v>OK</v>
      </c>
      <c r="Q243" s="58"/>
      <c r="R243" s="58"/>
      <c r="S243" s="58"/>
      <c r="T243">
        <v>9</v>
      </c>
    </row>
    <row r="244" spans="1:27" ht="39" hidden="1" customHeight="1">
      <c r="A24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44" s="9">
        <v>46</v>
      </c>
      <c r="C244" s="111" t="str">
        <f>TEXT(D244,"000")&amp;"-"&amp;TEXT(F244,"000")</f>
        <v>1级-2级</v>
      </c>
      <c r="D244" s="111" t="s">
        <v>64</v>
      </c>
      <c r="E244" s="111" t="s">
        <v>65</v>
      </c>
      <c r="F244" s="111" t="s">
        <v>66</v>
      </c>
      <c r="G244" s="111" t="s">
        <v>106</v>
      </c>
      <c r="H244" s="76" t="s">
        <v>107</v>
      </c>
      <c r="I244" s="222" t="s">
        <v>5</v>
      </c>
      <c r="J244" s="227">
        <v>100000</v>
      </c>
      <c r="K244" s="22" t="s">
        <v>304</v>
      </c>
      <c r="L244" s="23" t="s">
        <v>14</v>
      </c>
      <c r="M244" s="202">
        <v>100000</v>
      </c>
      <c r="N244" s="24">
        <f t="shared" si="18"/>
        <v>0</v>
      </c>
      <c r="O244" s="20"/>
      <c r="P244" s="58" t="str">
        <f t="shared" si="17"/>
        <v>OK</v>
      </c>
      <c r="Q244" s="20"/>
      <c r="R244" s="20"/>
      <c r="S244" s="20"/>
      <c r="T244">
        <v>46</v>
      </c>
    </row>
    <row r="245" spans="1:27" ht="13.9" hidden="1" customHeight="1">
      <c r="A24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5" s="9">
        <v>376</v>
      </c>
      <c r="C245" s="224" t="str">
        <f>TEXT(D245,"000")&amp;"-"&amp;TEXT(F245,"000")</f>
        <v>4级-2级</v>
      </c>
      <c r="D245" s="111" t="s">
        <v>72</v>
      </c>
      <c r="E245" s="111" t="s">
        <v>76</v>
      </c>
      <c r="F245" s="231" t="s">
        <v>66</v>
      </c>
      <c r="G245" s="230" t="s">
        <v>303</v>
      </c>
      <c r="H245" s="194" t="s">
        <v>306</v>
      </c>
      <c r="I245" s="222" t="s">
        <v>3</v>
      </c>
      <c r="J245" s="227">
        <v>98786.92</v>
      </c>
      <c r="K245" s="22"/>
      <c r="L245" s="350" t="s">
        <v>9</v>
      </c>
      <c r="M245" s="260">
        <v>74757.95</v>
      </c>
      <c r="N245" s="24">
        <f t="shared" si="18"/>
        <v>24028.97</v>
      </c>
      <c r="O245" s="20"/>
      <c r="P245" s="58" t="str">
        <f t="shared" si="17"/>
        <v>待核对</v>
      </c>
      <c r="Q245" s="20"/>
      <c r="R245" s="20"/>
      <c r="S245" s="20"/>
      <c r="T245">
        <v>39</v>
      </c>
    </row>
    <row r="246" spans="1:27" ht="13.9" hidden="1" customHeight="1">
      <c r="A24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46" s="9">
        <v>632</v>
      </c>
      <c r="C246" s="111" t="s">
        <v>503</v>
      </c>
      <c r="D246" s="111" t="s">
        <v>69</v>
      </c>
      <c r="E246" s="111" t="s">
        <v>70</v>
      </c>
      <c r="F246" s="111" t="s">
        <v>64</v>
      </c>
      <c r="G246" s="111" t="s">
        <v>65</v>
      </c>
      <c r="H246" s="194" t="s">
        <v>256</v>
      </c>
      <c r="I246" s="222" t="s">
        <v>5</v>
      </c>
      <c r="J246" s="227">
        <v>98333.33</v>
      </c>
      <c r="K246" s="22" t="s">
        <v>91</v>
      </c>
      <c r="L246" s="23" t="s">
        <v>24</v>
      </c>
      <c r="M246" s="202">
        <v>98333.33</v>
      </c>
      <c r="N246" s="24">
        <f t="shared" si="18"/>
        <v>0</v>
      </c>
      <c r="O246" s="20"/>
      <c r="P246" s="58" t="str">
        <f t="shared" si="17"/>
        <v>OK</v>
      </c>
      <c r="Q246" s="20"/>
      <c r="R246" s="20"/>
      <c r="S246" s="20"/>
      <c r="T246">
        <v>57</v>
      </c>
    </row>
    <row r="247" spans="1:27" ht="13.9" hidden="1" customHeight="1">
      <c r="A24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47" s="9">
        <v>209</v>
      </c>
      <c r="C247" s="111" t="str">
        <f t="shared" ref="C247:C257" si="23">TEXT(D247,"000")&amp;"-"&amp;TEXT(F247,"000")</f>
        <v>2级-2级</v>
      </c>
      <c r="D247" s="111" t="s">
        <v>66</v>
      </c>
      <c r="E247" s="111" t="s">
        <v>281</v>
      </c>
      <c r="F247" s="111" t="s">
        <v>66</v>
      </c>
      <c r="G247" s="111" t="s">
        <v>282</v>
      </c>
      <c r="H247" s="112" t="s">
        <v>283</v>
      </c>
      <c r="I247" s="222" t="s">
        <v>5</v>
      </c>
      <c r="J247" s="227">
        <f>120000*0.8176</f>
        <v>98112</v>
      </c>
      <c r="K247" s="54" t="s">
        <v>284</v>
      </c>
      <c r="L247" s="237" t="s">
        <v>9</v>
      </c>
      <c r="M247" s="204">
        <v>98112</v>
      </c>
      <c r="N247" s="24">
        <f t="shared" si="18"/>
        <v>0</v>
      </c>
      <c r="O247" s="58"/>
      <c r="P247" s="58" t="str">
        <f t="shared" si="17"/>
        <v>OK</v>
      </c>
      <c r="Q247" s="58"/>
      <c r="R247" s="58"/>
      <c r="S247" s="58"/>
      <c r="T247">
        <v>22</v>
      </c>
      <c r="U247" s="162"/>
      <c r="V247" s="162"/>
      <c r="W247" s="162"/>
      <c r="X247" s="162"/>
      <c r="Y247" s="162"/>
      <c r="Z247" s="162"/>
      <c r="AA247" s="162"/>
    </row>
    <row r="248" spans="1:27" ht="13.9" hidden="1" customHeight="1">
      <c r="A24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48" s="9">
        <v>264</v>
      </c>
      <c r="C248" s="111" t="str">
        <f t="shared" si="23"/>
        <v>2级-2级</v>
      </c>
      <c r="D248" s="111" t="s">
        <v>66</v>
      </c>
      <c r="E248" s="111" t="s">
        <v>728</v>
      </c>
      <c r="F248" s="111" t="s">
        <v>66</v>
      </c>
      <c r="G248" s="111" t="s">
        <v>257</v>
      </c>
      <c r="H248" s="112" t="s">
        <v>185</v>
      </c>
      <c r="I248" s="222" t="s">
        <v>5</v>
      </c>
      <c r="J248" s="227">
        <v>98000</v>
      </c>
      <c r="K248" s="54"/>
      <c r="L248" s="348" t="s">
        <v>9</v>
      </c>
      <c r="M248" s="294">
        <v>98000</v>
      </c>
      <c r="N248" s="24">
        <f t="shared" si="18"/>
        <v>0</v>
      </c>
      <c r="O248" s="58"/>
      <c r="P248" s="58" t="str">
        <f t="shared" si="17"/>
        <v>OK</v>
      </c>
      <c r="Q248" s="58"/>
      <c r="R248" s="58"/>
      <c r="S248" s="58"/>
      <c r="T248">
        <v>83</v>
      </c>
      <c r="U248" s="162"/>
      <c r="V248" s="162"/>
      <c r="W248" s="162"/>
      <c r="X248" s="162"/>
      <c r="Y248" s="162"/>
      <c r="Z248" s="162"/>
      <c r="AA248" s="162"/>
    </row>
    <row r="249" spans="1:27" ht="13.9" hidden="1" customHeight="1">
      <c r="A24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49" s="9">
        <v>261</v>
      </c>
      <c r="C249" s="111" t="str">
        <f t="shared" si="23"/>
        <v>3级-2级</v>
      </c>
      <c r="D249" s="111" t="s">
        <v>69</v>
      </c>
      <c r="E249" s="111" t="s">
        <v>730</v>
      </c>
      <c r="F249" s="111" t="s">
        <v>66</v>
      </c>
      <c r="G249" s="111" t="s">
        <v>257</v>
      </c>
      <c r="H249" s="112" t="s">
        <v>185</v>
      </c>
      <c r="I249" s="222" t="s">
        <v>5</v>
      </c>
      <c r="J249" s="227">
        <v>95000</v>
      </c>
      <c r="K249" s="54"/>
      <c r="L249" s="348" t="s">
        <v>9</v>
      </c>
      <c r="M249" s="294">
        <v>95000</v>
      </c>
      <c r="N249" s="24">
        <f t="shared" si="18"/>
        <v>0</v>
      </c>
      <c r="O249" s="58"/>
      <c r="P249" s="58" t="str">
        <f t="shared" si="17"/>
        <v>OK</v>
      </c>
      <c r="Q249" s="58"/>
      <c r="R249" s="58"/>
      <c r="S249" s="58"/>
      <c r="T249">
        <v>80</v>
      </c>
      <c r="U249" s="162"/>
      <c r="V249" s="162"/>
      <c r="W249" s="162"/>
      <c r="X249" s="162"/>
      <c r="Y249" s="162"/>
      <c r="Z249" s="162"/>
      <c r="AA249" s="162"/>
    </row>
    <row r="250" spans="1:27" ht="13.9" hidden="1" customHeight="1">
      <c r="A25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50" s="9">
        <v>683</v>
      </c>
      <c r="C250" s="218" t="str">
        <f t="shared" si="23"/>
        <v>3级-4级</v>
      </c>
      <c r="D250" s="218" t="s">
        <v>69</v>
      </c>
      <c r="E250" s="218" t="s">
        <v>245</v>
      </c>
      <c r="F250" s="218" t="s">
        <v>72</v>
      </c>
      <c r="G250" s="218" t="s">
        <v>76</v>
      </c>
      <c r="H250" s="128" t="s">
        <v>77</v>
      </c>
      <c r="I250" s="195" t="s">
        <v>5</v>
      </c>
      <c r="J250" s="227">
        <v>94373.84</v>
      </c>
      <c r="K250" s="126"/>
      <c r="L250" s="316" t="s">
        <v>740</v>
      </c>
      <c r="M250" s="279">
        <v>94373.84</v>
      </c>
      <c r="N250" s="24">
        <f t="shared" si="18"/>
        <v>0</v>
      </c>
      <c r="O250" s="20"/>
      <c r="P250" s="58" t="str">
        <f t="shared" si="17"/>
        <v>OK</v>
      </c>
      <c r="Q250" s="20"/>
      <c r="R250" s="20"/>
      <c r="S250" s="20"/>
      <c r="T250">
        <v>82</v>
      </c>
    </row>
    <row r="251" spans="1:27" ht="13.9" hidden="1" customHeight="1">
      <c r="A251" s="147" t="str">
        <f>HYPERLINK("C:\Users\chizh\Desktop\ffcell\提取结果.xlsx#'4内部关联现金流'!A1","[提取结果.xlsx]4内部关联现金流")</f>
        <v>[提取结果.xlsx]4内部关联现金流</v>
      </c>
      <c r="B251" s="9">
        <v>498</v>
      </c>
      <c r="C251" s="111" t="str">
        <f t="shared" si="23"/>
        <v>3级-3级</v>
      </c>
      <c r="D251" s="228" t="s">
        <v>69</v>
      </c>
      <c r="E251" s="111" t="s">
        <v>80</v>
      </c>
      <c r="F251" s="228" t="s">
        <v>69</v>
      </c>
      <c r="G251" s="228" t="s">
        <v>293</v>
      </c>
      <c r="H251" s="102" t="s">
        <v>380</v>
      </c>
      <c r="I251" s="222" t="s">
        <v>3</v>
      </c>
      <c r="J251" s="229">
        <v>94157</v>
      </c>
      <c r="K251" s="22"/>
      <c r="L251" s="278" t="s">
        <v>6</v>
      </c>
      <c r="M251" s="320">
        <v>55200</v>
      </c>
      <c r="N251" s="24">
        <f t="shared" si="18"/>
        <v>38957</v>
      </c>
      <c r="O251" s="20"/>
      <c r="P251" s="58" t="str">
        <f t="shared" si="17"/>
        <v>待核对</v>
      </c>
      <c r="Q251" s="20"/>
      <c r="R251" s="20"/>
      <c r="S251" s="20"/>
      <c r="T251">
        <v>79</v>
      </c>
    </row>
    <row r="252" spans="1:27" ht="13.9" hidden="1" customHeight="1">
      <c r="A252" s="147" t="str">
        <f>HYPERLINK("C:\Users\chizh\Desktop\ffcell\提取结果.xlsx#'4内部关联现金流'!A1","[提取结果.xlsx]4内部关联现金流")</f>
        <v>[提取结果.xlsx]4内部关联现金流</v>
      </c>
      <c r="B252" s="9">
        <v>465</v>
      </c>
      <c r="C252" s="111" t="str">
        <f t="shared" si="23"/>
        <v>4级-4级</v>
      </c>
      <c r="D252" s="228" t="s">
        <v>72</v>
      </c>
      <c r="E252" s="111" t="s">
        <v>80</v>
      </c>
      <c r="F252" s="228" t="s">
        <v>72</v>
      </c>
      <c r="G252" s="101" t="s">
        <v>386</v>
      </c>
      <c r="H252" s="102" t="s">
        <v>383</v>
      </c>
      <c r="I252" s="222" t="s">
        <v>6</v>
      </c>
      <c r="J252" s="229">
        <v>93084</v>
      </c>
      <c r="K252" s="22" t="s">
        <v>544</v>
      </c>
      <c r="L252" s="237" t="s">
        <v>3</v>
      </c>
      <c r="M252" s="202">
        <v>93084</v>
      </c>
      <c r="N252" s="24">
        <f t="shared" si="18"/>
        <v>0</v>
      </c>
      <c r="O252" s="20"/>
      <c r="P252" s="58" t="str">
        <f t="shared" si="17"/>
        <v>OK</v>
      </c>
      <c r="Q252" s="20"/>
      <c r="R252" s="20"/>
      <c r="S252" s="20"/>
      <c r="T252">
        <v>46</v>
      </c>
    </row>
    <row r="253" spans="1:27" ht="13.9" hidden="1" customHeight="1">
      <c r="A25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3" s="9">
        <v>277</v>
      </c>
      <c r="C253" s="111" t="str">
        <f t="shared" si="23"/>
        <v>2级-4级</v>
      </c>
      <c r="D253" s="111" t="s">
        <v>66</v>
      </c>
      <c r="E253" s="111" t="s">
        <v>95</v>
      </c>
      <c r="F253" s="111" t="s">
        <v>72</v>
      </c>
      <c r="G253" s="111" t="s">
        <v>76</v>
      </c>
      <c r="H253" s="112" t="s">
        <v>103</v>
      </c>
      <c r="I253" s="222" t="s">
        <v>5</v>
      </c>
      <c r="J253" s="227">
        <v>92493.52</v>
      </c>
      <c r="K253" s="22"/>
      <c r="L253" s="298" t="s">
        <v>9</v>
      </c>
      <c r="M253" s="207">
        <v>385639.63</v>
      </c>
      <c r="N253" s="24">
        <f t="shared" si="18"/>
        <v>-293146.11</v>
      </c>
      <c r="O253" s="20"/>
      <c r="P253" s="58" t="str">
        <f t="shared" si="17"/>
        <v>待核对</v>
      </c>
      <c r="Q253" s="20"/>
      <c r="R253" s="20"/>
      <c r="S253" s="20"/>
      <c r="T253">
        <v>97</v>
      </c>
      <c r="U253" s="162"/>
      <c r="V253" s="162"/>
      <c r="W253" s="162"/>
      <c r="X253" s="162"/>
      <c r="Y253" s="162"/>
      <c r="Z253" s="162"/>
      <c r="AA253" s="162"/>
    </row>
    <row r="254" spans="1:27" ht="13.9" hidden="1" customHeight="1">
      <c r="A25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54" s="9">
        <v>872</v>
      </c>
      <c r="C254" s="111" t="str">
        <f t="shared" si="23"/>
        <v>2级-1级</v>
      </c>
      <c r="D254" s="111" t="s">
        <v>66</v>
      </c>
      <c r="E254" s="111" t="s">
        <v>78</v>
      </c>
      <c r="F254" s="224" t="s">
        <v>64</v>
      </c>
      <c r="G254" s="111" t="s">
        <v>65</v>
      </c>
      <c r="H254" s="112" t="s">
        <v>699</v>
      </c>
      <c r="I254" s="222" t="s">
        <v>9</v>
      </c>
      <c r="J254" s="227">
        <v>90053.84</v>
      </c>
      <c r="K254" s="22"/>
      <c r="L254" s="298" t="s">
        <v>753</v>
      </c>
      <c r="M254" s="207">
        <v>90053.84</v>
      </c>
      <c r="N254" s="24">
        <f t="shared" si="18"/>
        <v>0</v>
      </c>
      <c r="O254" s="20"/>
      <c r="P254" s="58" t="str">
        <f t="shared" si="17"/>
        <v>OK</v>
      </c>
      <c r="Q254" s="20"/>
      <c r="R254" s="20"/>
      <c r="S254" s="20"/>
      <c r="T254">
        <v>53</v>
      </c>
    </row>
    <row r="255" spans="1:27" ht="13.9" hidden="1" customHeight="1">
      <c r="A25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55" s="9">
        <v>86</v>
      </c>
      <c r="C255" s="111" t="str">
        <f t="shared" si="23"/>
        <v>2级-2级</v>
      </c>
      <c r="D255" s="111" t="s">
        <v>66</v>
      </c>
      <c r="E255" s="111" t="s">
        <v>81</v>
      </c>
      <c r="F255" s="111" t="s">
        <v>66</v>
      </c>
      <c r="G255" s="111" t="s">
        <v>169</v>
      </c>
      <c r="H255" s="112" t="s">
        <v>185</v>
      </c>
      <c r="I255" s="222" t="s">
        <v>5</v>
      </c>
      <c r="J255" s="227">
        <v>90000</v>
      </c>
      <c r="K255" s="22" t="s">
        <v>185</v>
      </c>
      <c r="L255" s="237" t="s">
        <v>9</v>
      </c>
      <c r="M255" s="205">
        <v>90000</v>
      </c>
      <c r="N255" s="24">
        <f t="shared" si="18"/>
        <v>0</v>
      </c>
      <c r="O255" s="20"/>
      <c r="P255" s="58" t="str">
        <f t="shared" si="17"/>
        <v>OK</v>
      </c>
      <c r="Q255" s="33"/>
      <c r="R255" s="33"/>
      <c r="S255" s="33"/>
      <c r="T255">
        <v>158</v>
      </c>
    </row>
    <row r="256" spans="1:27" ht="13.9" hidden="1" customHeight="1">
      <c r="A25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56" s="9">
        <v>390</v>
      </c>
      <c r="C256" s="224" t="str">
        <f t="shared" si="23"/>
        <v>4级-2级</v>
      </c>
      <c r="D256" s="111" t="s">
        <v>72</v>
      </c>
      <c r="E256" s="111" t="s">
        <v>76</v>
      </c>
      <c r="F256" s="111" t="s">
        <v>66</v>
      </c>
      <c r="G256" s="111" t="s">
        <v>89</v>
      </c>
      <c r="H256" s="194" t="s">
        <v>165</v>
      </c>
      <c r="I256" s="222" t="s">
        <v>6</v>
      </c>
      <c r="J256" s="227">
        <v>89660</v>
      </c>
      <c r="K256" s="22"/>
      <c r="L256" s="262" t="s">
        <v>739</v>
      </c>
      <c r="M256" s="263">
        <v>1032840.48</v>
      </c>
      <c r="N256" s="24">
        <f t="shared" si="18"/>
        <v>-943180.48</v>
      </c>
      <c r="O256" s="20"/>
      <c r="P256" s="58" t="str">
        <f t="shared" si="17"/>
        <v>待核对</v>
      </c>
      <c r="Q256" s="20"/>
      <c r="R256" s="20"/>
      <c r="S256" s="20"/>
      <c r="T256">
        <v>56</v>
      </c>
    </row>
    <row r="257" spans="1:27" ht="13.9" hidden="1" customHeight="1">
      <c r="A25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7" s="9">
        <v>274</v>
      </c>
      <c r="C257" s="111" t="str">
        <f t="shared" si="23"/>
        <v>3级-2级</v>
      </c>
      <c r="D257" s="111" t="s">
        <v>69</v>
      </c>
      <c r="E257" s="111" t="s">
        <v>334</v>
      </c>
      <c r="F257" s="111" t="s">
        <v>66</v>
      </c>
      <c r="G257" s="111" t="s">
        <v>335</v>
      </c>
      <c r="H257" s="76" t="s">
        <v>336</v>
      </c>
      <c r="I257" s="222" t="s">
        <v>9</v>
      </c>
      <c r="J257" s="227">
        <v>86583.84</v>
      </c>
      <c r="K257" s="22"/>
      <c r="L257" s="256" t="s">
        <v>5</v>
      </c>
      <c r="M257" s="260">
        <v>75114.429999999993</v>
      </c>
      <c r="N257" s="24">
        <f t="shared" si="18"/>
        <v>11469.410000000003</v>
      </c>
      <c r="O257" s="20"/>
      <c r="P257" s="58" t="str">
        <f t="shared" ref="P257:P320" si="24">IF(N257=0,"OK","待核对")</f>
        <v>待核对</v>
      </c>
      <c r="Q257" s="20"/>
      <c r="R257" s="20"/>
      <c r="S257" s="20"/>
      <c r="T257">
        <v>94</v>
      </c>
      <c r="U257" s="162"/>
      <c r="V257" s="162"/>
      <c r="W257" s="162"/>
      <c r="X257" s="162"/>
      <c r="Y257" s="162"/>
      <c r="Z257" s="162"/>
      <c r="AA257" s="162"/>
    </row>
    <row r="258" spans="1:27" ht="13.9" hidden="1" customHeight="1">
      <c r="A25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58" s="9">
        <v>619</v>
      </c>
      <c r="C258" s="111" t="s">
        <v>500</v>
      </c>
      <c r="D258" s="111" t="s">
        <v>69</v>
      </c>
      <c r="E258" s="111" t="s">
        <v>158</v>
      </c>
      <c r="F258" s="111" t="s">
        <v>66</v>
      </c>
      <c r="G258" s="111" t="s">
        <v>184</v>
      </c>
      <c r="H258" s="76"/>
      <c r="I258" s="222" t="s">
        <v>9</v>
      </c>
      <c r="J258" s="227">
        <v>84845.87</v>
      </c>
      <c r="K258" s="22"/>
      <c r="L258" s="317" t="s">
        <v>3</v>
      </c>
      <c r="M258" s="294">
        <v>84845.87</v>
      </c>
      <c r="N258" s="24">
        <f t="shared" ref="N258:N321" si="25">J258-M258</f>
        <v>0</v>
      </c>
      <c r="O258" s="20"/>
      <c r="P258" s="58" t="str">
        <f t="shared" si="24"/>
        <v>OK</v>
      </c>
      <c r="Q258" s="20"/>
      <c r="R258" s="20"/>
      <c r="S258" s="20"/>
      <c r="T258">
        <v>43</v>
      </c>
    </row>
    <row r="259" spans="1:27" ht="13.9" hidden="1" customHeight="1">
      <c r="A259" s="147" t="str">
        <f>HYPERLINK("C:\Users\chizh\Desktop\ffcell\提取结果.xlsx#'4内部关联现金流-1'!A1","[提取结果.xlsx]4内部关联现金流-1")</f>
        <v>[提取结果.xlsx]4内部关联现金流-1</v>
      </c>
      <c r="B259" s="9">
        <v>518</v>
      </c>
      <c r="C259" s="111" t="str">
        <f t="shared" ref="C259:C271" si="26">TEXT(D259,"000")&amp;"-"&amp;TEXT(F259,"000")</f>
        <v>2级-3级</v>
      </c>
      <c r="D259" s="111" t="s">
        <v>66</v>
      </c>
      <c r="E259" s="111" t="s">
        <v>106</v>
      </c>
      <c r="F259" s="111" t="s">
        <v>69</v>
      </c>
      <c r="G259" s="111" t="s">
        <v>180</v>
      </c>
      <c r="H259" s="76" t="s">
        <v>430</v>
      </c>
      <c r="I259" s="222" t="s">
        <v>9</v>
      </c>
      <c r="J259" s="227">
        <f>27000+56688</f>
        <v>83688</v>
      </c>
      <c r="K259" s="22"/>
      <c r="L259" s="278" t="s">
        <v>739</v>
      </c>
      <c r="M259" s="279">
        <v>83688</v>
      </c>
      <c r="N259" s="24">
        <f t="shared" si="25"/>
        <v>0</v>
      </c>
      <c r="O259" s="20"/>
      <c r="P259" s="58" t="str">
        <f t="shared" si="24"/>
        <v>OK</v>
      </c>
      <c r="Q259" s="20"/>
      <c r="R259" s="20"/>
      <c r="S259" s="20"/>
      <c r="T259">
        <v>27</v>
      </c>
    </row>
    <row r="260" spans="1:27" ht="13.9" hidden="1" customHeight="1">
      <c r="A26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60" s="9">
        <v>192</v>
      </c>
      <c r="C260" s="111" t="str">
        <f t="shared" si="26"/>
        <v>2级-1级</v>
      </c>
      <c r="D260" s="111" t="s">
        <v>66</v>
      </c>
      <c r="E260" s="111" t="s">
        <v>253</v>
      </c>
      <c r="F260" s="111" t="s">
        <v>64</v>
      </c>
      <c r="G260" s="111" t="s">
        <v>210</v>
      </c>
      <c r="H260" s="194" t="s">
        <v>256</v>
      </c>
      <c r="I260" s="222" t="s">
        <v>5</v>
      </c>
      <c r="J260" s="227">
        <v>82500</v>
      </c>
      <c r="K260" s="22" t="s">
        <v>91</v>
      </c>
      <c r="L260" s="23" t="s">
        <v>24</v>
      </c>
      <c r="M260" s="205">
        <v>82500</v>
      </c>
      <c r="N260" s="24">
        <f t="shared" si="25"/>
        <v>0</v>
      </c>
      <c r="O260" s="20"/>
      <c r="P260" s="58" t="str">
        <f t="shared" si="24"/>
        <v>OK</v>
      </c>
      <c r="Q260" s="20"/>
      <c r="R260" s="20"/>
      <c r="S260" s="20"/>
      <c r="T260" s="149">
        <v>2</v>
      </c>
      <c r="U260" s="162"/>
      <c r="V260" s="162"/>
      <c r="W260" s="162"/>
      <c r="X260" s="162"/>
      <c r="Y260" s="162"/>
      <c r="Z260" s="162"/>
      <c r="AA260" s="162"/>
    </row>
    <row r="261" spans="1:27" ht="13.9" hidden="1" customHeight="1">
      <c r="A26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61" s="9">
        <v>308</v>
      </c>
      <c r="C261" s="111" t="str">
        <f t="shared" si="26"/>
        <v>4级-3级</v>
      </c>
      <c r="D261" s="111" t="s">
        <v>72</v>
      </c>
      <c r="E261" s="111" t="s">
        <v>97</v>
      </c>
      <c r="F261" s="111" t="s">
        <v>69</v>
      </c>
      <c r="G261" s="111" t="s">
        <v>347</v>
      </c>
      <c r="H261" s="194" t="s">
        <v>165</v>
      </c>
      <c r="I261" s="222" t="s">
        <v>6</v>
      </c>
      <c r="J261" s="227">
        <v>81509.070000000007</v>
      </c>
      <c r="K261" s="22"/>
      <c r="L261" s="278" t="s">
        <v>743</v>
      </c>
      <c r="M261" s="279">
        <v>81509.070000000007</v>
      </c>
      <c r="N261" s="24">
        <f t="shared" si="25"/>
        <v>0</v>
      </c>
      <c r="O261" s="20"/>
      <c r="P261" s="58" t="str">
        <f t="shared" si="24"/>
        <v>OK</v>
      </c>
      <c r="Q261" s="20"/>
      <c r="R261" s="20"/>
      <c r="S261" s="20"/>
      <c r="T261">
        <v>16</v>
      </c>
    </row>
    <row r="262" spans="1:27" ht="13.9" hidden="1" customHeight="1">
      <c r="A26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62" s="9">
        <v>332</v>
      </c>
      <c r="C262" s="111" t="str">
        <f t="shared" si="26"/>
        <v>4级-3级</v>
      </c>
      <c r="D262" s="111" t="s">
        <v>72</v>
      </c>
      <c r="E262" s="111" t="s">
        <v>97</v>
      </c>
      <c r="F262" s="111" t="s">
        <v>69</v>
      </c>
      <c r="G262" s="111" t="s">
        <v>358</v>
      </c>
      <c r="H262" s="194" t="s">
        <v>306</v>
      </c>
      <c r="I262" s="222" t="s">
        <v>3</v>
      </c>
      <c r="J262" s="227">
        <v>81113.7</v>
      </c>
      <c r="K262" s="22"/>
      <c r="L262" s="278" t="s">
        <v>9</v>
      </c>
      <c r="M262" s="279">
        <v>81113.7</v>
      </c>
      <c r="N262" s="24">
        <f t="shared" si="25"/>
        <v>0</v>
      </c>
      <c r="O262" s="20"/>
      <c r="P262" s="58" t="str">
        <f t="shared" si="24"/>
        <v>OK</v>
      </c>
      <c r="Q262" s="20"/>
      <c r="R262" s="20"/>
      <c r="S262" s="20"/>
      <c r="T262">
        <v>40</v>
      </c>
    </row>
    <row r="263" spans="1:27" ht="13.9" hidden="1" customHeight="1">
      <c r="A26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63" s="9">
        <v>56</v>
      </c>
      <c r="C263" s="111" t="str">
        <f t="shared" si="26"/>
        <v>3级-4级</v>
      </c>
      <c r="D263" s="111" t="s">
        <v>69</v>
      </c>
      <c r="E263" s="111" t="s">
        <v>121</v>
      </c>
      <c r="F263" s="111" t="s">
        <v>72</v>
      </c>
      <c r="G263" s="111" t="s">
        <v>76</v>
      </c>
      <c r="H263" s="112" t="s">
        <v>166</v>
      </c>
      <c r="I263" s="222" t="s">
        <v>5</v>
      </c>
      <c r="J263" s="227">
        <v>76484.899999999994</v>
      </c>
      <c r="K263" s="22"/>
      <c r="L263" s="298" t="s">
        <v>742</v>
      </c>
      <c r="M263" s="207">
        <v>93014.9</v>
      </c>
      <c r="N263" s="24">
        <f t="shared" si="25"/>
        <v>-16530</v>
      </c>
      <c r="O263" s="20"/>
      <c r="P263" s="58" t="str">
        <f t="shared" si="24"/>
        <v>待核对</v>
      </c>
      <c r="Q263" s="33"/>
      <c r="R263" s="33"/>
      <c r="S263" s="33"/>
      <c r="T263">
        <v>128</v>
      </c>
    </row>
    <row r="264" spans="1:27" ht="13.9" hidden="1" customHeight="1">
      <c r="A264" s="147" t="str">
        <f>HYPERLINK("C:\Users\chizh\Desktop\ffcell\提取结果.xlsx#'4内部关联现金流'!A1","[提取结果.xlsx]4内部关联现金流")</f>
        <v>[提取结果.xlsx]4内部关联现金流</v>
      </c>
      <c r="B264" s="9">
        <v>460</v>
      </c>
      <c r="C264" s="111" t="str">
        <f t="shared" si="26"/>
        <v>3级-3级</v>
      </c>
      <c r="D264" s="228" t="s">
        <v>69</v>
      </c>
      <c r="E264" s="111" t="s">
        <v>80</v>
      </c>
      <c r="F264" s="228" t="s">
        <v>69</v>
      </c>
      <c r="G264" s="101" t="s">
        <v>102</v>
      </c>
      <c r="H264" s="102" t="s">
        <v>380</v>
      </c>
      <c r="I264" s="222" t="s">
        <v>3</v>
      </c>
      <c r="J264" s="229">
        <v>75716.800000000003</v>
      </c>
      <c r="K264" s="22"/>
      <c r="L264" s="302" t="s">
        <v>6</v>
      </c>
      <c r="M264" s="279">
        <v>75716.800000000003</v>
      </c>
      <c r="N264" s="24">
        <f t="shared" si="25"/>
        <v>0</v>
      </c>
      <c r="O264" s="20"/>
      <c r="P264" s="58" t="str">
        <f t="shared" si="24"/>
        <v>OK</v>
      </c>
      <c r="Q264" s="20"/>
      <c r="R264" s="20"/>
      <c r="S264" s="20"/>
      <c r="T264">
        <v>41</v>
      </c>
    </row>
    <row r="265" spans="1:27" ht="13.9" hidden="1" customHeight="1">
      <c r="A26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65" s="9">
        <v>701</v>
      </c>
      <c r="C265" s="218" t="str">
        <f t="shared" si="26"/>
        <v>3级-4级</v>
      </c>
      <c r="D265" s="218" t="s">
        <v>69</v>
      </c>
      <c r="E265" s="218" t="s">
        <v>371</v>
      </c>
      <c r="F265" s="218" t="s">
        <v>72</v>
      </c>
      <c r="G265" s="218" t="s">
        <v>97</v>
      </c>
      <c r="H265" s="144" t="s">
        <v>609</v>
      </c>
      <c r="I265" s="195" t="s">
        <v>6</v>
      </c>
      <c r="J265" s="227">
        <v>75600</v>
      </c>
      <c r="K265" s="22"/>
      <c r="L265" s="278" t="s">
        <v>3</v>
      </c>
      <c r="M265" s="279">
        <v>75600</v>
      </c>
      <c r="N265" s="24">
        <f t="shared" si="25"/>
        <v>0</v>
      </c>
      <c r="O265" s="20"/>
      <c r="P265" s="58" t="str">
        <f t="shared" si="24"/>
        <v>OK</v>
      </c>
      <c r="Q265" s="20"/>
      <c r="R265" s="20"/>
      <c r="S265" s="20"/>
      <c r="T265">
        <v>208</v>
      </c>
    </row>
    <row r="266" spans="1:27" ht="13.9" hidden="1" customHeight="1">
      <c r="A26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66" s="9">
        <v>256</v>
      </c>
      <c r="C266" s="111" t="str">
        <f t="shared" si="26"/>
        <v>2级-4级</v>
      </c>
      <c r="D266" s="111" t="s">
        <v>66</v>
      </c>
      <c r="E266" s="111" t="s">
        <v>303</v>
      </c>
      <c r="F266" s="111" t="s">
        <v>72</v>
      </c>
      <c r="G266" s="111" t="s">
        <v>264</v>
      </c>
      <c r="H266" s="219" t="s">
        <v>277</v>
      </c>
      <c r="I266" s="222" t="s">
        <v>9</v>
      </c>
      <c r="J266" s="227">
        <v>74757.95</v>
      </c>
      <c r="K266" s="54"/>
      <c r="L266" s="298" t="s">
        <v>740</v>
      </c>
      <c r="M266" s="207">
        <v>98786.92</v>
      </c>
      <c r="N266" s="24">
        <f t="shared" si="25"/>
        <v>-24028.97</v>
      </c>
      <c r="O266" s="58"/>
      <c r="P266" s="58" t="str">
        <f t="shared" si="24"/>
        <v>待核对</v>
      </c>
      <c r="Q266" s="58"/>
      <c r="R266" s="58"/>
      <c r="S266" s="58"/>
      <c r="T266">
        <v>75</v>
      </c>
      <c r="U266" s="162"/>
      <c r="V266" s="162"/>
      <c r="W266" s="162"/>
      <c r="X266" s="162"/>
      <c r="Y266" s="162"/>
      <c r="Z266" s="162"/>
      <c r="AA266" s="162"/>
    </row>
    <row r="267" spans="1:27" ht="13.9" hidden="1" customHeight="1">
      <c r="A26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67" s="9">
        <v>283</v>
      </c>
      <c r="C267" s="111" t="str">
        <f t="shared" si="26"/>
        <v>2级-4级</v>
      </c>
      <c r="D267" s="111" t="s">
        <v>66</v>
      </c>
      <c r="E267" s="111" t="s">
        <v>337</v>
      </c>
      <c r="F267" s="111" t="s">
        <v>72</v>
      </c>
      <c r="G267" s="111" t="s">
        <v>76</v>
      </c>
      <c r="H267" s="219" t="s">
        <v>165</v>
      </c>
      <c r="I267" s="222" t="s">
        <v>5</v>
      </c>
      <c r="J267" s="227">
        <v>72703.13</v>
      </c>
      <c r="K267" s="22" t="s">
        <v>165</v>
      </c>
      <c r="L267" s="23" t="s">
        <v>6</v>
      </c>
      <c r="M267" s="205">
        <v>72703.13</v>
      </c>
      <c r="N267" s="24">
        <f t="shared" si="25"/>
        <v>0</v>
      </c>
      <c r="O267" s="20"/>
      <c r="P267" s="58" t="str">
        <f t="shared" si="24"/>
        <v>OK</v>
      </c>
      <c r="Q267" s="20"/>
      <c r="R267" s="20"/>
      <c r="S267" s="20"/>
      <c r="T267">
        <v>103</v>
      </c>
      <c r="U267" s="162"/>
      <c r="V267" s="162"/>
      <c r="W267" s="162"/>
      <c r="X267" s="162"/>
      <c r="Y267" s="162"/>
      <c r="Z267" s="162"/>
      <c r="AA267" s="162"/>
    </row>
    <row r="268" spans="1:27" ht="13.9" hidden="1" customHeight="1">
      <c r="A2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68" s="9">
        <v>676</v>
      </c>
      <c r="C268" s="218" t="str">
        <f t="shared" si="26"/>
        <v>3级-3级</v>
      </c>
      <c r="D268" s="218" t="s">
        <v>69</v>
      </c>
      <c r="E268" s="218" t="s">
        <v>195</v>
      </c>
      <c r="F268" s="218" t="s">
        <v>69</v>
      </c>
      <c r="G268" s="218" t="s">
        <v>196</v>
      </c>
      <c r="H268" s="144" t="s">
        <v>557</v>
      </c>
      <c r="I268" s="195" t="s">
        <v>5</v>
      </c>
      <c r="J268" s="234">
        <v>72000</v>
      </c>
      <c r="K268" s="22"/>
      <c r="L268" s="314" t="s">
        <v>9</v>
      </c>
      <c r="M268" s="318">
        <v>72000</v>
      </c>
      <c r="N268" s="24">
        <f t="shared" si="25"/>
        <v>0</v>
      </c>
      <c r="O268" s="20"/>
      <c r="P268" s="58" t="str">
        <f t="shared" si="24"/>
        <v>OK</v>
      </c>
      <c r="Q268" s="20"/>
      <c r="R268" s="20"/>
      <c r="S268" s="20"/>
      <c r="T268">
        <v>55</v>
      </c>
    </row>
    <row r="269" spans="1:27" ht="13.9" hidden="1" customHeight="1">
      <c r="A269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269" s="9">
        <v>108</v>
      </c>
      <c r="C269" s="111" t="str">
        <f t="shared" si="26"/>
        <v>3级-2级</v>
      </c>
      <c r="D269" s="111" t="s">
        <v>69</v>
      </c>
      <c r="E269" s="111" t="s">
        <v>170</v>
      </c>
      <c r="F269" s="111" t="s">
        <v>66</v>
      </c>
      <c r="G269" s="111" t="s">
        <v>81</v>
      </c>
      <c r="H269" s="112"/>
      <c r="I269" s="222" t="s">
        <v>6</v>
      </c>
      <c r="J269" s="227">
        <v>70289.490000000005</v>
      </c>
      <c r="K269" s="22"/>
      <c r="L269" s="237" t="s">
        <v>9</v>
      </c>
      <c r="M269" s="202">
        <v>70289.490000000005</v>
      </c>
      <c r="N269" s="24">
        <f t="shared" si="25"/>
        <v>0</v>
      </c>
      <c r="O269" s="20"/>
      <c r="P269" s="58" t="str">
        <f t="shared" si="24"/>
        <v>OK</v>
      </c>
      <c r="Q269" s="20"/>
      <c r="R269" s="20"/>
      <c r="S269" s="20"/>
      <c r="T269">
        <v>25</v>
      </c>
    </row>
    <row r="270" spans="1:27" ht="13.9" hidden="1" customHeight="1">
      <c r="A27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70" s="9">
        <v>364</v>
      </c>
      <c r="C270" s="224" t="str">
        <f t="shared" si="26"/>
        <v>4级-3级</v>
      </c>
      <c r="D270" s="111" t="s">
        <v>72</v>
      </c>
      <c r="E270" s="111" t="s">
        <v>76</v>
      </c>
      <c r="F270" s="231" t="s">
        <v>69</v>
      </c>
      <c r="G270" s="231" t="s">
        <v>351</v>
      </c>
      <c r="H270" s="194" t="s">
        <v>306</v>
      </c>
      <c r="I270" s="222" t="s">
        <v>3</v>
      </c>
      <c r="J270" s="227">
        <v>69903.22</v>
      </c>
      <c r="K270" s="22"/>
      <c r="L270" s="278" t="s">
        <v>741</v>
      </c>
      <c r="M270" s="279">
        <v>115751.14</v>
      </c>
      <c r="N270" s="24">
        <f t="shared" si="25"/>
        <v>-45847.92</v>
      </c>
      <c r="O270" s="20"/>
      <c r="P270" s="58" t="str">
        <f t="shared" si="24"/>
        <v>待核对</v>
      </c>
      <c r="Q270" s="20"/>
      <c r="R270" s="20"/>
      <c r="S270" s="20"/>
      <c r="T270">
        <v>27</v>
      </c>
    </row>
    <row r="271" spans="1:27" ht="13.9" customHeight="1">
      <c r="A271" s="147" t="str">
        <f>HYPERLINK("C:\Users\chizh\Desktop\ffcell\提取结果.xlsx#'4内部关联现金流'!A1","[提取结果.xlsx]4内部关联现金流")</f>
        <v>[提取结果.xlsx]4内部关联现金流</v>
      </c>
      <c r="B271" s="9">
        <v>451</v>
      </c>
      <c r="C271" s="111" t="str">
        <f t="shared" si="26"/>
        <v>2级-2级</v>
      </c>
      <c r="D271" s="228" t="s">
        <v>66</v>
      </c>
      <c r="E271" s="111" t="s">
        <v>80</v>
      </c>
      <c r="F271" s="228" t="s">
        <v>66</v>
      </c>
      <c r="G271" s="228" t="s">
        <v>90</v>
      </c>
      <c r="H271" s="102" t="s">
        <v>383</v>
      </c>
      <c r="I271" s="222" t="s">
        <v>6</v>
      </c>
      <c r="J271" s="232">
        <v>68760</v>
      </c>
      <c r="K271" s="22" t="s">
        <v>297</v>
      </c>
      <c r="L271" s="237" t="s">
        <v>3</v>
      </c>
      <c r="M271" s="202">
        <v>68760</v>
      </c>
      <c r="N271" s="24">
        <f t="shared" si="25"/>
        <v>0</v>
      </c>
      <c r="O271" s="20"/>
      <c r="P271" s="58" t="str">
        <f t="shared" si="24"/>
        <v>OK</v>
      </c>
      <c r="Q271" s="20"/>
      <c r="R271" s="20"/>
      <c r="S271" s="20"/>
      <c r="T271">
        <v>32</v>
      </c>
    </row>
    <row r="272" spans="1:27" ht="13.9" hidden="1" customHeight="1">
      <c r="A27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72" s="9">
        <v>621</v>
      </c>
      <c r="C272" s="111" t="s">
        <v>506</v>
      </c>
      <c r="D272" s="111" t="s">
        <v>66</v>
      </c>
      <c r="E272" s="111" t="s">
        <v>88</v>
      </c>
      <c r="F272" s="111" t="s">
        <v>66</v>
      </c>
      <c r="G272" s="111" t="s">
        <v>175</v>
      </c>
      <c r="H272" s="194" t="s">
        <v>346</v>
      </c>
      <c r="I272" s="222" t="s">
        <v>6</v>
      </c>
      <c r="J272" s="227">
        <v>67756</v>
      </c>
      <c r="K272" s="217" t="s">
        <v>513</v>
      </c>
      <c r="L272" s="237" t="s">
        <v>3</v>
      </c>
      <c r="M272" s="202">
        <v>67756</v>
      </c>
      <c r="N272" s="24">
        <f t="shared" si="25"/>
        <v>0</v>
      </c>
      <c r="O272" s="20"/>
      <c r="P272" s="58" t="str">
        <f t="shared" si="24"/>
        <v>OK</v>
      </c>
      <c r="Q272" s="20"/>
      <c r="R272" s="20"/>
      <c r="S272" s="20"/>
      <c r="T272">
        <v>45</v>
      </c>
    </row>
    <row r="273" spans="1:20" ht="13.9" hidden="1" customHeight="1">
      <c r="A273" s="147" t="str">
        <f>HYPERLINK("C:\Users\chizh\Desktop\ffcell\提取结果.xlsx#'4内部关联现金流'!A1","[提取结果.xlsx]4内部关联现金流")</f>
        <v>[提取结果.xlsx]4内部关联现金流</v>
      </c>
      <c r="B273" s="9">
        <v>501</v>
      </c>
      <c r="C273" s="111" t="str">
        <f>TEXT(D273,"000")&amp;"-"&amp;TEXT(F273,"000")</f>
        <v>3级-2级</v>
      </c>
      <c r="D273" s="111" t="s">
        <v>69</v>
      </c>
      <c r="E273" s="111" t="s">
        <v>199</v>
      </c>
      <c r="F273" s="98" t="s">
        <v>66</v>
      </c>
      <c r="G273" s="98" t="s">
        <v>175</v>
      </c>
      <c r="H273" s="220" t="s">
        <v>403</v>
      </c>
      <c r="I273" s="222" t="s">
        <v>6</v>
      </c>
      <c r="J273" s="227">
        <v>67750</v>
      </c>
      <c r="K273" s="22" t="s">
        <v>513</v>
      </c>
      <c r="L273" s="237" t="s">
        <v>3</v>
      </c>
      <c r="M273" s="202">
        <v>67750</v>
      </c>
      <c r="N273" s="24">
        <f t="shared" si="25"/>
        <v>0</v>
      </c>
      <c r="O273" s="20"/>
      <c r="P273" s="58" t="str">
        <f t="shared" si="24"/>
        <v>OK</v>
      </c>
      <c r="Q273" s="20"/>
      <c r="R273" s="20"/>
      <c r="S273" s="20"/>
      <c r="T273">
        <v>90</v>
      </c>
    </row>
    <row r="274" spans="1:20" ht="13.9" hidden="1" customHeight="1">
      <c r="A27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74" s="9">
        <v>813</v>
      </c>
      <c r="C274" s="218" t="str">
        <f>TEXT(D274,"000")&amp;"-"&amp;TEXT(F274,"000")</f>
        <v>3级-4级</v>
      </c>
      <c r="D274" s="218" t="s">
        <v>69</v>
      </c>
      <c r="E274" s="218" t="s">
        <v>352</v>
      </c>
      <c r="F274" s="218" t="s">
        <v>72</v>
      </c>
      <c r="G274" s="218" t="s">
        <v>76</v>
      </c>
      <c r="H274" s="144" t="s">
        <v>687</v>
      </c>
      <c r="I274" s="195" t="s">
        <v>5</v>
      </c>
      <c r="J274" s="227">
        <v>67036.399999999994</v>
      </c>
      <c r="K274" s="54"/>
      <c r="L274" s="314" t="s">
        <v>742</v>
      </c>
      <c r="M274" s="315">
        <v>67036.399999999994</v>
      </c>
      <c r="N274" s="24">
        <f t="shared" si="25"/>
        <v>0</v>
      </c>
      <c r="O274" s="58"/>
      <c r="P274" s="58" t="str">
        <f t="shared" si="24"/>
        <v>OK</v>
      </c>
      <c r="Q274" s="58"/>
      <c r="R274" s="58"/>
      <c r="S274" s="58"/>
      <c r="T274">
        <v>479</v>
      </c>
    </row>
    <row r="275" spans="1:20" ht="13.9" hidden="1" customHeight="1">
      <c r="A27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75" s="9">
        <v>589</v>
      </c>
      <c r="C275" s="111" t="s">
        <v>500</v>
      </c>
      <c r="D275" s="111" t="s">
        <v>69</v>
      </c>
      <c r="E275" s="111" t="s">
        <v>158</v>
      </c>
      <c r="F275" s="111" t="s">
        <v>66</v>
      </c>
      <c r="G275" s="111" t="s">
        <v>109</v>
      </c>
      <c r="H275" s="76"/>
      <c r="I275" s="222" t="s">
        <v>3</v>
      </c>
      <c r="J275" s="227">
        <v>66828</v>
      </c>
      <c r="K275" s="22"/>
      <c r="L275" s="350" t="s">
        <v>9</v>
      </c>
      <c r="M275" s="260">
        <v>66828</v>
      </c>
      <c r="N275" s="24">
        <f t="shared" si="25"/>
        <v>0</v>
      </c>
      <c r="O275" s="20"/>
      <c r="P275" s="58" t="str">
        <f t="shared" si="24"/>
        <v>OK</v>
      </c>
      <c r="Q275" s="20"/>
      <c r="R275" s="20"/>
      <c r="S275" s="20"/>
      <c r="T275">
        <v>11</v>
      </c>
    </row>
    <row r="276" spans="1:20" ht="13.9" hidden="1" customHeight="1">
      <c r="A27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76" s="9">
        <v>78</v>
      </c>
      <c r="C276" s="111" t="str">
        <f t="shared" ref="C276:C281" si="27">TEXT(D276,"000")&amp;"-"&amp;TEXT(F276,"000")</f>
        <v>2级-1级</v>
      </c>
      <c r="D276" s="111" t="s">
        <v>66</v>
      </c>
      <c r="E276" s="111" t="s">
        <v>81</v>
      </c>
      <c r="F276" s="111" t="s">
        <v>64</v>
      </c>
      <c r="G276" s="111" t="s">
        <v>65</v>
      </c>
      <c r="H276" s="219" t="s">
        <v>101</v>
      </c>
      <c r="I276" s="97" t="s">
        <v>7</v>
      </c>
      <c r="J276" s="227">
        <v>66422.880000000005</v>
      </c>
      <c r="K276" s="22" t="s">
        <v>101</v>
      </c>
      <c r="L276" s="23" t="s">
        <v>5</v>
      </c>
      <c r="M276" s="205">
        <v>55352.4</v>
      </c>
      <c r="N276" s="24">
        <f t="shared" si="25"/>
        <v>11070.480000000003</v>
      </c>
      <c r="O276" s="20"/>
      <c r="P276" s="58" t="str">
        <f t="shared" si="24"/>
        <v>待核对</v>
      </c>
      <c r="Q276" s="33"/>
      <c r="R276" s="33"/>
      <c r="S276" s="33"/>
      <c r="T276">
        <v>150</v>
      </c>
    </row>
    <row r="277" spans="1:20" ht="13.9" hidden="1" customHeight="1">
      <c r="A277" s="147" t="str">
        <f>HYPERLINK("C:\Users\chizh\Desktop\ffcell\提取结果.xlsx#'4内部关联现金流'!A1","[提取结果.xlsx]4内部关联现金流")</f>
        <v>[提取结果.xlsx]4内部关联现金流</v>
      </c>
      <c r="B277" s="9">
        <v>477</v>
      </c>
      <c r="C277" s="111" t="str">
        <f t="shared" si="27"/>
        <v>4级-4级</v>
      </c>
      <c r="D277" s="228" t="s">
        <v>72</v>
      </c>
      <c r="E277" s="111" t="s">
        <v>80</v>
      </c>
      <c r="F277" s="228" t="s">
        <v>72</v>
      </c>
      <c r="G277" s="228" t="s">
        <v>76</v>
      </c>
      <c r="H277" s="102" t="s">
        <v>389</v>
      </c>
      <c r="I277" s="222" t="s">
        <v>5</v>
      </c>
      <c r="J277" s="229">
        <v>66086.84</v>
      </c>
      <c r="K277" s="22"/>
      <c r="L277" s="300" t="s">
        <v>742</v>
      </c>
      <c r="M277" s="301">
        <v>458312.98</v>
      </c>
      <c r="N277" s="24">
        <f t="shared" si="25"/>
        <v>-392226.14</v>
      </c>
      <c r="O277" s="20"/>
      <c r="P277" s="58" t="str">
        <f t="shared" si="24"/>
        <v>待核对</v>
      </c>
      <c r="Q277" s="20"/>
      <c r="R277" s="20"/>
      <c r="S277" s="20"/>
      <c r="T277">
        <v>58</v>
      </c>
    </row>
    <row r="278" spans="1:20" ht="13.9" hidden="1" customHeight="1">
      <c r="A27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78" s="9">
        <v>80</v>
      </c>
      <c r="C278" s="111" t="str">
        <f t="shared" si="27"/>
        <v>2级-2级</v>
      </c>
      <c r="D278" s="111" t="s">
        <v>66</v>
      </c>
      <c r="E278" s="111" t="s">
        <v>81</v>
      </c>
      <c r="F278" s="111" t="s">
        <v>66</v>
      </c>
      <c r="G278" s="111" t="s">
        <v>184</v>
      </c>
      <c r="H278" s="112" t="s">
        <v>183</v>
      </c>
      <c r="I278" s="97" t="s">
        <v>24</v>
      </c>
      <c r="J278" s="227">
        <v>65910.41</v>
      </c>
      <c r="K278" s="22"/>
      <c r="L278" s="317" t="s">
        <v>11</v>
      </c>
      <c r="M278" s="294">
        <v>65910.41</v>
      </c>
      <c r="N278" s="24">
        <f t="shared" si="25"/>
        <v>0</v>
      </c>
      <c r="O278" s="20"/>
      <c r="P278" s="58" t="str">
        <f t="shared" si="24"/>
        <v>OK</v>
      </c>
      <c r="Q278" s="33"/>
      <c r="R278" s="33"/>
      <c r="S278" s="33"/>
      <c r="T278">
        <v>152</v>
      </c>
    </row>
    <row r="279" spans="1:20" ht="13.9" hidden="1" customHeight="1">
      <c r="A27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79" s="9">
        <v>53</v>
      </c>
      <c r="C279" s="111" t="str">
        <f t="shared" si="27"/>
        <v>3级-3级</v>
      </c>
      <c r="D279" s="111" t="s">
        <v>69</v>
      </c>
      <c r="E279" s="111" t="s">
        <v>117</v>
      </c>
      <c r="F279" s="111" t="s">
        <v>69</v>
      </c>
      <c r="G279" s="111" t="s">
        <v>158</v>
      </c>
      <c r="H279" s="112" t="s">
        <v>159</v>
      </c>
      <c r="I279" s="222" t="s">
        <v>9</v>
      </c>
      <c r="J279" s="227">
        <v>64160</v>
      </c>
      <c r="K279" s="22"/>
      <c r="L279" s="237" t="s">
        <v>3</v>
      </c>
      <c r="M279" s="205">
        <v>64160</v>
      </c>
      <c r="N279" s="24">
        <f t="shared" si="25"/>
        <v>0</v>
      </c>
      <c r="O279" s="20"/>
      <c r="P279" s="58" t="str">
        <f t="shared" si="24"/>
        <v>OK</v>
      </c>
      <c r="Q279" s="33"/>
      <c r="R279" s="33"/>
      <c r="S279" s="33"/>
      <c r="T279">
        <v>125</v>
      </c>
    </row>
    <row r="280" spans="1:20" ht="13.9" hidden="1" customHeight="1">
      <c r="A28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0" s="9">
        <v>769</v>
      </c>
      <c r="C280" s="218" t="str">
        <f t="shared" si="27"/>
        <v>3级-2级</v>
      </c>
      <c r="D280" s="218" t="s">
        <v>69</v>
      </c>
      <c r="E280" s="218" t="s">
        <v>161</v>
      </c>
      <c r="F280" s="218" t="s">
        <v>66</v>
      </c>
      <c r="G280" s="218" t="s">
        <v>78</v>
      </c>
      <c r="H280" s="220" t="s">
        <v>669</v>
      </c>
      <c r="I280" s="195" t="s">
        <v>3</v>
      </c>
      <c r="J280" s="227">
        <v>63299</v>
      </c>
      <c r="K280" s="22" t="s">
        <v>403</v>
      </c>
      <c r="L280" s="23" t="s">
        <v>6</v>
      </c>
      <c r="M280" s="202">
        <v>63299</v>
      </c>
      <c r="N280" s="24">
        <f t="shared" si="25"/>
        <v>0</v>
      </c>
      <c r="O280" s="20"/>
      <c r="P280" s="58" t="str">
        <f t="shared" si="24"/>
        <v>OK</v>
      </c>
      <c r="Q280" s="20"/>
      <c r="R280" s="20"/>
      <c r="S280" s="20"/>
      <c r="T280">
        <v>379</v>
      </c>
    </row>
    <row r="281" spans="1:20" ht="13.9" hidden="1" customHeight="1">
      <c r="A28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81" s="9">
        <v>351</v>
      </c>
      <c r="C281" s="224" t="str">
        <f t="shared" si="27"/>
        <v>4级-3级</v>
      </c>
      <c r="D281" s="111" t="s">
        <v>72</v>
      </c>
      <c r="E281" s="111" t="s">
        <v>76</v>
      </c>
      <c r="F281" s="231" t="s">
        <v>69</v>
      </c>
      <c r="G281" s="231" t="s">
        <v>161</v>
      </c>
      <c r="H281" s="194" t="s">
        <v>306</v>
      </c>
      <c r="I281" s="222" t="s">
        <v>3</v>
      </c>
      <c r="J281" s="227">
        <v>63122.1</v>
      </c>
      <c r="K281" s="22"/>
      <c r="L281" s="278" t="s">
        <v>9</v>
      </c>
      <c r="M281" s="279">
        <v>63122.1</v>
      </c>
      <c r="N281" s="24">
        <f t="shared" si="25"/>
        <v>0</v>
      </c>
      <c r="O281" s="20"/>
      <c r="P281" s="58" t="str">
        <f t="shared" si="24"/>
        <v>OK</v>
      </c>
      <c r="Q281" s="20"/>
      <c r="R281" s="20"/>
      <c r="S281" s="20"/>
      <c r="T281">
        <v>14</v>
      </c>
    </row>
    <row r="282" spans="1:20" ht="13.9" hidden="1" customHeight="1">
      <c r="A28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82" s="9">
        <v>648</v>
      </c>
      <c r="C282" s="111" t="s">
        <v>511</v>
      </c>
      <c r="D282" s="111" t="s">
        <v>66</v>
      </c>
      <c r="E282" s="111" t="s">
        <v>175</v>
      </c>
      <c r="F282" s="111" t="s">
        <v>72</v>
      </c>
      <c r="G282" s="111" t="s">
        <v>264</v>
      </c>
      <c r="H282" s="194" t="s">
        <v>513</v>
      </c>
      <c r="I282" s="222" t="s">
        <v>3</v>
      </c>
      <c r="J282" s="227">
        <v>62900</v>
      </c>
      <c r="K282" s="22"/>
      <c r="L282" s="278" t="s">
        <v>6</v>
      </c>
      <c r="M282" s="279">
        <v>62900</v>
      </c>
      <c r="N282" s="24">
        <f t="shared" si="25"/>
        <v>0</v>
      </c>
      <c r="O282" s="20"/>
      <c r="P282" s="58" t="str">
        <f t="shared" si="24"/>
        <v>OK</v>
      </c>
      <c r="Q282" s="20"/>
      <c r="R282" s="20"/>
      <c r="S282" s="20"/>
      <c r="T282">
        <v>74</v>
      </c>
    </row>
    <row r="283" spans="1:20" ht="13.5" hidden="1" customHeight="1">
      <c r="A28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3" s="9">
        <v>762</v>
      </c>
      <c r="C283" s="218" t="str">
        <f t="shared" ref="C283:C300" si="28">TEXT(D283,"000")&amp;"-"&amp;TEXT(F283,"000")</f>
        <v>3级-1级</v>
      </c>
      <c r="D283" s="218" t="s">
        <v>69</v>
      </c>
      <c r="E283" s="218" t="s">
        <v>161</v>
      </c>
      <c r="F283" s="218" t="s">
        <v>64</v>
      </c>
      <c r="G283" s="218" t="s">
        <v>65</v>
      </c>
      <c r="H283" s="220" t="s">
        <v>669</v>
      </c>
      <c r="I283" s="195" t="s">
        <v>3</v>
      </c>
      <c r="J283" s="227">
        <v>59631</v>
      </c>
      <c r="K283" s="22"/>
      <c r="L283" s="298" t="s">
        <v>753</v>
      </c>
      <c r="M283" s="207">
        <v>59631</v>
      </c>
      <c r="N283" s="24">
        <f t="shared" si="25"/>
        <v>0</v>
      </c>
      <c r="O283" s="20"/>
      <c r="P283" s="58" t="str">
        <f t="shared" si="24"/>
        <v>OK</v>
      </c>
      <c r="Q283" s="20"/>
      <c r="R283" s="20"/>
      <c r="S283" s="20"/>
      <c r="T283">
        <v>372</v>
      </c>
    </row>
    <row r="284" spans="1:20" ht="13.5" hidden="1" customHeight="1">
      <c r="A28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4" s="9">
        <v>671</v>
      </c>
      <c r="C284" s="218" t="str">
        <f t="shared" si="28"/>
        <v>3级-1级</v>
      </c>
      <c r="D284" s="218" t="s">
        <v>69</v>
      </c>
      <c r="E284" s="218" t="s">
        <v>195</v>
      </c>
      <c r="F284" s="218" t="s">
        <v>64</v>
      </c>
      <c r="G284" s="218" t="s">
        <v>65</v>
      </c>
      <c r="H284" s="220" t="s">
        <v>544</v>
      </c>
      <c r="I284" s="195" t="s">
        <v>3</v>
      </c>
      <c r="J284" s="234">
        <v>58050</v>
      </c>
      <c r="K284" s="22"/>
      <c r="L284" s="314" t="s">
        <v>753</v>
      </c>
      <c r="M284" s="315">
        <v>58050</v>
      </c>
      <c r="N284" s="24">
        <f t="shared" si="25"/>
        <v>0</v>
      </c>
      <c r="O284" s="20"/>
      <c r="P284" s="58" t="str">
        <f t="shared" si="24"/>
        <v>OK</v>
      </c>
      <c r="Q284" s="20"/>
      <c r="R284" s="20"/>
      <c r="S284" s="20"/>
      <c r="T284">
        <v>50</v>
      </c>
    </row>
    <row r="285" spans="1:20" ht="12.75" hidden="1" customHeight="1">
      <c r="A28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85" s="9">
        <v>356</v>
      </c>
      <c r="C285" s="224" t="str">
        <f t="shared" si="28"/>
        <v>4级-3级</v>
      </c>
      <c r="D285" s="111" t="s">
        <v>72</v>
      </c>
      <c r="E285" s="111" t="s">
        <v>76</v>
      </c>
      <c r="F285" s="231" t="s">
        <v>69</v>
      </c>
      <c r="G285" s="231" t="s">
        <v>231</v>
      </c>
      <c r="H285" s="194" t="s">
        <v>306</v>
      </c>
      <c r="I285" s="222" t="s">
        <v>3</v>
      </c>
      <c r="J285" s="227">
        <v>57173.5</v>
      </c>
      <c r="K285" s="22"/>
      <c r="L285" s="278" t="s">
        <v>741</v>
      </c>
      <c r="M285" s="279">
        <v>37315.629999999997</v>
      </c>
      <c r="N285" s="24">
        <f t="shared" si="25"/>
        <v>19857.870000000003</v>
      </c>
      <c r="O285" s="20"/>
      <c r="P285" s="58" t="str">
        <f t="shared" si="24"/>
        <v>待核对</v>
      </c>
      <c r="Q285" s="20"/>
      <c r="R285" s="20"/>
      <c r="S285" s="20"/>
      <c r="T285">
        <v>19</v>
      </c>
    </row>
    <row r="286" spans="1:20" ht="12.75" hidden="1" customHeight="1">
      <c r="A286" s="147" t="str">
        <f>HYPERLINK("C:\Users\chizh\Desktop\ffcell\提取结果.xlsx#'4内部关联现金流'!A1","[提取结果.xlsx]4内部关联现金流")</f>
        <v>[提取结果.xlsx]4内部关联现金流</v>
      </c>
      <c r="B286" s="9">
        <v>493</v>
      </c>
      <c r="C286" s="111" t="str">
        <f t="shared" si="28"/>
        <v>2级-2级</v>
      </c>
      <c r="D286" s="228" t="s">
        <v>66</v>
      </c>
      <c r="E286" s="111" t="s">
        <v>80</v>
      </c>
      <c r="F286" s="228" t="s">
        <v>66</v>
      </c>
      <c r="G286" s="228" t="s">
        <v>179</v>
      </c>
      <c r="H286" s="102" t="s">
        <v>380</v>
      </c>
      <c r="I286" s="222" t="s">
        <v>3</v>
      </c>
      <c r="J286" s="229">
        <v>57066</v>
      </c>
      <c r="K286" s="22"/>
      <c r="L286" s="299" t="s">
        <v>390</v>
      </c>
      <c r="M286" s="320">
        <v>1824</v>
      </c>
      <c r="N286" s="24">
        <f t="shared" si="25"/>
        <v>55242</v>
      </c>
      <c r="O286" s="20"/>
      <c r="P286" s="58" t="str">
        <f t="shared" si="24"/>
        <v>待核对</v>
      </c>
      <c r="Q286" s="20"/>
      <c r="R286" s="20"/>
      <c r="S286" s="20"/>
      <c r="T286">
        <v>74</v>
      </c>
    </row>
    <row r="287" spans="1:20" ht="13.5" hidden="1" customHeight="1">
      <c r="A28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87" s="9">
        <v>298</v>
      </c>
      <c r="C287" s="111" t="str">
        <f t="shared" si="28"/>
        <v>4级-3级</v>
      </c>
      <c r="D287" s="111" t="s">
        <v>72</v>
      </c>
      <c r="E287" s="111" t="s">
        <v>97</v>
      </c>
      <c r="F287" s="111" t="s">
        <v>69</v>
      </c>
      <c r="G287" s="111" t="s">
        <v>341</v>
      </c>
      <c r="H287" s="144" t="s">
        <v>342</v>
      </c>
      <c r="I287" s="222" t="s">
        <v>5</v>
      </c>
      <c r="J287" s="227">
        <v>55838.82</v>
      </c>
      <c r="K287" s="22"/>
      <c r="L287" s="278" t="s">
        <v>741</v>
      </c>
      <c r="M287" s="207">
        <v>55838.82</v>
      </c>
      <c r="N287" s="24">
        <f t="shared" si="25"/>
        <v>0</v>
      </c>
      <c r="O287" s="20"/>
      <c r="P287" s="58" t="str">
        <f t="shared" si="24"/>
        <v>OK</v>
      </c>
      <c r="Q287" s="20"/>
      <c r="R287" s="20"/>
      <c r="S287" s="20"/>
      <c r="T287">
        <v>6</v>
      </c>
    </row>
    <row r="288" spans="1:20" ht="13.5" hidden="1" customHeight="1">
      <c r="A288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288" s="9">
        <v>101</v>
      </c>
      <c r="C288" s="111" t="str">
        <f t="shared" si="28"/>
        <v>2级-2级</v>
      </c>
      <c r="D288" s="111" t="s">
        <v>66</v>
      </c>
      <c r="E288" s="111" t="s">
        <v>169</v>
      </c>
      <c r="F288" s="111" t="s">
        <v>66</v>
      </c>
      <c r="G288" s="111" t="s">
        <v>81</v>
      </c>
      <c r="H288" s="76"/>
      <c r="I288" s="222" t="s">
        <v>9</v>
      </c>
      <c r="J288" s="227">
        <v>55200</v>
      </c>
      <c r="K288" s="22"/>
      <c r="L288" s="278" t="s">
        <v>740</v>
      </c>
      <c r="M288" s="319">
        <v>55200</v>
      </c>
      <c r="N288" s="24">
        <f t="shared" si="25"/>
        <v>0</v>
      </c>
      <c r="O288" s="20"/>
      <c r="P288" s="58" t="str">
        <f t="shared" si="24"/>
        <v>OK</v>
      </c>
      <c r="Q288" s="20"/>
      <c r="R288" s="20"/>
      <c r="S288" s="20"/>
      <c r="T288">
        <v>10</v>
      </c>
    </row>
    <row r="289" spans="1:27" ht="13.5" customHeight="1">
      <c r="A28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9" s="9">
        <v>806</v>
      </c>
      <c r="C289" s="218" t="str">
        <f t="shared" si="28"/>
        <v>3级-2级</v>
      </c>
      <c r="D289" s="218" t="s">
        <v>69</v>
      </c>
      <c r="E289" s="218" t="s">
        <v>347</v>
      </c>
      <c r="F289" s="218" t="s">
        <v>66</v>
      </c>
      <c r="G289" s="218" t="s">
        <v>90</v>
      </c>
      <c r="H289" s="144" t="s">
        <v>103</v>
      </c>
      <c r="I289" s="195" t="s">
        <v>9</v>
      </c>
      <c r="J289" s="227">
        <v>54906</v>
      </c>
      <c r="K289" s="54"/>
      <c r="L289" s="298" t="s">
        <v>9</v>
      </c>
      <c r="M289" s="207">
        <v>54906</v>
      </c>
      <c r="N289" s="24">
        <f t="shared" si="25"/>
        <v>0</v>
      </c>
      <c r="O289" s="58"/>
      <c r="P289" s="58" t="str">
        <f t="shared" si="24"/>
        <v>OK</v>
      </c>
      <c r="Q289" s="58"/>
      <c r="R289" s="58"/>
      <c r="S289" s="58"/>
      <c r="T289">
        <v>453</v>
      </c>
    </row>
    <row r="290" spans="1:27" ht="39" hidden="1" customHeight="1">
      <c r="A29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90" s="9">
        <v>198</v>
      </c>
      <c r="C290" s="111" t="str">
        <f t="shared" si="28"/>
        <v>2级-3级</v>
      </c>
      <c r="D290" s="111" t="s">
        <v>66</v>
      </c>
      <c r="E290" s="111" t="s">
        <v>253</v>
      </c>
      <c r="F290" s="111" t="s">
        <v>69</v>
      </c>
      <c r="G290" s="111" t="s">
        <v>265</v>
      </c>
      <c r="H290" s="76" t="s">
        <v>266</v>
      </c>
      <c r="I290" s="222" t="s">
        <v>9</v>
      </c>
      <c r="J290" s="227">
        <v>52800</v>
      </c>
      <c r="K290" s="22"/>
      <c r="L290" s="23" t="s">
        <v>3</v>
      </c>
      <c r="M290" s="202">
        <v>52800</v>
      </c>
      <c r="N290" s="24">
        <f t="shared" si="25"/>
        <v>0</v>
      </c>
      <c r="O290" s="20"/>
      <c r="P290" s="58" t="str">
        <f t="shared" si="24"/>
        <v>OK</v>
      </c>
      <c r="Q290" s="20"/>
      <c r="R290" s="20"/>
      <c r="S290" s="20"/>
      <c r="T290">
        <v>8</v>
      </c>
      <c r="U290" s="162"/>
      <c r="V290" s="162"/>
      <c r="W290" s="162"/>
      <c r="X290" s="162"/>
      <c r="Y290" s="162"/>
      <c r="Z290" s="162"/>
      <c r="AA290" s="162"/>
    </row>
    <row r="291" spans="1:27" ht="13.5" hidden="1" customHeight="1">
      <c r="A291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291" s="9">
        <v>96</v>
      </c>
      <c r="C291" s="111" t="str">
        <f t="shared" si="28"/>
        <v>2级-2级</v>
      </c>
      <c r="D291" s="111" t="s">
        <v>66</v>
      </c>
      <c r="E291" s="111" t="s">
        <v>169</v>
      </c>
      <c r="F291" s="111" t="s">
        <v>66</v>
      </c>
      <c r="G291" s="111" t="s">
        <v>81</v>
      </c>
      <c r="H291" s="112"/>
      <c r="I291" s="222" t="s">
        <v>9</v>
      </c>
      <c r="J291" s="227">
        <v>52682.720000000001</v>
      </c>
      <c r="K291" s="22"/>
      <c r="L291" s="314" t="s">
        <v>3</v>
      </c>
      <c r="M291" s="207">
        <v>52682.720000000001</v>
      </c>
      <c r="N291" s="24">
        <f t="shared" si="25"/>
        <v>0</v>
      </c>
      <c r="O291" s="20"/>
      <c r="P291" s="58" t="str">
        <f t="shared" si="24"/>
        <v>OK</v>
      </c>
      <c r="Q291" s="20"/>
      <c r="R291" s="20"/>
      <c r="S291" s="20"/>
      <c r="T291">
        <v>5</v>
      </c>
    </row>
    <row r="292" spans="1:27" ht="39" hidden="1" customHeight="1">
      <c r="A29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92" s="9">
        <v>66</v>
      </c>
      <c r="C292" s="111" t="str">
        <f t="shared" si="28"/>
        <v>2级-4级</v>
      </c>
      <c r="D292" s="111" t="s">
        <v>66</v>
      </c>
      <c r="E292" s="111" t="s">
        <v>81</v>
      </c>
      <c r="F292" s="111" t="s">
        <v>72</v>
      </c>
      <c r="G292" s="111" t="s">
        <v>173</v>
      </c>
      <c r="H292" s="112" t="s">
        <v>174</v>
      </c>
      <c r="I292" s="222" t="s">
        <v>9</v>
      </c>
      <c r="J292" s="227">
        <v>52388</v>
      </c>
      <c r="K292" s="217" t="s">
        <v>437</v>
      </c>
      <c r="L292" s="23" t="s">
        <v>3</v>
      </c>
      <c r="M292" s="205">
        <v>52388</v>
      </c>
      <c r="N292" s="24">
        <f t="shared" si="25"/>
        <v>0</v>
      </c>
      <c r="O292" s="20"/>
      <c r="P292" s="58" t="str">
        <f t="shared" si="24"/>
        <v>OK</v>
      </c>
      <c r="Q292" s="33"/>
      <c r="R292" s="33"/>
      <c r="S292" s="33"/>
      <c r="T292">
        <v>138</v>
      </c>
      <c r="W292" t="s">
        <v>713</v>
      </c>
    </row>
    <row r="293" spans="1:27" ht="39" hidden="1" customHeight="1">
      <c r="A29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93" s="9">
        <v>779</v>
      </c>
      <c r="C293" s="218" t="str">
        <f t="shared" si="28"/>
        <v>3级-3级</v>
      </c>
      <c r="D293" s="218" t="s">
        <v>69</v>
      </c>
      <c r="E293" s="218" t="s">
        <v>161</v>
      </c>
      <c r="F293" s="218" t="s">
        <v>69</v>
      </c>
      <c r="G293" s="218" t="s">
        <v>197</v>
      </c>
      <c r="H293" s="220" t="s">
        <v>669</v>
      </c>
      <c r="I293" s="195" t="s">
        <v>3</v>
      </c>
      <c r="J293" s="227">
        <v>52084</v>
      </c>
      <c r="K293" s="22" t="s">
        <v>244</v>
      </c>
      <c r="L293" s="23" t="s">
        <v>6</v>
      </c>
      <c r="M293" s="202">
        <v>49984</v>
      </c>
      <c r="N293" s="24">
        <f t="shared" si="25"/>
        <v>2100</v>
      </c>
      <c r="O293" s="20"/>
      <c r="P293" s="58" t="str">
        <f t="shared" si="24"/>
        <v>待核对</v>
      </c>
      <c r="Q293" s="20"/>
      <c r="R293" s="20"/>
      <c r="S293" s="20"/>
      <c r="T293">
        <v>390</v>
      </c>
    </row>
    <row r="294" spans="1:27" ht="12.75" hidden="1" customHeight="1">
      <c r="A29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4" s="9">
        <v>352</v>
      </c>
      <c r="C294" s="224" t="str">
        <f t="shared" si="28"/>
        <v>4级-3级</v>
      </c>
      <c r="D294" s="111" t="s">
        <v>72</v>
      </c>
      <c r="E294" s="111" t="s">
        <v>76</v>
      </c>
      <c r="F294" s="231" t="s">
        <v>69</v>
      </c>
      <c r="G294" s="231" t="s">
        <v>245</v>
      </c>
      <c r="H294" s="194" t="s">
        <v>306</v>
      </c>
      <c r="I294" s="222" t="s">
        <v>3</v>
      </c>
      <c r="J294" s="227">
        <v>50390.18</v>
      </c>
      <c r="K294" s="22" t="s">
        <v>573</v>
      </c>
      <c r="L294" s="237" t="s">
        <v>9</v>
      </c>
      <c r="M294" s="202">
        <v>50390.18</v>
      </c>
      <c r="N294" s="24">
        <f t="shared" si="25"/>
        <v>0</v>
      </c>
      <c r="O294" s="20"/>
      <c r="P294" s="58" t="str">
        <f t="shared" si="24"/>
        <v>OK</v>
      </c>
      <c r="Q294" s="20"/>
      <c r="R294" s="20"/>
      <c r="S294" s="20"/>
      <c r="T294">
        <v>15</v>
      </c>
    </row>
    <row r="295" spans="1:27" ht="13.5" hidden="1" customHeight="1">
      <c r="A29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95" s="9">
        <v>263</v>
      </c>
      <c r="C295" s="111" t="str">
        <f t="shared" si="28"/>
        <v>2级-2级</v>
      </c>
      <c r="D295" s="111" t="s">
        <v>66</v>
      </c>
      <c r="E295" s="111" t="s">
        <v>728</v>
      </c>
      <c r="F295" s="111" t="s">
        <v>66</v>
      </c>
      <c r="G295" s="111" t="s">
        <v>257</v>
      </c>
      <c r="H295" s="112" t="s">
        <v>185</v>
      </c>
      <c r="I295" s="222" t="s">
        <v>5</v>
      </c>
      <c r="J295" s="227">
        <v>48727.02</v>
      </c>
      <c r="K295" s="54"/>
      <c r="L295" s="298" t="s">
        <v>742</v>
      </c>
      <c r="M295" s="207">
        <v>39350.44</v>
      </c>
      <c r="N295" s="24">
        <f t="shared" si="25"/>
        <v>9376.5799999999945</v>
      </c>
      <c r="O295" s="58"/>
      <c r="P295" s="58" t="str">
        <f t="shared" si="24"/>
        <v>待核对</v>
      </c>
      <c r="Q295" s="58"/>
      <c r="R295" s="58"/>
      <c r="S295" s="58"/>
      <c r="T295">
        <v>82</v>
      </c>
      <c r="U295" s="162"/>
      <c r="V295" s="162"/>
      <c r="W295" s="162"/>
      <c r="X295" s="162"/>
      <c r="Y295" s="162"/>
      <c r="Z295" s="162"/>
      <c r="AA295" s="162"/>
    </row>
    <row r="296" spans="1:27" ht="13.5" hidden="1" customHeight="1">
      <c r="A296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296" s="9">
        <v>142</v>
      </c>
      <c r="C296" s="111" t="str">
        <f t="shared" si="28"/>
        <v>3级-2级</v>
      </c>
      <c r="D296" s="111" t="s">
        <v>69</v>
      </c>
      <c r="E296" s="111" t="s">
        <v>205</v>
      </c>
      <c r="F296" s="111" t="s">
        <v>66</v>
      </c>
      <c r="G296" s="111" t="s">
        <v>80</v>
      </c>
      <c r="H296" s="76" t="s">
        <v>204</v>
      </c>
      <c r="I296" s="222" t="s">
        <v>6</v>
      </c>
      <c r="J296" s="227">
        <v>48544.800000000003</v>
      </c>
      <c r="K296" s="22"/>
      <c r="L296" s="312" t="s">
        <v>3</v>
      </c>
      <c r="M296" s="313">
        <v>57066</v>
      </c>
      <c r="N296" s="24">
        <f t="shared" si="25"/>
        <v>-8521.1999999999971</v>
      </c>
      <c r="O296" s="20"/>
      <c r="P296" s="58" t="str">
        <f t="shared" si="24"/>
        <v>待核对</v>
      </c>
      <c r="Q296" s="20"/>
      <c r="R296" s="20"/>
      <c r="S296" s="20"/>
      <c r="T296">
        <v>30</v>
      </c>
    </row>
    <row r="297" spans="1:27" ht="39" customHeight="1">
      <c r="A297" s="147" t="str">
        <f>HYPERLINK("C:\Users\chizh\Desktop\ffcell\提取结果.xlsx#'4内部关联现金流-1'!A1","[提取结果.xlsx]4内部关联现金流-1")</f>
        <v>[提取结果.xlsx]4内部关联现金流-1</v>
      </c>
      <c r="B297" s="9">
        <v>526</v>
      </c>
      <c r="C297" s="111" t="str">
        <f t="shared" si="28"/>
        <v>4级-2级</v>
      </c>
      <c r="D297" s="111" t="s">
        <v>72</v>
      </c>
      <c r="E297" s="111" t="s">
        <v>173</v>
      </c>
      <c r="F297" s="111" t="s">
        <v>66</v>
      </c>
      <c r="G297" s="111" t="s">
        <v>436</v>
      </c>
      <c r="H297" s="219" t="s">
        <v>437</v>
      </c>
      <c r="I297" s="222" t="s">
        <v>3</v>
      </c>
      <c r="J297" s="227">
        <v>47866</v>
      </c>
      <c r="K297" s="54" t="s">
        <v>490</v>
      </c>
      <c r="L297" s="55" t="s">
        <v>6</v>
      </c>
      <c r="M297" s="204">
        <v>47866</v>
      </c>
      <c r="N297" s="24">
        <f t="shared" si="25"/>
        <v>0</v>
      </c>
      <c r="O297" s="20"/>
      <c r="P297" s="58" t="str">
        <f t="shared" si="24"/>
        <v>OK</v>
      </c>
      <c r="Q297" s="20"/>
      <c r="R297" s="20"/>
      <c r="S297" s="20"/>
      <c r="T297">
        <v>44</v>
      </c>
    </row>
    <row r="298" spans="1:27" ht="39" hidden="1" customHeight="1">
      <c r="A29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98" s="9">
        <v>50</v>
      </c>
      <c r="C298" s="111" t="str">
        <f t="shared" si="28"/>
        <v>3级-3级</v>
      </c>
      <c r="D298" s="111" t="s">
        <v>69</v>
      </c>
      <c r="E298" s="111" t="s">
        <v>127</v>
      </c>
      <c r="F298" s="111" t="s">
        <v>69</v>
      </c>
      <c r="G298" s="111" t="s">
        <v>158</v>
      </c>
      <c r="H298" s="112" t="s">
        <v>159</v>
      </c>
      <c r="I298" s="222" t="s">
        <v>9</v>
      </c>
      <c r="J298" s="227">
        <v>47280</v>
      </c>
      <c r="K298" s="22"/>
      <c r="L298" s="23" t="s">
        <v>3</v>
      </c>
      <c r="M298" s="205">
        <v>47280</v>
      </c>
      <c r="N298" s="24">
        <f t="shared" si="25"/>
        <v>0</v>
      </c>
      <c r="O298" s="20"/>
      <c r="P298" s="58" t="str">
        <f t="shared" si="24"/>
        <v>OK</v>
      </c>
      <c r="Q298" s="33"/>
      <c r="R298" s="33"/>
      <c r="S298" s="33"/>
      <c r="T298">
        <v>122</v>
      </c>
    </row>
    <row r="299" spans="1:27" s="149" customFormat="1" ht="13.5" hidden="1" customHeight="1">
      <c r="A299" s="340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9" s="9">
        <v>330</v>
      </c>
      <c r="C299" s="111" t="str">
        <f t="shared" si="28"/>
        <v>4级-3级</v>
      </c>
      <c r="D299" s="111" t="s">
        <v>72</v>
      </c>
      <c r="E299" s="111" t="s">
        <v>97</v>
      </c>
      <c r="F299" s="111" t="s">
        <v>69</v>
      </c>
      <c r="G299" s="111" t="s">
        <v>357</v>
      </c>
      <c r="H299" s="194" t="s">
        <v>306</v>
      </c>
      <c r="I299" s="222" t="s">
        <v>3</v>
      </c>
      <c r="J299" s="227">
        <v>47122.559999999998</v>
      </c>
      <c r="K299" s="341"/>
      <c r="L299" s="342"/>
      <c r="M299" s="343"/>
      <c r="N299" s="255">
        <f t="shared" si="25"/>
        <v>47122.559999999998</v>
      </c>
      <c r="O299" s="344"/>
      <c r="P299" s="344" t="str">
        <f t="shared" si="24"/>
        <v>待核对</v>
      </c>
      <c r="Q299" s="344"/>
      <c r="R299" s="344"/>
      <c r="S299" s="344"/>
      <c r="T299" s="149">
        <v>38</v>
      </c>
    </row>
    <row r="300" spans="1:27" ht="12.75" hidden="1" customHeight="1">
      <c r="A30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0" s="9">
        <v>379</v>
      </c>
      <c r="C300" s="224" t="str">
        <f t="shared" si="28"/>
        <v>4级-3级</v>
      </c>
      <c r="D300" s="111" t="s">
        <v>72</v>
      </c>
      <c r="E300" s="111" t="s">
        <v>76</v>
      </c>
      <c r="F300" s="231" t="s">
        <v>69</v>
      </c>
      <c r="G300" s="231" t="s">
        <v>364</v>
      </c>
      <c r="H300" s="194" t="s">
        <v>306</v>
      </c>
      <c r="I300" s="222" t="s">
        <v>3</v>
      </c>
      <c r="J300" s="227">
        <v>46227.96</v>
      </c>
      <c r="K300" s="22"/>
      <c r="L300" s="348" t="s">
        <v>9</v>
      </c>
      <c r="M300" s="294">
        <v>202986.37</v>
      </c>
      <c r="N300" s="24">
        <f t="shared" si="25"/>
        <v>-156758.41</v>
      </c>
      <c r="O300" s="20"/>
      <c r="P300" s="58" t="str">
        <f t="shared" si="24"/>
        <v>待核对</v>
      </c>
      <c r="Q300" s="20"/>
      <c r="R300" s="20"/>
      <c r="S300" s="20"/>
      <c r="T300">
        <v>42</v>
      </c>
    </row>
    <row r="301" spans="1:27" ht="12.75" hidden="1" customHeight="1">
      <c r="A30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01" s="9">
        <v>610</v>
      </c>
      <c r="C301" s="111" t="s">
        <v>500</v>
      </c>
      <c r="D301" s="111" t="s">
        <v>69</v>
      </c>
      <c r="E301" s="111" t="s">
        <v>158</v>
      </c>
      <c r="F301" s="111" t="s">
        <v>66</v>
      </c>
      <c r="G301" s="111" t="s">
        <v>179</v>
      </c>
      <c r="H301" s="76"/>
      <c r="I301" s="222" t="s">
        <v>3</v>
      </c>
      <c r="J301" s="227">
        <v>46222</v>
      </c>
      <c r="K301" s="22"/>
      <c r="L301" s="278" t="s">
        <v>390</v>
      </c>
      <c r="M301" s="279">
        <v>180304</v>
      </c>
      <c r="N301" s="24">
        <f t="shared" si="25"/>
        <v>-134082</v>
      </c>
      <c r="O301" s="20"/>
      <c r="P301" s="58" t="str">
        <f t="shared" si="24"/>
        <v>待核对</v>
      </c>
      <c r="Q301" s="20"/>
      <c r="R301" s="20"/>
      <c r="S301" s="20"/>
      <c r="T301">
        <v>33</v>
      </c>
    </row>
    <row r="302" spans="1:27" ht="13.5" hidden="1" customHeight="1">
      <c r="A30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02" s="9">
        <v>224</v>
      </c>
      <c r="C302" s="111" t="str">
        <f>TEXT(D302,"000")&amp;"-"&amp;TEXT(F302,"000")</f>
        <v>000-3级</v>
      </c>
      <c r="D302" s="111"/>
      <c r="E302" s="233"/>
      <c r="F302" s="111" t="s">
        <v>69</v>
      </c>
      <c r="G302" s="111" t="s">
        <v>180</v>
      </c>
      <c r="H302" s="112" t="s">
        <v>298</v>
      </c>
      <c r="I302" s="222" t="s">
        <v>9</v>
      </c>
      <c r="J302" s="227">
        <v>46009</v>
      </c>
      <c r="K302" s="22"/>
      <c r="L302" s="312" t="s">
        <v>739</v>
      </c>
      <c r="M302" s="315">
        <v>46009</v>
      </c>
      <c r="N302" s="24">
        <f t="shared" si="25"/>
        <v>0</v>
      </c>
      <c r="O302" s="20"/>
      <c r="P302" s="58" t="str">
        <f t="shared" si="24"/>
        <v>OK</v>
      </c>
      <c r="Q302" s="20"/>
      <c r="R302" s="20"/>
      <c r="S302" s="20"/>
      <c r="T302">
        <v>42</v>
      </c>
      <c r="U302" s="162"/>
      <c r="V302" s="162"/>
      <c r="W302" s="162"/>
      <c r="X302" s="162"/>
      <c r="Y302" s="162"/>
      <c r="Z302" s="162"/>
      <c r="AA302" s="162"/>
    </row>
    <row r="303" spans="1:27" ht="39" hidden="1" customHeight="1">
      <c r="A30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03" s="9">
        <v>270</v>
      </c>
      <c r="C303" s="111" t="str">
        <f>TEXT(D303,"000")&amp;"-"&amp;TEXT(F303,"000")</f>
        <v>2级-1级</v>
      </c>
      <c r="D303" s="111" t="s">
        <v>66</v>
      </c>
      <c r="E303" s="111" t="s">
        <v>98</v>
      </c>
      <c r="F303" s="111" t="s">
        <v>64</v>
      </c>
      <c r="G303" s="111" t="s">
        <v>65</v>
      </c>
      <c r="H303" s="219" t="s">
        <v>256</v>
      </c>
      <c r="I303" s="222" t="s">
        <v>5</v>
      </c>
      <c r="J303" s="227">
        <v>45000</v>
      </c>
      <c r="K303" s="54" t="s">
        <v>91</v>
      </c>
      <c r="L303" s="55" t="s">
        <v>24</v>
      </c>
      <c r="M303" s="204">
        <v>45000</v>
      </c>
      <c r="N303" s="24">
        <f t="shared" si="25"/>
        <v>0</v>
      </c>
      <c r="O303" s="58"/>
      <c r="P303" s="58" t="str">
        <f t="shared" si="24"/>
        <v>OK</v>
      </c>
      <c r="Q303" s="58"/>
      <c r="R303" s="58"/>
      <c r="S303" s="58"/>
      <c r="T303">
        <v>90</v>
      </c>
      <c r="U303" s="162"/>
      <c r="V303" s="162"/>
      <c r="W303" s="162"/>
      <c r="X303" s="162"/>
      <c r="Y303" s="162"/>
      <c r="Z303" s="162"/>
      <c r="AA303" s="162"/>
    </row>
    <row r="304" spans="1:27" ht="13.5" hidden="1" customHeight="1">
      <c r="A30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04" s="9">
        <v>594</v>
      </c>
      <c r="C304" s="111" t="s">
        <v>499</v>
      </c>
      <c r="D304" s="111" t="s">
        <v>69</v>
      </c>
      <c r="E304" s="111" t="s">
        <v>158</v>
      </c>
      <c r="F304" s="111" t="s">
        <v>69</v>
      </c>
      <c r="G304" s="111" t="s">
        <v>121</v>
      </c>
      <c r="H304" s="76"/>
      <c r="I304" s="222" t="s">
        <v>3</v>
      </c>
      <c r="J304" s="227">
        <v>44375</v>
      </c>
      <c r="K304" s="22"/>
      <c r="L304" s="278" t="s">
        <v>742</v>
      </c>
      <c r="M304" s="279">
        <v>2375</v>
      </c>
      <c r="N304" s="24">
        <f t="shared" si="25"/>
        <v>42000</v>
      </c>
      <c r="O304" s="20"/>
      <c r="P304" s="58" t="str">
        <f t="shared" si="24"/>
        <v>待核对</v>
      </c>
      <c r="Q304" s="20"/>
      <c r="R304" s="20"/>
      <c r="S304" s="20"/>
      <c r="T304">
        <v>16</v>
      </c>
    </row>
    <row r="305" spans="1:27" ht="13.5" hidden="1" customHeight="1">
      <c r="A305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05" s="9">
        <v>151</v>
      </c>
      <c r="C305" s="111" t="str">
        <f t="shared" ref="C305:C324" si="29">TEXT(D305,"000")&amp;"-"&amp;TEXT(F305,"000")</f>
        <v>2级-3级</v>
      </c>
      <c r="D305" s="111" t="s">
        <v>66</v>
      </c>
      <c r="E305" s="111" t="s">
        <v>84</v>
      </c>
      <c r="F305" s="111" t="s">
        <v>69</v>
      </c>
      <c r="G305" s="111" t="s">
        <v>194</v>
      </c>
      <c r="H305" s="112" t="s">
        <v>227</v>
      </c>
      <c r="I305" s="222" t="s">
        <v>6</v>
      </c>
      <c r="J305" s="227">
        <v>44031.4</v>
      </c>
      <c r="K305" s="22"/>
      <c r="L305" s="278" t="s">
        <v>741</v>
      </c>
      <c r="M305" s="207">
        <v>18176.7</v>
      </c>
      <c r="N305" s="24">
        <f t="shared" si="25"/>
        <v>25854.7</v>
      </c>
      <c r="O305" s="20"/>
      <c r="P305" s="58" t="str">
        <f t="shared" si="24"/>
        <v>待核对</v>
      </c>
      <c r="Q305" s="20"/>
      <c r="R305" s="20"/>
      <c r="S305" s="20"/>
      <c r="T305" s="149">
        <v>2</v>
      </c>
    </row>
    <row r="306" spans="1:27" ht="12.75" hidden="1" customHeight="1">
      <c r="A30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6" s="9">
        <v>384</v>
      </c>
      <c r="C306" s="224" t="str">
        <f t="shared" si="29"/>
        <v>4级-3级</v>
      </c>
      <c r="D306" s="111" t="s">
        <v>72</v>
      </c>
      <c r="E306" s="111" t="s">
        <v>76</v>
      </c>
      <c r="F306" s="231" t="s">
        <v>69</v>
      </c>
      <c r="G306" s="231" t="s">
        <v>158</v>
      </c>
      <c r="H306" s="194" t="s">
        <v>306</v>
      </c>
      <c r="I306" s="222" t="s">
        <v>3</v>
      </c>
      <c r="J306" s="227">
        <v>43871</v>
      </c>
      <c r="K306" s="22"/>
      <c r="L306" s="278" t="s">
        <v>747</v>
      </c>
      <c r="M306" s="279">
        <v>43871</v>
      </c>
      <c r="N306" s="24">
        <f t="shared" si="25"/>
        <v>0</v>
      </c>
      <c r="O306" s="20"/>
      <c r="P306" s="58" t="str">
        <f t="shared" si="24"/>
        <v>OK</v>
      </c>
      <c r="Q306" s="20"/>
      <c r="R306" s="20"/>
      <c r="S306" s="20"/>
      <c r="T306">
        <v>47</v>
      </c>
    </row>
    <row r="307" spans="1:27" ht="12.75" hidden="1" customHeight="1">
      <c r="A30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07" s="9">
        <v>62</v>
      </c>
      <c r="C307" s="111" t="str">
        <f t="shared" si="29"/>
        <v>2级-3级</v>
      </c>
      <c r="D307" s="111" t="s">
        <v>66</v>
      </c>
      <c r="E307" s="111" t="s">
        <v>81</v>
      </c>
      <c r="F307" s="111" t="s">
        <v>69</v>
      </c>
      <c r="G307" s="111" t="s">
        <v>170</v>
      </c>
      <c r="H307" s="112" t="s">
        <v>129</v>
      </c>
      <c r="I307" s="222" t="s">
        <v>3</v>
      </c>
      <c r="J307" s="227">
        <v>42500</v>
      </c>
      <c r="K307" s="22"/>
      <c r="L307" s="278" t="s">
        <v>9</v>
      </c>
      <c r="M307" s="313">
        <v>42500</v>
      </c>
      <c r="N307" s="24">
        <f t="shared" si="25"/>
        <v>0</v>
      </c>
      <c r="O307" s="20"/>
      <c r="P307" s="58" t="str">
        <f t="shared" si="24"/>
        <v>OK</v>
      </c>
      <c r="Q307" s="33"/>
      <c r="R307" s="33"/>
      <c r="S307" s="33"/>
      <c r="T307">
        <v>134</v>
      </c>
      <c r="W307" t="s">
        <v>709</v>
      </c>
    </row>
    <row r="308" spans="1:27" ht="39" hidden="1" customHeight="1">
      <c r="A30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8" s="9">
        <v>316</v>
      </c>
      <c r="C308" s="111" t="str">
        <f t="shared" si="29"/>
        <v>4级-3级</v>
      </c>
      <c r="D308" s="111" t="s">
        <v>72</v>
      </c>
      <c r="E308" s="111" t="s">
        <v>97</v>
      </c>
      <c r="F308" s="111" t="s">
        <v>69</v>
      </c>
      <c r="G308" s="111" t="s">
        <v>194</v>
      </c>
      <c r="H308" s="194" t="s">
        <v>165</v>
      </c>
      <c r="I308" s="222" t="s">
        <v>6</v>
      </c>
      <c r="J308" s="227">
        <v>42184.15</v>
      </c>
      <c r="K308" s="22" t="s">
        <v>129</v>
      </c>
      <c r="L308" s="23" t="s">
        <v>5</v>
      </c>
      <c r="M308" s="202">
        <v>42184.15</v>
      </c>
      <c r="N308" s="24">
        <f t="shared" si="25"/>
        <v>0</v>
      </c>
      <c r="O308" s="20"/>
      <c r="P308" s="58" t="str">
        <f t="shared" si="24"/>
        <v>OK</v>
      </c>
      <c r="Q308" s="20"/>
      <c r="R308" s="20"/>
      <c r="S308" s="20"/>
      <c r="T308">
        <v>24</v>
      </c>
    </row>
    <row r="309" spans="1:27" ht="13.5" hidden="1" customHeight="1">
      <c r="A30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9" s="9">
        <v>310</v>
      </c>
      <c r="C309" s="111" t="str">
        <f t="shared" si="29"/>
        <v>4级-3级</v>
      </c>
      <c r="D309" s="111" t="s">
        <v>72</v>
      </c>
      <c r="E309" s="111" t="s">
        <v>97</v>
      </c>
      <c r="F309" s="111" t="s">
        <v>69</v>
      </c>
      <c r="G309" s="111" t="s">
        <v>349</v>
      </c>
      <c r="H309" s="194" t="s">
        <v>306</v>
      </c>
      <c r="I309" s="222" t="s">
        <v>3</v>
      </c>
      <c r="J309" s="227">
        <v>41587.42</v>
      </c>
      <c r="K309" s="22"/>
      <c r="L309" s="348" t="s">
        <v>9</v>
      </c>
      <c r="M309" s="294">
        <v>41587.42</v>
      </c>
      <c r="N309" s="24">
        <f t="shared" si="25"/>
        <v>0</v>
      </c>
      <c r="O309" s="20"/>
      <c r="P309" s="58" t="str">
        <f t="shared" si="24"/>
        <v>OK</v>
      </c>
      <c r="Q309" s="20"/>
      <c r="R309" s="20"/>
      <c r="S309" s="20"/>
      <c r="T309">
        <v>18</v>
      </c>
    </row>
    <row r="310" spans="1:27" ht="13.5" hidden="1" customHeight="1">
      <c r="A31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10" s="9">
        <v>250</v>
      </c>
      <c r="C310" s="111" t="str">
        <f t="shared" si="29"/>
        <v>2级-3级</v>
      </c>
      <c r="D310" s="111" t="s">
        <v>66</v>
      </c>
      <c r="E310" s="111" t="s">
        <v>308</v>
      </c>
      <c r="F310" s="111" t="s">
        <v>69</v>
      </c>
      <c r="G310" s="219" t="s">
        <v>313</v>
      </c>
      <c r="H310" s="76" t="s">
        <v>314</v>
      </c>
      <c r="I310" s="222" t="s">
        <v>9</v>
      </c>
      <c r="J310" s="227">
        <v>40964.5</v>
      </c>
      <c r="K310" s="22"/>
      <c r="L310" s="278" t="s">
        <v>739</v>
      </c>
      <c r="M310" s="279">
        <v>31807</v>
      </c>
      <c r="N310" s="24">
        <f t="shared" si="25"/>
        <v>9157.5</v>
      </c>
      <c r="O310" s="20"/>
      <c r="P310" s="58" t="str">
        <f t="shared" si="24"/>
        <v>待核对</v>
      </c>
      <c r="Q310" s="20"/>
      <c r="R310" s="20"/>
      <c r="S310" s="20"/>
      <c r="T310">
        <v>68</v>
      </c>
      <c r="U310" s="162"/>
      <c r="V310" s="162"/>
      <c r="W310" s="162"/>
      <c r="X310" s="162"/>
      <c r="Y310" s="162"/>
      <c r="Z310" s="162"/>
      <c r="AA310" s="162"/>
    </row>
    <row r="311" spans="1:27" ht="39" hidden="1" customHeight="1">
      <c r="A311" s="147" t="str">
        <f>HYPERLINK("C:\Users\chizh\Desktop\ffcell\提取结果.xlsx#'4内部关联现金流-1'!A1","[提取结果.xlsx]4内部关联现金流-1")</f>
        <v>[提取结果.xlsx]4内部关联现金流-1</v>
      </c>
      <c r="B311" s="9">
        <v>527</v>
      </c>
      <c r="C311" s="111" t="str">
        <f t="shared" si="29"/>
        <v>4级-2级</v>
      </c>
      <c r="D311" s="111" t="s">
        <v>72</v>
      </c>
      <c r="E311" s="111" t="s">
        <v>173</v>
      </c>
      <c r="F311" s="111" t="s">
        <v>66</v>
      </c>
      <c r="G311" s="111" t="s">
        <v>221</v>
      </c>
      <c r="H311" s="219" t="s">
        <v>437</v>
      </c>
      <c r="I311" s="222" t="s">
        <v>3</v>
      </c>
      <c r="J311" s="227">
        <v>40866</v>
      </c>
      <c r="K311" s="54" t="s">
        <v>235</v>
      </c>
      <c r="L311" s="55" t="s">
        <v>6</v>
      </c>
      <c r="M311" s="204">
        <v>37686</v>
      </c>
      <c r="N311" s="24">
        <f t="shared" si="25"/>
        <v>3180</v>
      </c>
      <c r="O311" s="20"/>
      <c r="P311" s="58" t="str">
        <f t="shared" si="24"/>
        <v>待核对</v>
      </c>
      <c r="Q311" s="20"/>
      <c r="R311" s="20"/>
      <c r="S311" s="20"/>
      <c r="T311">
        <v>45</v>
      </c>
    </row>
    <row r="312" spans="1:27" ht="13.5" hidden="1" customHeight="1">
      <c r="A31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12" s="9">
        <v>396</v>
      </c>
      <c r="C312" s="224" t="str">
        <f t="shared" si="29"/>
        <v>4级-3级</v>
      </c>
      <c r="D312" s="111" t="s">
        <v>72</v>
      </c>
      <c r="E312" s="111" t="s">
        <v>76</v>
      </c>
      <c r="F312" s="111" t="s">
        <v>69</v>
      </c>
      <c r="G312" s="111" t="s">
        <v>161</v>
      </c>
      <c r="H312" s="194" t="s">
        <v>165</v>
      </c>
      <c r="I312" s="222" t="s">
        <v>6</v>
      </c>
      <c r="J312" s="227">
        <v>40516.799999999996</v>
      </c>
      <c r="K312" s="22"/>
      <c r="L312" s="278" t="s">
        <v>740</v>
      </c>
      <c r="M312" s="279">
        <v>40516.799999999996</v>
      </c>
      <c r="N312" s="24">
        <f t="shared" si="25"/>
        <v>0</v>
      </c>
      <c r="O312" s="20"/>
      <c r="P312" s="58" t="str">
        <f t="shared" si="24"/>
        <v>OK</v>
      </c>
      <c r="Q312" s="20"/>
      <c r="R312" s="20"/>
      <c r="S312" s="20"/>
      <c r="T312">
        <v>63</v>
      </c>
    </row>
    <row r="313" spans="1:27" ht="13.5" hidden="1" customHeight="1">
      <c r="A313" s="147" t="str">
        <f>HYPERLINK("C:\Users\chizh\Desktop\ffcell\提取结果.xlsx#'4内部关联现金流'!A1","[提取结果.xlsx]4内部关联现金流")</f>
        <v>[提取结果.xlsx]4内部关联现金流</v>
      </c>
      <c r="B313" s="9">
        <v>475</v>
      </c>
      <c r="C313" s="111" t="str">
        <f t="shared" si="29"/>
        <v>4级-4级</v>
      </c>
      <c r="D313" s="228" t="s">
        <v>72</v>
      </c>
      <c r="E313" s="111" t="s">
        <v>80</v>
      </c>
      <c r="F313" s="228" t="s">
        <v>72</v>
      </c>
      <c r="G313" s="228" t="s">
        <v>76</v>
      </c>
      <c r="H313" s="102" t="s">
        <v>383</v>
      </c>
      <c r="I313" s="222" t="s">
        <v>6</v>
      </c>
      <c r="J313" s="229">
        <v>39587.99</v>
      </c>
      <c r="K313" s="22"/>
      <c r="L313" s="23"/>
      <c r="M313" s="202"/>
      <c r="N313" s="24">
        <f t="shared" si="25"/>
        <v>39587.99</v>
      </c>
      <c r="O313" s="20"/>
      <c r="P313" s="58" t="str">
        <f t="shared" si="24"/>
        <v>待核对</v>
      </c>
      <c r="Q313" s="20"/>
      <c r="R313" s="20"/>
      <c r="S313" s="20"/>
      <c r="T313">
        <v>56</v>
      </c>
    </row>
    <row r="314" spans="1:27" ht="39" hidden="1" customHeight="1">
      <c r="A31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14" s="9">
        <v>262</v>
      </c>
      <c r="C314" s="111" t="str">
        <f t="shared" si="29"/>
        <v>2级-4级</v>
      </c>
      <c r="D314" s="111" t="s">
        <v>66</v>
      </c>
      <c r="E314" s="111" t="s">
        <v>728</v>
      </c>
      <c r="F314" s="111" t="s">
        <v>72</v>
      </c>
      <c r="G314" s="111" t="s">
        <v>264</v>
      </c>
      <c r="H314" s="112" t="s">
        <v>327</v>
      </c>
      <c r="I314" s="222" t="s">
        <v>5</v>
      </c>
      <c r="J314" s="227">
        <v>39350.44</v>
      </c>
      <c r="K314" s="54" t="s">
        <v>165</v>
      </c>
      <c r="L314" s="55" t="s">
        <v>6</v>
      </c>
      <c r="M314" s="203">
        <v>39350.44</v>
      </c>
      <c r="N314" s="24">
        <f t="shared" si="25"/>
        <v>0</v>
      </c>
      <c r="O314" s="58"/>
      <c r="P314" s="58" t="str">
        <f t="shared" si="24"/>
        <v>OK</v>
      </c>
      <c r="Q314" s="58"/>
      <c r="R314" s="58"/>
      <c r="S314" s="58"/>
      <c r="T314">
        <v>81</v>
      </c>
      <c r="U314" s="162"/>
      <c r="V314" s="162"/>
      <c r="W314" s="162"/>
      <c r="X314" s="162"/>
      <c r="Y314" s="162"/>
      <c r="Z314" s="162"/>
      <c r="AA314" s="162"/>
    </row>
    <row r="315" spans="1:27" ht="12.75" hidden="1" customHeight="1">
      <c r="A31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15" s="9">
        <v>357</v>
      </c>
      <c r="C315" s="224" t="str">
        <f t="shared" si="29"/>
        <v>4级-3级</v>
      </c>
      <c r="D315" s="111" t="s">
        <v>72</v>
      </c>
      <c r="E315" s="111" t="s">
        <v>76</v>
      </c>
      <c r="F315" s="231" t="s">
        <v>69</v>
      </c>
      <c r="G315" s="231" t="s">
        <v>357</v>
      </c>
      <c r="H315" s="194" t="s">
        <v>306</v>
      </c>
      <c r="I315" s="222" t="s">
        <v>3</v>
      </c>
      <c r="J315" s="227">
        <v>39043.160000000003</v>
      </c>
      <c r="K315" s="22"/>
      <c r="L315" s="23"/>
      <c r="M315" s="202"/>
      <c r="N315" s="24">
        <f t="shared" si="25"/>
        <v>39043.160000000003</v>
      </c>
      <c r="O315" s="20"/>
      <c r="P315" s="58" t="str">
        <f t="shared" si="24"/>
        <v>待核对</v>
      </c>
      <c r="Q315" s="20"/>
      <c r="R315" s="20"/>
      <c r="S315" s="20"/>
      <c r="T315">
        <v>20</v>
      </c>
    </row>
    <row r="316" spans="1:27" ht="12.75" hidden="1" customHeight="1">
      <c r="A31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16" s="9">
        <v>366</v>
      </c>
      <c r="C316" s="224" t="str">
        <f t="shared" si="29"/>
        <v>4级-3级</v>
      </c>
      <c r="D316" s="111" t="s">
        <v>72</v>
      </c>
      <c r="E316" s="111" t="s">
        <v>76</v>
      </c>
      <c r="F316" s="231" t="s">
        <v>69</v>
      </c>
      <c r="G316" s="231" t="s">
        <v>341</v>
      </c>
      <c r="H316" s="194" t="s">
        <v>306</v>
      </c>
      <c r="I316" s="222" t="s">
        <v>3</v>
      </c>
      <c r="J316" s="227">
        <v>38425.379999999997</v>
      </c>
      <c r="K316" s="22" t="s">
        <v>532</v>
      </c>
      <c r="L316" s="237" t="s">
        <v>9</v>
      </c>
      <c r="M316" s="202">
        <v>38425.379999999997</v>
      </c>
      <c r="N316" s="24">
        <f t="shared" si="25"/>
        <v>0</v>
      </c>
      <c r="O316" s="20"/>
      <c r="P316" s="58" t="str">
        <f t="shared" si="24"/>
        <v>OK</v>
      </c>
      <c r="Q316" s="20"/>
      <c r="R316" s="20"/>
      <c r="S316" s="20"/>
      <c r="T316">
        <v>29</v>
      </c>
    </row>
    <row r="317" spans="1:27" ht="13.5" hidden="1" customHeight="1">
      <c r="A317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317" s="9">
        <v>140</v>
      </c>
      <c r="C317" s="111" t="str">
        <f t="shared" si="29"/>
        <v>2级-2级</v>
      </c>
      <c r="D317" s="111" t="s">
        <v>66</v>
      </c>
      <c r="E317" s="111" t="s">
        <v>179</v>
      </c>
      <c r="F317" s="111" t="s">
        <v>66</v>
      </c>
      <c r="G317" s="111" t="s">
        <v>88</v>
      </c>
      <c r="H317" s="76" t="s">
        <v>204</v>
      </c>
      <c r="I317" s="222" t="s">
        <v>6</v>
      </c>
      <c r="J317" s="227">
        <v>37290</v>
      </c>
      <c r="K317" s="22"/>
      <c r="L317" s="278" t="s">
        <v>3</v>
      </c>
      <c r="M317" s="279">
        <v>37290</v>
      </c>
      <c r="N317" s="24">
        <f t="shared" si="25"/>
        <v>0</v>
      </c>
      <c r="O317" s="20"/>
      <c r="P317" s="58" t="str">
        <f t="shared" si="24"/>
        <v>OK</v>
      </c>
      <c r="Q317" s="20"/>
      <c r="R317" s="20"/>
      <c r="S317" s="20"/>
      <c r="T317">
        <v>28</v>
      </c>
    </row>
    <row r="318" spans="1:27" ht="13.5" hidden="1" customHeight="1">
      <c r="A31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18" s="9">
        <v>168</v>
      </c>
      <c r="C318" s="111" t="str">
        <f t="shared" si="29"/>
        <v>2级-3级</v>
      </c>
      <c r="D318" s="111" t="s">
        <v>66</v>
      </c>
      <c r="E318" s="111" t="s">
        <v>84</v>
      </c>
      <c r="F318" s="111" t="s">
        <v>69</v>
      </c>
      <c r="G318" s="111" t="s">
        <v>196</v>
      </c>
      <c r="H318" s="76" t="s">
        <v>240</v>
      </c>
      <c r="I318" s="222" t="s">
        <v>5</v>
      </c>
      <c r="J318" s="227">
        <v>36136</v>
      </c>
      <c r="K318" s="22"/>
      <c r="L318" s="278" t="s">
        <v>9</v>
      </c>
      <c r="M318" s="321">
        <v>36136</v>
      </c>
      <c r="N318" s="24">
        <f t="shared" si="25"/>
        <v>0</v>
      </c>
      <c r="O318" s="20"/>
      <c r="P318" s="58" t="str">
        <f t="shared" si="24"/>
        <v>OK</v>
      </c>
      <c r="Q318" s="20"/>
      <c r="R318" s="20"/>
      <c r="S318" s="20"/>
      <c r="T318">
        <v>19</v>
      </c>
    </row>
    <row r="319" spans="1:27" ht="26.15" hidden="1" customHeight="1">
      <c r="A319" s="147" t="str">
        <f>HYPERLINK("C:\Users\chizh\Desktop\ffcell\提取结果.xlsx#'4内部关联现金流'!A1","[提取结果.xlsx]4内部关联现金流")</f>
        <v>[提取结果.xlsx]4内部关联现金流</v>
      </c>
      <c r="B319" s="9">
        <v>438</v>
      </c>
      <c r="C319" s="111" t="str">
        <f t="shared" si="29"/>
        <v>3级-3级</v>
      </c>
      <c r="D319" s="98" t="s">
        <v>69</v>
      </c>
      <c r="E319" s="111" t="s">
        <v>80</v>
      </c>
      <c r="F319" s="98" t="s">
        <v>69</v>
      </c>
      <c r="G319" s="98" t="s">
        <v>96</v>
      </c>
      <c r="H319" s="222" t="s">
        <v>3</v>
      </c>
      <c r="I319" s="222" t="s">
        <v>3</v>
      </c>
      <c r="J319" s="232">
        <v>36002.400000000001</v>
      </c>
      <c r="K319" s="22"/>
      <c r="L319" s="307" t="s">
        <v>756</v>
      </c>
      <c r="M319" s="192">
        <v>182.4</v>
      </c>
      <c r="N319" s="24">
        <f t="shared" si="25"/>
        <v>35820</v>
      </c>
      <c r="O319" s="20"/>
      <c r="P319" s="58" t="str">
        <f t="shared" si="24"/>
        <v>待核对</v>
      </c>
      <c r="Q319" s="20"/>
      <c r="R319" s="20"/>
      <c r="S319" s="20"/>
      <c r="T319">
        <v>19</v>
      </c>
    </row>
    <row r="320" spans="1:27" ht="13.5" hidden="1" customHeight="1">
      <c r="A32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20" s="9">
        <v>41</v>
      </c>
      <c r="C320" s="111" t="str">
        <f t="shared" si="29"/>
        <v>1级-3级</v>
      </c>
      <c r="D320" s="111" t="s">
        <v>64</v>
      </c>
      <c r="E320" s="111" t="s">
        <v>65</v>
      </c>
      <c r="F320" s="111" t="s">
        <v>69</v>
      </c>
      <c r="G320" s="111" t="s">
        <v>102</v>
      </c>
      <c r="H320" s="194" t="s">
        <v>101</v>
      </c>
      <c r="I320" s="222" t="s">
        <v>5</v>
      </c>
      <c r="J320" s="227">
        <v>35281.68</v>
      </c>
      <c r="K320" s="22"/>
      <c r="L320" s="307" t="s">
        <v>753</v>
      </c>
      <c r="M320" s="279">
        <v>35281.68</v>
      </c>
      <c r="N320" s="24">
        <f t="shared" si="25"/>
        <v>0</v>
      </c>
      <c r="O320" s="20"/>
      <c r="P320" s="58" t="str">
        <f t="shared" si="24"/>
        <v>OK</v>
      </c>
      <c r="Q320" s="20"/>
      <c r="R320" s="20"/>
      <c r="S320" s="20"/>
      <c r="T320">
        <v>41</v>
      </c>
    </row>
    <row r="321" spans="1:27" ht="39" hidden="1" customHeight="1">
      <c r="A32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21" s="9">
        <v>177</v>
      </c>
      <c r="C321" s="111" t="str">
        <f t="shared" si="29"/>
        <v>3级-4级</v>
      </c>
      <c r="D321" s="111" t="s">
        <v>69</v>
      </c>
      <c r="E321" s="111" t="s">
        <v>197</v>
      </c>
      <c r="F321" s="111" t="s">
        <v>72</v>
      </c>
      <c r="G321" s="111" t="s">
        <v>173</v>
      </c>
      <c r="H321" s="194" t="s">
        <v>244</v>
      </c>
      <c r="I321" s="222" t="s">
        <v>6</v>
      </c>
      <c r="J321" s="227">
        <v>35175</v>
      </c>
      <c r="K321" s="217" t="s">
        <v>437</v>
      </c>
      <c r="L321" s="23" t="s">
        <v>3</v>
      </c>
      <c r="M321" s="249">
        <v>35175</v>
      </c>
      <c r="N321" s="24">
        <f t="shared" si="25"/>
        <v>0</v>
      </c>
      <c r="O321" s="20"/>
      <c r="P321" s="58" t="str">
        <f t="shared" ref="P321:P345" si="30">IF(N321=0,"OK","待核对")</f>
        <v>OK</v>
      </c>
      <c r="Q321" s="20"/>
      <c r="R321" s="20"/>
      <c r="S321" s="20"/>
      <c r="T321">
        <v>28</v>
      </c>
    </row>
    <row r="322" spans="1:27" ht="13.5" hidden="1" customHeight="1">
      <c r="A32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22" s="9">
        <v>58</v>
      </c>
      <c r="C322" s="111" t="str">
        <f t="shared" si="29"/>
        <v>4级-4级</v>
      </c>
      <c r="D322" s="111" t="s">
        <v>72</v>
      </c>
      <c r="E322" s="111" t="s">
        <v>167</v>
      </c>
      <c r="F322" s="111" t="s">
        <v>72</v>
      </c>
      <c r="G322" s="111" t="s">
        <v>76</v>
      </c>
      <c r="H322" s="112" t="s">
        <v>166</v>
      </c>
      <c r="I322" s="222" t="s">
        <v>5</v>
      </c>
      <c r="J322" s="227">
        <v>35131.42</v>
      </c>
      <c r="K322" s="22"/>
      <c r="L322" s="298" t="s">
        <v>742</v>
      </c>
      <c r="M322" s="207">
        <v>35131.42</v>
      </c>
      <c r="N322" s="248">
        <f t="shared" ref="N322:N345" si="31">J322-M322</f>
        <v>0</v>
      </c>
      <c r="O322" s="20"/>
      <c r="P322" s="58" t="str">
        <f t="shared" si="30"/>
        <v>OK</v>
      </c>
      <c r="Q322" s="33"/>
      <c r="R322" s="33"/>
      <c r="S322" s="33"/>
      <c r="T322">
        <v>130</v>
      </c>
    </row>
    <row r="323" spans="1:27" ht="13.5" hidden="1" customHeight="1">
      <c r="A32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23" s="9">
        <v>49</v>
      </c>
      <c r="C323" s="111" t="str">
        <f t="shared" si="29"/>
        <v>3级-3级</v>
      </c>
      <c r="D323" s="111" t="s">
        <v>69</v>
      </c>
      <c r="E323" s="111" t="s">
        <v>127</v>
      </c>
      <c r="F323" s="111" t="s">
        <v>69</v>
      </c>
      <c r="G323" s="111" t="s">
        <v>102</v>
      </c>
      <c r="H323" s="112" t="s">
        <v>139</v>
      </c>
      <c r="I323" s="222" t="s">
        <v>6</v>
      </c>
      <c r="J323" s="227">
        <v>34560</v>
      </c>
      <c r="K323" s="22"/>
      <c r="L323" s="322" t="s">
        <v>3</v>
      </c>
      <c r="M323" s="279">
        <v>34560</v>
      </c>
      <c r="N323" s="248">
        <f t="shared" si="31"/>
        <v>0</v>
      </c>
      <c r="O323" s="20"/>
      <c r="P323" s="58" t="str">
        <f t="shared" si="30"/>
        <v>OK</v>
      </c>
      <c r="Q323" s="33"/>
      <c r="R323" s="33"/>
      <c r="S323" s="33"/>
      <c r="T323">
        <v>121</v>
      </c>
    </row>
    <row r="324" spans="1:27" ht="39" hidden="1" customHeight="1">
      <c r="A324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324" s="9">
        <v>568</v>
      </c>
      <c r="C324" s="111" t="str">
        <f t="shared" si="29"/>
        <v>2级-3级</v>
      </c>
      <c r="D324" s="111" t="s">
        <v>66</v>
      </c>
      <c r="E324" s="111" t="s">
        <v>90</v>
      </c>
      <c r="F324" s="111" t="s">
        <v>69</v>
      </c>
      <c r="G324" s="111" t="s">
        <v>161</v>
      </c>
      <c r="H324" s="76" t="s">
        <v>489</v>
      </c>
      <c r="I324" s="222" t="s">
        <v>6</v>
      </c>
      <c r="J324" s="227">
        <v>33335.5</v>
      </c>
      <c r="K324" s="54" t="s">
        <v>669</v>
      </c>
      <c r="L324" s="55" t="s">
        <v>3</v>
      </c>
      <c r="M324" s="203">
        <v>33335.5</v>
      </c>
      <c r="N324" s="24">
        <f t="shared" si="31"/>
        <v>0</v>
      </c>
      <c r="O324" s="58"/>
      <c r="P324" s="58" t="str">
        <f t="shared" si="30"/>
        <v>OK</v>
      </c>
      <c r="Q324" s="58"/>
      <c r="R324" s="58"/>
      <c r="S324" s="58"/>
      <c r="T324">
        <v>11</v>
      </c>
    </row>
    <row r="325" spans="1:27" ht="39" hidden="1" customHeight="1">
      <c r="A32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25" s="9">
        <v>614</v>
      </c>
      <c r="C325" s="111" t="s">
        <v>500</v>
      </c>
      <c r="D325" s="111" t="s">
        <v>69</v>
      </c>
      <c r="E325" s="111" t="s">
        <v>158</v>
      </c>
      <c r="F325" s="111" t="s">
        <v>66</v>
      </c>
      <c r="G325" s="111" t="s">
        <v>88</v>
      </c>
      <c r="H325" s="76"/>
      <c r="I325" s="222" t="s">
        <v>6</v>
      </c>
      <c r="J325" s="227">
        <v>32560</v>
      </c>
      <c r="K325" s="22" t="s">
        <v>437</v>
      </c>
      <c r="L325" s="23" t="s">
        <v>3</v>
      </c>
      <c r="M325" s="202">
        <v>32560</v>
      </c>
      <c r="N325" s="24">
        <f t="shared" si="31"/>
        <v>0</v>
      </c>
      <c r="O325" s="20"/>
      <c r="P325" s="58" t="str">
        <f t="shared" si="30"/>
        <v>OK</v>
      </c>
      <c r="Q325" s="20"/>
      <c r="R325" s="20"/>
      <c r="S325" s="20"/>
      <c r="T325">
        <v>37</v>
      </c>
    </row>
    <row r="326" spans="1:27" s="149" customFormat="1" ht="13.5" hidden="1" customHeight="1">
      <c r="A326" s="340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6" s="9">
        <v>331</v>
      </c>
      <c r="C326" s="111" t="str">
        <f t="shared" ref="C326:C346" si="32">TEXT(D326,"000")&amp;"-"&amp;TEXT(F326,"000")</f>
        <v>4级-3级</v>
      </c>
      <c r="D326" s="111" t="s">
        <v>72</v>
      </c>
      <c r="E326" s="111" t="s">
        <v>97</v>
      </c>
      <c r="F326" s="111" t="s">
        <v>69</v>
      </c>
      <c r="G326" s="111" t="s">
        <v>357</v>
      </c>
      <c r="H326" s="194" t="s">
        <v>165</v>
      </c>
      <c r="I326" s="222" t="s">
        <v>6</v>
      </c>
      <c r="J326" s="227">
        <v>32317.599999999999</v>
      </c>
      <c r="K326" s="341"/>
      <c r="L326" s="342"/>
      <c r="M326" s="343"/>
      <c r="N326" s="255">
        <f t="shared" si="31"/>
        <v>32317.599999999999</v>
      </c>
      <c r="O326" s="344"/>
      <c r="P326" s="344" t="str">
        <f t="shared" si="30"/>
        <v>待核对</v>
      </c>
      <c r="Q326" s="344"/>
      <c r="R326" s="344"/>
      <c r="S326" s="344"/>
      <c r="T326" s="149">
        <v>39</v>
      </c>
    </row>
    <row r="327" spans="1:27" ht="13.5" hidden="1" customHeight="1">
      <c r="A32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27" s="9">
        <v>770</v>
      </c>
      <c r="C327" s="218" t="str">
        <f t="shared" si="32"/>
        <v>3级-2级</v>
      </c>
      <c r="D327" s="218" t="s">
        <v>69</v>
      </c>
      <c r="E327" s="218" t="s">
        <v>161</v>
      </c>
      <c r="F327" s="218" t="s">
        <v>66</v>
      </c>
      <c r="G327" s="218" t="s">
        <v>87</v>
      </c>
      <c r="H327" s="220" t="s">
        <v>669</v>
      </c>
      <c r="I327" s="195" t="s">
        <v>3</v>
      </c>
      <c r="J327" s="227">
        <v>31807</v>
      </c>
      <c r="K327" s="22"/>
      <c r="L327" s="348" t="s">
        <v>9</v>
      </c>
      <c r="M327" s="294">
        <v>31807</v>
      </c>
      <c r="N327" s="24">
        <f t="shared" si="31"/>
        <v>0</v>
      </c>
      <c r="O327" s="20"/>
      <c r="P327" s="58" t="str">
        <f t="shared" si="30"/>
        <v>OK</v>
      </c>
      <c r="Q327" s="20"/>
      <c r="R327" s="20"/>
      <c r="S327" s="20"/>
      <c r="T327">
        <v>381</v>
      </c>
    </row>
    <row r="328" spans="1:27" ht="13.5" hidden="1" customHeight="1">
      <c r="A328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328" s="9">
        <v>114</v>
      </c>
      <c r="C328" s="111" t="str">
        <f t="shared" si="32"/>
        <v>2级-1级</v>
      </c>
      <c r="D328" s="111" t="s">
        <v>66</v>
      </c>
      <c r="E328" s="111" t="s">
        <v>179</v>
      </c>
      <c r="F328" s="111" t="s">
        <v>64</v>
      </c>
      <c r="G328" s="111" t="s">
        <v>65</v>
      </c>
      <c r="H328" s="112" t="s">
        <v>193</v>
      </c>
      <c r="I328" s="222" t="s">
        <v>3</v>
      </c>
      <c r="J328" s="227">
        <v>31695.991499999996</v>
      </c>
      <c r="K328" s="22"/>
      <c r="L328" s="23"/>
      <c r="M328" s="205"/>
      <c r="N328" s="24">
        <f t="shared" si="31"/>
        <v>31695.991499999996</v>
      </c>
      <c r="O328" s="20"/>
      <c r="P328" s="58" t="str">
        <f t="shared" si="30"/>
        <v>待核对</v>
      </c>
      <c r="Q328" s="20"/>
      <c r="R328" s="20"/>
      <c r="S328" s="20"/>
      <c r="T328">
        <v>1</v>
      </c>
    </row>
    <row r="329" spans="1:27" ht="13.5" hidden="1" customHeight="1">
      <c r="A32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9" s="9">
        <v>309</v>
      </c>
      <c r="C329" s="111" t="str">
        <f t="shared" si="32"/>
        <v>4级-3级</v>
      </c>
      <c r="D329" s="111" t="s">
        <v>72</v>
      </c>
      <c r="E329" s="111" t="s">
        <v>97</v>
      </c>
      <c r="F329" s="111" t="s">
        <v>69</v>
      </c>
      <c r="G329" s="111" t="s">
        <v>347</v>
      </c>
      <c r="H329" s="76" t="s">
        <v>348</v>
      </c>
      <c r="I329" s="222" t="s">
        <v>6</v>
      </c>
      <c r="J329" s="227">
        <v>30922.49</v>
      </c>
      <c r="K329" s="22"/>
      <c r="L329" s="278" t="s">
        <v>743</v>
      </c>
      <c r="M329" s="279">
        <v>30922.49</v>
      </c>
      <c r="N329" s="24">
        <f t="shared" si="31"/>
        <v>0</v>
      </c>
      <c r="O329" s="20"/>
      <c r="P329" s="58" t="str">
        <f t="shared" si="30"/>
        <v>OK</v>
      </c>
      <c r="Q329" s="20"/>
      <c r="R329" s="20"/>
      <c r="S329" s="20"/>
      <c r="T329">
        <v>17</v>
      </c>
    </row>
    <row r="330" spans="1:27" ht="13.5" hidden="1" customHeight="1">
      <c r="A33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30" s="9">
        <v>230</v>
      </c>
      <c r="C330" s="111" t="str">
        <f t="shared" si="32"/>
        <v>000-2级</v>
      </c>
      <c r="D330" s="111"/>
      <c r="E330" s="233"/>
      <c r="F330" s="111" t="s">
        <v>66</v>
      </c>
      <c r="G330" s="111" t="s">
        <v>78</v>
      </c>
      <c r="H330" s="112" t="s">
        <v>298</v>
      </c>
      <c r="I330" s="222" t="s">
        <v>9</v>
      </c>
      <c r="J330" s="227">
        <v>30509.26</v>
      </c>
      <c r="K330" s="22"/>
      <c r="L330" s="314" t="s">
        <v>5</v>
      </c>
      <c r="M330" s="315">
        <v>196828.26</v>
      </c>
      <c r="N330" s="24">
        <f t="shared" si="31"/>
        <v>-166319</v>
      </c>
      <c r="O330" s="20"/>
      <c r="P330" s="58" t="str">
        <f t="shared" si="30"/>
        <v>待核对</v>
      </c>
      <c r="Q330" s="20"/>
      <c r="R330" s="20"/>
      <c r="S330" s="20"/>
      <c r="T330">
        <v>48</v>
      </c>
      <c r="U330" s="162"/>
      <c r="V330" s="162"/>
      <c r="W330" s="162"/>
      <c r="X330" s="162"/>
      <c r="Y330" s="162"/>
      <c r="Z330" s="162"/>
      <c r="AA330" s="162"/>
    </row>
    <row r="331" spans="1:27" ht="13.5" hidden="1" customHeight="1">
      <c r="A331" s="147" t="str">
        <f>HYPERLINK("C:\Users\chizh\Desktop\ffcell\提取结果.xlsx#'4内部关联现金流-1'!A1","[提取结果.xlsx]4内部关联现金流-1")</f>
        <v>[提取结果.xlsx]4内部关联现金流-1</v>
      </c>
      <c r="B331" s="9">
        <v>524</v>
      </c>
      <c r="C331" s="111" t="str">
        <f t="shared" si="32"/>
        <v>2级-3级</v>
      </c>
      <c r="D331" s="111" t="s">
        <v>66</v>
      </c>
      <c r="E331" s="111" t="s">
        <v>106</v>
      </c>
      <c r="F331" s="111" t="s">
        <v>69</v>
      </c>
      <c r="G331" s="111" t="s">
        <v>358</v>
      </c>
      <c r="H331" s="76" t="s">
        <v>424</v>
      </c>
      <c r="I331" s="97" t="s">
        <v>23</v>
      </c>
      <c r="J331" s="227">
        <v>30442.799999999999</v>
      </c>
      <c r="K331" s="22"/>
      <c r="L331" s="278" t="s">
        <v>3</v>
      </c>
      <c r="M331" s="279">
        <v>30442.799999999999</v>
      </c>
      <c r="N331" s="24">
        <f t="shared" si="31"/>
        <v>0</v>
      </c>
      <c r="O331" s="20"/>
      <c r="P331" s="58" t="str">
        <f t="shared" si="30"/>
        <v>OK</v>
      </c>
      <c r="Q331" s="20"/>
      <c r="R331" s="20"/>
      <c r="S331" s="20"/>
      <c r="T331">
        <v>33</v>
      </c>
    </row>
    <row r="332" spans="1:27" ht="26.15" hidden="1" customHeight="1">
      <c r="A332" s="147" t="str">
        <f>HYPERLINK("C:\Users\chizh\Desktop\ffcell\提取结果.xlsx#'4内部关联现金流'!A1","[提取结果.xlsx]4内部关联现金流")</f>
        <v>[提取结果.xlsx]4内部关联现金流</v>
      </c>
      <c r="B332" s="9">
        <v>440</v>
      </c>
      <c r="C332" s="111" t="str">
        <f t="shared" si="32"/>
        <v>3级-3级</v>
      </c>
      <c r="D332" s="228" t="s">
        <v>69</v>
      </c>
      <c r="E332" s="111" t="s">
        <v>80</v>
      </c>
      <c r="F332" s="228" t="s">
        <v>69</v>
      </c>
      <c r="G332" s="228" t="s">
        <v>197</v>
      </c>
      <c r="H332" s="97" t="s">
        <v>380</v>
      </c>
      <c r="I332" s="222" t="s">
        <v>3</v>
      </c>
      <c r="J332" s="232">
        <v>30281.200000000001</v>
      </c>
      <c r="K332" s="22"/>
      <c r="L332" s="307" t="s">
        <v>6</v>
      </c>
      <c r="M332" s="192">
        <v>30281.200000000001</v>
      </c>
      <c r="N332" s="24">
        <f t="shared" si="31"/>
        <v>0</v>
      </c>
      <c r="O332" s="20"/>
      <c r="P332" s="58" t="str">
        <f t="shared" si="30"/>
        <v>OK</v>
      </c>
      <c r="Q332" s="20"/>
      <c r="R332" s="20"/>
      <c r="S332" s="20"/>
      <c r="T332">
        <v>21</v>
      </c>
    </row>
    <row r="333" spans="1:27" ht="39" hidden="1">
      <c r="A33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33" s="9">
        <v>232</v>
      </c>
      <c r="C333" s="111" t="str">
        <f t="shared" si="32"/>
        <v>2级-3级</v>
      </c>
      <c r="D333" s="111" t="s">
        <v>731</v>
      </c>
      <c r="E333" s="233" t="s">
        <v>502</v>
      </c>
      <c r="F333" s="111" t="s">
        <v>69</v>
      </c>
      <c r="G333" s="111" t="s">
        <v>158</v>
      </c>
      <c r="H333" s="112" t="s">
        <v>300</v>
      </c>
      <c r="I333" s="97" t="s">
        <v>7</v>
      </c>
      <c r="J333" s="227">
        <v>30000</v>
      </c>
      <c r="K333" s="22"/>
      <c r="L333" s="23" t="s">
        <v>3</v>
      </c>
      <c r="M333" s="202">
        <v>30000</v>
      </c>
      <c r="N333" s="24">
        <f t="shared" si="31"/>
        <v>0</v>
      </c>
      <c r="O333" s="20"/>
      <c r="P333" s="58" t="str">
        <f t="shared" si="30"/>
        <v>OK</v>
      </c>
      <c r="Q333" s="20"/>
      <c r="R333" s="20"/>
      <c r="S333" s="20"/>
      <c r="T333">
        <v>50</v>
      </c>
      <c r="U333" s="162"/>
      <c r="V333" s="162"/>
      <c r="W333" s="162"/>
      <c r="X333" s="162"/>
      <c r="Y333" s="162"/>
      <c r="Z333" s="162"/>
      <c r="AA333" s="162"/>
    </row>
    <row r="334" spans="1:27" ht="13.5" hidden="1" customHeight="1">
      <c r="A33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34" s="9">
        <v>51</v>
      </c>
      <c r="C334" s="111" t="str">
        <f t="shared" si="32"/>
        <v>3级-3级</v>
      </c>
      <c r="D334" s="111" t="s">
        <v>69</v>
      </c>
      <c r="E334" s="111" t="s">
        <v>128</v>
      </c>
      <c r="F334" s="111" t="s">
        <v>69</v>
      </c>
      <c r="G334" s="111" t="s">
        <v>102</v>
      </c>
      <c r="H334" s="112" t="s">
        <v>160</v>
      </c>
      <c r="I334" s="222" t="s">
        <v>3</v>
      </c>
      <c r="J334" s="227">
        <v>-25160.06</v>
      </c>
      <c r="K334" s="22"/>
      <c r="L334" s="322" t="s">
        <v>456</v>
      </c>
      <c r="M334" s="279">
        <v>25160.06</v>
      </c>
      <c r="N334" s="24">
        <f t="shared" si="31"/>
        <v>-50320.12</v>
      </c>
      <c r="O334" s="20"/>
      <c r="P334" s="58" t="str">
        <f t="shared" si="30"/>
        <v>待核对</v>
      </c>
      <c r="Q334" s="33"/>
      <c r="R334" s="33"/>
      <c r="S334" s="33"/>
      <c r="T334">
        <v>123</v>
      </c>
    </row>
    <row r="335" spans="1:27" ht="26.15" hidden="1" customHeight="1">
      <c r="A33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35" s="9">
        <v>26</v>
      </c>
      <c r="C335" s="111" t="str">
        <f t="shared" si="32"/>
        <v>1级-2级</v>
      </c>
      <c r="D335" s="111" t="s">
        <v>64</v>
      </c>
      <c r="E335" s="111" t="s">
        <v>65</v>
      </c>
      <c r="F335" s="111" t="s">
        <v>66</v>
      </c>
      <c r="G335" s="111" t="s">
        <v>94</v>
      </c>
      <c r="H335" s="12" t="s">
        <v>91</v>
      </c>
      <c r="I335" s="97" t="s">
        <v>24</v>
      </c>
      <c r="J335" s="227">
        <v>-450000</v>
      </c>
      <c r="K335" s="12"/>
      <c r="L335" s="305" t="s">
        <v>5</v>
      </c>
      <c r="M335" s="296">
        <v>450000</v>
      </c>
      <c r="N335" s="24">
        <f t="shared" si="31"/>
        <v>-900000</v>
      </c>
      <c r="O335" s="18"/>
      <c r="P335" s="58" t="str">
        <f t="shared" si="30"/>
        <v>待核对</v>
      </c>
      <c r="Q335" s="20"/>
      <c r="R335" s="20"/>
      <c r="S335" s="20"/>
      <c r="T335">
        <v>26</v>
      </c>
    </row>
    <row r="336" spans="1:27" ht="13.5" hidden="1" customHeight="1">
      <c r="A33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36" s="9">
        <v>281</v>
      </c>
      <c r="C336" s="111" t="str">
        <f t="shared" si="32"/>
        <v>2级-4级</v>
      </c>
      <c r="D336" s="111" t="s">
        <v>66</v>
      </c>
      <c r="E336" s="111" t="s">
        <v>337</v>
      </c>
      <c r="F336" s="111" t="s">
        <v>72</v>
      </c>
      <c r="G336" s="111" t="s">
        <v>76</v>
      </c>
      <c r="H336" s="12"/>
      <c r="I336" s="12"/>
      <c r="J336" s="227"/>
      <c r="K336" s="15" t="s">
        <v>203</v>
      </c>
      <c r="L336" s="15" t="s">
        <v>306</v>
      </c>
      <c r="M336" s="170">
        <v>699296.01</v>
      </c>
      <c r="N336" s="24">
        <f t="shared" si="31"/>
        <v>-699296.01</v>
      </c>
      <c r="O336" s="18"/>
      <c r="P336" s="58" t="str">
        <f t="shared" si="30"/>
        <v>待核对</v>
      </c>
      <c r="Q336" s="62"/>
      <c r="R336" s="62"/>
      <c r="S336" s="63"/>
      <c r="T336">
        <v>101</v>
      </c>
      <c r="U336" s="164"/>
      <c r="V336" s="165"/>
      <c r="W336" s="166"/>
      <c r="X336" s="166"/>
      <c r="Y336" s="167"/>
      <c r="Z336" s="168">
        <f>ROUND(J336-V336-Y336,2)</f>
        <v>0</v>
      </c>
      <c r="AA336" s="168" t="e">
        <f>ROUND(M336+P336-S336,2)</f>
        <v>#VALUE!</v>
      </c>
    </row>
    <row r="337" spans="1:20" ht="13.5" hidden="1" customHeight="1">
      <c r="A337" s="147" t="str">
        <f t="shared" ref="A337:A345" si="33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37" s="9">
        <v>713</v>
      </c>
      <c r="C337" s="218" t="str">
        <f t="shared" si="32"/>
        <v>3级-2级</v>
      </c>
      <c r="D337" s="218" t="s">
        <v>69</v>
      </c>
      <c r="E337" s="218" t="s">
        <v>180</v>
      </c>
      <c r="F337" s="218" t="s">
        <v>66</v>
      </c>
      <c r="G337" s="218" t="s">
        <v>303</v>
      </c>
      <c r="H337" s="144"/>
      <c r="I337" s="195" t="s">
        <v>3</v>
      </c>
      <c r="J337" s="227"/>
      <c r="K337" s="22"/>
      <c r="L337" s="23"/>
      <c r="M337" s="202"/>
      <c r="N337" s="24">
        <f t="shared" si="31"/>
        <v>0</v>
      </c>
      <c r="O337" s="20"/>
      <c r="P337" s="58" t="str">
        <f t="shared" si="30"/>
        <v>OK</v>
      </c>
      <c r="Q337" s="20"/>
      <c r="R337" s="20"/>
      <c r="S337" s="20"/>
      <c r="T337">
        <v>256</v>
      </c>
    </row>
    <row r="338" spans="1:20" ht="13.5" hidden="1" customHeight="1">
      <c r="A338" s="147" t="str">
        <f t="shared" si="33"/>
        <v>[提取结果.xlsx]02-关联交易等事项统计表-纺织公司-4内部关联现金流</v>
      </c>
      <c r="B338" s="9">
        <v>732</v>
      </c>
      <c r="C338" s="218" t="str">
        <f t="shared" si="32"/>
        <v>3级-2级</v>
      </c>
      <c r="D338" s="218" t="s">
        <v>69</v>
      </c>
      <c r="E338" s="218" t="s">
        <v>180</v>
      </c>
      <c r="F338" s="218" t="s">
        <v>66</v>
      </c>
      <c r="G338" s="218" t="s">
        <v>270</v>
      </c>
      <c r="H338" s="76"/>
      <c r="I338" s="195" t="s">
        <v>3</v>
      </c>
      <c r="J338" s="227"/>
      <c r="K338" s="22"/>
      <c r="L338" s="23"/>
      <c r="M338" s="202"/>
      <c r="N338" s="24">
        <f t="shared" si="31"/>
        <v>0</v>
      </c>
      <c r="O338" s="20"/>
      <c r="P338" s="58" t="str">
        <f t="shared" si="30"/>
        <v>OK</v>
      </c>
      <c r="Q338" s="20"/>
      <c r="R338" s="20"/>
      <c r="S338" s="20"/>
      <c r="T338">
        <v>282</v>
      </c>
    </row>
    <row r="339" spans="1:20" ht="13.5" hidden="1" customHeight="1">
      <c r="A339" s="147" t="str">
        <f t="shared" si="33"/>
        <v>[提取结果.xlsx]02-关联交易等事项统计表-纺织公司-4内部关联现金流</v>
      </c>
      <c r="B339" s="9">
        <v>733</v>
      </c>
      <c r="C339" s="218" t="str">
        <f t="shared" si="32"/>
        <v>3级-2级</v>
      </c>
      <c r="D339" s="218" t="s">
        <v>69</v>
      </c>
      <c r="E339" s="218" t="s">
        <v>180</v>
      </c>
      <c r="F339" s="218" t="s">
        <v>66</v>
      </c>
      <c r="G339" s="218" t="s">
        <v>184</v>
      </c>
      <c r="H339" s="76"/>
      <c r="I339" s="195" t="s">
        <v>5</v>
      </c>
      <c r="J339" s="227"/>
      <c r="K339" s="22"/>
      <c r="L339" s="23"/>
      <c r="M339" s="202"/>
      <c r="N339" s="24">
        <f t="shared" si="31"/>
        <v>0</v>
      </c>
      <c r="O339" s="20"/>
      <c r="P339" s="58" t="str">
        <f t="shared" si="30"/>
        <v>OK</v>
      </c>
      <c r="Q339" s="20"/>
      <c r="R339" s="20"/>
      <c r="S339" s="20"/>
      <c r="T339">
        <v>283</v>
      </c>
    </row>
    <row r="340" spans="1:20" ht="13.5" hidden="1" customHeight="1">
      <c r="A340" s="147" t="str">
        <f t="shared" si="33"/>
        <v>[提取结果.xlsx]02-关联交易等事项统计表-纺织公司-4内部关联现金流</v>
      </c>
      <c r="B340" s="9">
        <v>737</v>
      </c>
      <c r="C340" s="218" t="str">
        <f t="shared" si="32"/>
        <v>3级-2级</v>
      </c>
      <c r="D340" s="218" t="s">
        <v>69</v>
      </c>
      <c r="E340" s="218" t="s">
        <v>180</v>
      </c>
      <c r="F340" s="218" t="s">
        <v>66</v>
      </c>
      <c r="G340" s="218" t="s">
        <v>172</v>
      </c>
      <c r="H340" s="76"/>
      <c r="I340" s="195" t="s">
        <v>5</v>
      </c>
      <c r="J340" s="227"/>
      <c r="K340" s="22"/>
      <c r="L340" s="23"/>
      <c r="M340" s="202"/>
      <c r="N340" s="24">
        <f t="shared" si="31"/>
        <v>0</v>
      </c>
      <c r="O340" s="20"/>
      <c r="P340" s="58" t="str">
        <f t="shared" si="30"/>
        <v>OK</v>
      </c>
      <c r="Q340" s="20"/>
      <c r="R340" s="20"/>
      <c r="S340" s="20"/>
      <c r="T340">
        <v>288</v>
      </c>
    </row>
    <row r="341" spans="1:20" ht="13.5" hidden="1" customHeight="1">
      <c r="A341" s="147" t="str">
        <f t="shared" si="33"/>
        <v>[提取结果.xlsx]02-关联交易等事项统计表-纺织公司-4内部关联现金流</v>
      </c>
      <c r="B341" s="9">
        <v>738</v>
      </c>
      <c r="C341" s="218" t="str">
        <f t="shared" si="32"/>
        <v>3级-2级</v>
      </c>
      <c r="D341" s="218" t="s">
        <v>69</v>
      </c>
      <c r="E341" s="218" t="s">
        <v>180</v>
      </c>
      <c r="F341" s="218" t="s">
        <v>66</v>
      </c>
      <c r="G341" s="218" t="s">
        <v>86</v>
      </c>
      <c r="H341" s="76"/>
      <c r="I341" s="195" t="s">
        <v>5</v>
      </c>
      <c r="J341" s="227"/>
      <c r="K341" s="22"/>
      <c r="L341" s="23"/>
      <c r="M341" s="202"/>
      <c r="N341" s="24">
        <f t="shared" si="31"/>
        <v>0</v>
      </c>
      <c r="O341" s="20"/>
      <c r="P341" s="58" t="str">
        <f t="shared" si="30"/>
        <v>OK</v>
      </c>
      <c r="Q341" s="20"/>
      <c r="R341" s="20"/>
      <c r="S341" s="20"/>
      <c r="T341">
        <v>290</v>
      </c>
    </row>
    <row r="342" spans="1:20" ht="13.5" hidden="1" customHeight="1">
      <c r="A342" s="147" t="str">
        <f t="shared" si="33"/>
        <v>[提取结果.xlsx]02-关联交易等事项统计表-纺织公司-4内部关联现金流</v>
      </c>
      <c r="B342" s="9">
        <v>739</v>
      </c>
      <c r="C342" s="218" t="str">
        <f t="shared" si="32"/>
        <v>3级-2级</v>
      </c>
      <c r="D342" s="218" t="s">
        <v>69</v>
      </c>
      <c r="E342" s="218" t="s">
        <v>180</v>
      </c>
      <c r="F342" s="218" t="s">
        <v>66</v>
      </c>
      <c r="G342" s="218" t="s">
        <v>109</v>
      </c>
      <c r="H342" s="76"/>
      <c r="I342" s="195" t="s">
        <v>5</v>
      </c>
      <c r="J342" s="227"/>
      <c r="K342" s="22"/>
      <c r="L342" s="23"/>
      <c r="M342" s="202"/>
      <c r="N342" s="24">
        <f t="shared" si="31"/>
        <v>0</v>
      </c>
      <c r="O342" s="20"/>
      <c r="P342" s="58" t="str">
        <f t="shared" si="30"/>
        <v>OK</v>
      </c>
      <c r="Q342" s="20"/>
      <c r="R342" s="20"/>
      <c r="S342" s="20"/>
      <c r="T342">
        <v>291</v>
      </c>
    </row>
    <row r="343" spans="1:20" ht="13.5" hidden="1" customHeight="1">
      <c r="A343" s="147" t="str">
        <f t="shared" si="33"/>
        <v>[提取结果.xlsx]02-关联交易等事项统计表-纺织公司-4内部关联现金流</v>
      </c>
      <c r="B343" s="9">
        <v>740</v>
      </c>
      <c r="C343" s="218" t="str">
        <f t="shared" si="32"/>
        <v>3级-2级</v>
      </c>
      <c r="D343" s="218" t="s">
        <v>69</v>
      </c>
      <c r="E343" s="218" t="s">
        <v>180</v>
      </c>
      <c r="F343" s="218" t="s">
        <v>66</v>
      </c>
      <c r="G343" s="218" t="s">
        <v>95</v>
      </c>
      <c r="H343" s="76"/>
      <c r="I343" s="195" t="s">
        <v>5</v>
      </c>
      <c r="J343" s="227"/>
      <c r="K343" s="22"/>
      <c r="L343" s="23"/>
      <c r="M343" s="202"/>
      <c r="N343" s="24">
        <f t="shared" si="31"/>
        <v>0</v>
      </c>
      <c r="O343" s="20"/>
      <c r="P343" s="58" t="str">
        <f t="shared" si="30"/>
        <v>OK</v>
      </c>
      <c r="Q343" s="20"/>
      <c r="R343" s="20"/>
      <c r="S343" s="20"/>
      <c r="T343">
        <v>292</v>
      </c>
    </row>
    <row r="344" spans="1:20" ht="13.5" hidden="1" customHeight="1">
      <c r="A344" s="147" t="str">
        <f t="shared" si="33"/>
        <v>[提取结果.xlsx]02-关联交易等事项统计表-纺织公司-4内部关联现金流</v>
      </c>
      <c r="B344" s="9">
        <v>741</v>
      </c>
      <c r="C344" s="218" t="str">
        <f t="shared" si="32"/>
        <v>3级-2级</v>
      </c>
      <c r="D344" s="218" t="s">
        <v>69</v>
      </c>
      <c r="E344" s="218" t="s">
        <v>180</v>
      </c>
      <c r="F344" s="218" t="s">
        <v>66</v>
      </c>
      <c r="G344" s="218" t="s">
        <v>87</v>
      </c>
      <c r="H344" s="76"/>
      <c r="I344" s="195" t="s">
        <v>5</v>
      </c>
      <c r="J344" s="227"/>
      <c r="K344" s="22"/>
      <c r="L344" s="23"/>
      <c r="M344" s="202"/>
      <c r="N344" s="24">
        <f t="shared" si="31"/>
        <v>0</v>
      </c>
      <c r="O344" s="20"/>
      <c r="P344" s="58" t="str">
        <f t="shared" si="30"/>
        <v>OK</v>
      </c>
      <c r="Q344" s="20"/>
      <c r="R344" s="20"/>
      <c r="S344" s="20"/>
      <c r="T344">
        <v>293</v>
      </c>
    </row>
    <row r="345" spans="1:20" ht="13.5" hidden="1" customHeight="1">
      <c r="A345" s="147" t="str">
        <f t="shared" si="33"/>
        <v>[提取结果.xlsx]02-关联交易等事项统计表-纺织公司-4内部关联现金流</v>
      </c>
      <c r="B345" s="9">
        <v>789</v>
      </c>
      <c r="C345" s="218" t="str">
        <f t="shared" si="32"/>
        <v>3级-3级</v>
      </c>
      <c r="D345" s="218" t="s">
        <v>69</v>
      </c>
      <c r="E345" s="218" t="s">
        <v>161</v>
      </c>
      <c r="F345" s="218" t="s">
        <v>69</v>
      </c>
      <c r="G345" s="218" t="s">
        <v>158</v>
      </c>
      <c r="H345" s="220" t="s">
        <v>669</v>
      </c>
      <c r="I345" s="195" t="s">
        <v>3</v>
      </c>
      <c r="J345" s="227"/>
      <c r="K345" s="22"/>
      <c r="L345" s="23"/>
      <c r="M345" s="202"/>
      <c r="N345" s="24">
        <f t="shared" si="31"/>
        <v>0</v>
      </c>
      <c r="O345" s="20"/>
      <c r="P345" s="58" t="str">
        <f t="shared" si="30"/>
        <v>OK</v>
      </c>
      <c r="Q345" s="20"/>
      <c r="R345" s="20"/>
      <c r="S345" s="20"/>
      <c r="T345">
        <v>413</v>
      </c>
    </row>
    <row r="346" spans="1:20" ht="13.5" hidden="1" customHeight="1">
      <c r="A346" s="147"/>
      <c r="B346" s="9"/>
      <c r="C346" s="218" t="str">
        <f t="shared" si="32"/>
        <v>1级-4级</v>
      </c>
      <c r="D346" s="218" t="s">
        <v>64</v>
      </c>
      <c r="E346" s="218" t="s">
        <v>65</v>
      </c>
      <c r="F346" s="218" t="s">
        <v>72</v>
      </c>
      <c r="G346" s="218" t="s">
        <v>76</v>
      </c>
      <c r="H346" s="220" t="s">
        <v>91</v>
      </c>
      <c r="I346" s="195" t="s">
        <v>24</v>
      </c>
      <c r="J346" s="227">
        <v>-6913642.8099999996</v>
      </c>
      <c r="K346" s="22"/>
      <c r="L346" s="208" t="s">
        <v>740</v>
      </c>
      <c r="M346" s="281">
        <v>5159291.37</v>
      </c>
      <c r="N346" s="24"/>
      <c r="O346" s="20"/>
      <c r="P346" s="58"/>
      <c r="Q346" s="20"/>
      <c r="R346" s="20"/>
      <c r="S346" s="20"/>
    </row>
  </sheetData>
  <autoFilter ref="A2:AA346" xr:uid="{00000000-0009-0000-0000-000005000000}">
    <filterColumn colId="6">
      <filters>
        <filter val="广州百花香料股份有限公司"/>
        <filter val="广州百花香料股份有限公司-2级"/>
      </filters>
    </filterColumn>
    <sortState xmlns:xlrd2="http://schemas.microsoft.com/office/spreadsheetml/2017/richdata2" ref="A3:AA848">
      <sortCondition descending="1" ref="J2"/>
    </sortState>
  </autoFilter>
  <mergeCells count="2">
    <mergeCell ref="H1:J1"/>
    <mergeCell ref="K1:M1"/>
  </mergeCells>
  <phoneticPr fontId="21" type="noConversion"/>
  <conditionalFormatting sqref="E94">
    <cfRule type="duplicateValues" dxfId="139" priority="33"/>
  </conditionalFormatting>
  <conditionalFormatting sqref="E94">
    <cfRule type="duplicateValues" dxfId="138" priority="31"/>
    <cfRule type="duplicateValues" dxfId="137" priority="32"/>
  </conditionalFormatting>
  <conditionalFormatting sqref="G94">
    <cfRule type="duplicateValues" dxfId="136" priority="30"/>
  </conditionalFormatting>
  <conditionalFormatting sqref="G94">
    <cfRule type="duplicateValues" dxfId="135" priority="28"/>
    <cfRule type="duplicateValues" dxfId="134" priority="29"/>
  </conditionalFormatting>
  <conditionalFormatting sqref="E95">
    <cfRule type="duplicateValues" dxfId="133" priority="27"/>
  </conditionalFormatting>
  <conditionalFormatting sqref="E95">
    <cfRule type="duplicateValues" dxfId="132" priority="25"/>
    <cfRule type="duplicateValues" dxfId="131" priority="26"/>
  </conditionalFormatting>
  <conditionalFormatting sqref="G95">
    <cfRule type="duplicateValues" dxfId="130" priority="24"/>
  </conditionalFormatting>
  <conditionalFormatting sqref="G95">
    <cfRule type="duplicateValues" dxfId="129" priority="22"/>
    <cfRule type="duplicateValues" dxfId="128" priority="23"/>
  </conditionalFormatting>
  <conditionalFormatting sqref="H94">
    <cfRule type="duplicateValues" dxfId="127" priority="21"/>
  </conditionalFormatting>
  <conditionalFormatting sqref="H94">
    <cfRule type="duplicateValues" dxfId="126" priority="19"/>
    <cfRule type="duplicateValues" dxfId="125" priority="20"/>
  </conditionalFormatting>
  <conditionalFormatting sqref="G97">
    <cfRule type="duplicateValues" dxfId="124" priority="18"/>
  </conditionalFormatting>
  <conditionalFormatting sqref="G97">
    <cfRule type="duplicateValues" dxfId="123" priority="16"/>
    <cfRule type="duplicateValues" dxfId="122" priority="17"/>
  </conditionalFormatting>
  <conditionalFormatting sqref="G99">
    <cfRule type="duplicateValues" dxfId="121" priority="15"/>
  </conditionalFormatting>
  <conditionalFormatting sqref="G99">
    <cfRule type="duplicateValues" dxfId="120" priority="13"/>
    <cfRule type="duplicateValues" dxfId="119" priority="14"/>
  </conditionalFormatting>
  <conditionalFormatting sqref="G99">
    <cfRule type="duplicateValues" dxfId="118" priority="12"/>
  </conditionalFormatting>
  <conditionalFormatting sqref="G99">
    <cfRule type="duplicateValues" dxfId="117" priority="10"/>
    <cfRule type="duplicateValues" dxfId="116" priority="11"/>
  </conditionalFormatting>
  <conditionalFormatting sqref="G99">
    <cfRule type="duplicateValues" dxfId="115" priority="9"/>
  </conditionalFormatting>
  <conditionalFormatting sqref="G99">
    <cfRule type="duplicateValues" dxfId="114" priority="7"/>
    <cfRule type="duplicateValues" dxfId="113" priority="8"/>
  </conditionalFormatting>
  <conditionalFormatting sqref="H97">
    <cfRule type="duplicateValues" dxfId="112" priority="6"/>
  </conditionalFormatting>
  <conditionalFormatting sqref="H97">
    <cfRule type="duplicateValues" dxfId="111" priority="4"/>
    <cfRule type="duplicateValues" dxfId="110" priority="5"/>
  </conditionalFormatting>
  <conditionalFormatting sqref="G131">
    <cfRule type="duplicateValues" dxfId="109" priority="36"/>
  </conditionalFormatting>
  <conditionalFormatting sqref="G131">
    <cfRule type="duplicateValues" dxfId="108" priority="34"/>
    <cfRule type="duplicateValues" dxfId="107" priority="35"/>
  </conditionalFormatting>
  <conditionalFormatting sqref="G134">
    <cfRule type="duplicateValues" dxfId="106" priority="37"/>
  </conditionalFormatting>
  <conditionalFormatting sqref="G134">
    <cfRule type="duplicateValues" dxfId="105" priority="38"/>
  </conditionalFormatting>
  <conditionalFormatting sqref="G176">
    <cfRule type="duplicateValues" dxfId="104" priority="39"/>
  </conditionalFormatting>
  <conditionalFormatting sqref="G176">
    <cfRule type="duplicateValues" dxfId="103" priority="40"/>
  </conditionalFormatting>
  <conditionalFormatting sqref="G176">
    <cfRule type="duplicateValues" dxfId="102" priority="41"/>
  </conditionalFormatting>
  <conditionalFormatting sqref="G176">
    <cfRule type="duplicateValues" dxfId="101" priority="42"/>
  </conditionalFormatting>
  <conditionalFormatting sqref="G176">
    <cfRule type="duplicateValues" dxfId="100" priority="43"/>
  </conditionalFormatting>
  <conditionalFormatting sqref="G176">
    <cfRule type="duplicateValues" dxfId="99" priority="44"/>
  </conditionalFormatting>
  <conditionalFormatting sqref="G176">
    <cfRule type="duplicateValues" dxfId="98" priority="45"/>
  </conditionalFormatting>
  <conditionalFormatting sqref="G176">
    <cfRule type="duplicateValues" dxfId="97" priority="46"/>
  </conditionalFormatting>
  <conditionalFormatting sqref="G177">
    <cfRule type="duplicateValues" dxfId="96" priority="47"/>
  </conditionalFormatting>
  <conditionalFormatting sqref="G177">
    <cfRule type="duplicateValues" dxfId="95" priority="48"/>
  </conditionalFormatting>
  <conditionalFormatting sqref="G177">
    <cfRule type="duplicateValues" dxfId="94" priority="49"/>
  </conditionalFormatting>
  <conditionalFormatting sqref="G177">
    <cfRule type="duplicateValues" dxfId="93" priority="50"/>
  </conditionalFormatting>
  <conditionalFormatting sqref="G177">
    <cfRule type="duplicateValues" dxfId="92" priority="51"/>
  </conditionalFormatting>
  <conditionalFormatting sqref="G177">
    <cfRule type="duplicateValues" dxfId="91" priority="52"/>
  </conditionalFormatting>
  <conditionalFormatting sqref="G177">
    <cfRule type="duplicateValues" dxfId="90" priority="53"/>
  </conditionalFormatting>
  <conditionalFormatting sqref="G177">
    <cfRule type="duplicateValues" dxfId="89" priority="54"/>
  </conditionalFormatting>
  <conditionalFormatting sqref="G317">
    <cfRule type="duplicateValues" dxfId="88" priority="55"/>
  </conditionalFormatting>
  <conditionalFormatting sqref="G317">
    <cfRule type="duplicateValues" dxfId="87" priority="56"/>
  </conditionalFormatting>
  <conditionalFormatting sqref="E97:E99">
    <cfRule type="duplicateValues" dxfId="86" priority="57"/>
  </conditionalFormatting>
  <conditionalFormatting sqref="E97:E99">
    <cfRule type="duplicateValues" dxfId="85" priority="58"/>
    <cfRule type="duplicateValues" dxfId="84" priority="59"/>
  </conditionalFormatting>
  <conditionalFormatting sqref="M115">
    <cfRule type="duplicateValues" dxfId="83" priority="3"/>
  </conditionalFormatting>
  <conditionalFormatting sqref="M115">
    <cfRule type="duplicateValues" dxfId="82" priority="1"/>
    <cfRule type="duplicateValues" dxfId="81" priority="2"/>
  </conditionalFormatting>
  <dataValidations count="5">
    <dataValidation type="list" allowBlank="1" showInputMessage="1" showErrorMessage="1" sqref="I346" xr:uid="{00000000-0002-0000-0500-000000000000}">
      <formula1>$H$1:$H$41</formula1>
    </dataValidation>
    <dataValidation type="list" allowBlank="1" showInputMessage="1" showErrorMessage="1" sqref="L203:L204 H319:H321 H332 I202:I204 L139 I206:I345 L39:L41 L336:L345 L27 L29:L30 L44:L45 L59 L32:L35 L37 L48:L49 L110 L53:L56 L118 L143:L145 L95 L64:L67 L328 L69:L72 L124:L126 L74:L75 L79 L77 L86:L87 L171:L172 L90 L92:L93 L97 L99:L100 L209:L210 L102:L108 L260 L116 L120:L121 L166:L167 L62 L133:L134 L321 L130:L131 L269 L230:L232 L303 L151 L177:L180 L174 L158 L190:L191 L207 L195 L197 L188 L276 L215 L221:L222 L236 L225:L226 L324:L326 L246:L247 L218 L313:L316 L241 L252 L255 L243:L244 L267 L271:L273 L279:L280 L297:L299 L292:L294 L290 L333 L308 L311 I3:I98 I100:I199" xr:uid="{00000000-0002-0000-0500-000001000000}">
      <formula1>$H$1:$H$2</formula1>
    </dataValidation>
    <dataValidation type="list" allowBlank="1" showInputMessage="1" showErrorMessage="1" sqref="F283 E75:E93 G75:G93 G129:G181 G3:G33 E3:E33 E129:E317 G183:G317" xr:uid="{00000000-0002-0000-0500-000002000000}">
      <formula1>INDIRECT("_"&amp;B3)</formula1>
    </dataValidation>
    <dataValidation type="list" allowBlank="1" showInputMessage="1" showErrorMessage="1" sqref="D318:D321 F318:F321 D3:D244 F3:F244" xr:uid="{00000000-0002-0000-0500-000003000000}">
      <formula1>#REF!</formula1>
    </dataValidation>
    <dataValidation type="list" allowBlank="1" showInputMessage="1" showErrorMessage="1" sqref="G332 G96 E94:G95 G318:G321 G34:G73 E34:E74 G100:G128 E96:E128 G334:G346 E318:E346" xr:uid="{00000000-0002-0000-0500-000004000000}">
      <formula1>INDIRECT("_"&amp;D34)</formula1>
    </dataValidation>
  </dataValidations>
  <pageMargins left="0.75" right="0.75" top="1" bottom="1" header="0.5" footer="0.5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5000000}">
          <x14:formula1>
            <xm:f>'C:\Users\chizh\Desktop\关联交易表\[02-关联交易等事项统计表-集团总部.xlsx]Sheet2'!#REF!</xm:f>
          </x14:formula1>
          <xm:sqref>F346 D346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B17"/>
  <sheetViews>
    <sheetView workbookViewId="0">
      <selection activeCell="I112" sqref="I1:N1048576"/>
    </sheetView>
  </sheetViews>
  <sheetFormatPr defaultRowHeight="12.5"/>
  <cols>
    <col min="1" max="2" width="30.7265625" customWidth="1"/>
  </cols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s="29" t="s">
        <v>114</v>
      </c>
      <c r="B4" t="str">
        <f>HYPERLINK("C:\Users\chizh\Desktop\关联交易表\02-关联交易等事项统计表-集团总部.xlsx#'4内部关联现金流'!A1","[02-关联交易等事项统计表-集团总部.xlsx]4内部关联现金流")</f>
        <v>[02-关联交易等事项统计表-集团总部.xlsx]4内部关联现金流</v>
      </c>
    </row>
    <row r="5" spans="1:2">
      <c r="A5" s="29" t="s">
        <v>189</v>
      </c>
      <c r="B5" t="str">
        <f>HYPERLINK("C:\Users\chizh\Desktop\关联交易表\02-关联交易等事项统计表-轻出公司.xlsx#'4内部关联现金流'!A1","[02-关联交易等事项统计表-轻出公司.xlsx]4内部关联现金流")</f>
        <v>[02-关联交易等事项统计表-轻出公司.xlsx]4内部关联现金流</v>
      </c>
    </row>
    <row r="6" spans="1:2">
      <c r="A6" s="29" t="s">
        <v>192</v>
      </c>
      <c r="B6" t="str">
        <f>HYPERLINK("C:\Users\chizh\Desktop\关联交易表\02-关联交易等事项统计表-三角公司.xlsx#'4内部关联现金流'!A1","[02-关联交易等事项统计表-三角公司.xlsx]4内部关联现金流")</f>
        <v>[02-关联交易等事项统计表-三角公司.xlsx]4内部关联现金流</v>
      </c>
    </row>
    <row r="7" spans="1:2">
      <c r="A7" s="29" t="s">
        <v>207</v>
      </c>
      <c r="B7" t="str">
        <f>HYPERLINK("C:\Users\chizh\Desktop\关联交易表\02-关联交易等事项统计表-双鱼.xlsx#'4内部关联现金流'!A1","[02-关联交易等事项统计表-双鱼.xlsx]4内部关联现金流")</f>
        <v>[02-关联交易等事项统计表-双鱼.xlsx]4内部关联现金流</v>
      </c>
    </row>
    <row r="8" spans="1:2">
      <c r="A8" s="29" t="s">
        <v>224</v>
      </c>
      <c r="B8" t="str">
        <f>HYPERLINK("C:\Users\chizh\Desktop\关联交易表\02-关联交易等事项统计表-现代.xlsx#'4内部关联现金流'!A1","[02-关联交易等事项统计表-现代.xlsx]4内部关联现金流")</f>
        <v>[02-关联交易等事项统计表-现代.xlsx]4内部关联现金流</v>
      </c>
    </row>
    <row r="9" spans="1:2">
      <c r="A9" s="29" t="s">
        <v>251</v>
      </c>
      <c r="B9" t="str">
        <f>HYPERLINK("C:\Users\chizh\Desktop\关联交易表\02-关联交易等事项统计表-新仕诚公司.xlsx#'4内部关联现金流'!A1","[02-关联交易等事项统计表-新仕诚公司.xlsx]4内部关联现金流")</f>
        <v>[02-关联交易等事项统计表-新仕诚公司.xlsx]4内部关联现金流</v>
      </c>
    </row>
    <row r="10" spans="1:2">
      <c r="A10" s="29" t="s">
        <v>340</v>
      </c>
      <c r="B10" t="str">
        <f>HYPERLINK("C:\Users\chizh\Desktop\关联交易表\02-关联交易等事项统计表-资产公司.xlsx#'4内部关联现金流'!A1","[02-关联交易等事项统计表-资产公司.xlsx]4内部关联现金流")</f>
        <v>[02-关联交易等事项统计表-资产公司.xlsx]4内部关联现金流</v>
      </c>
    </row>
    <row r="11" spans="1:2">
      <c r="A11" s="29" t="s">
        <v>375</v>
      </c>
      <c r="B11" t="str">
        <f>HYPERLINK("C:\Users\chizh\Desktop\关联交易表\奥宝板块关联交易等事项统计表2021年.xlsx#'4内部关联现金流'!A1","[奥宝板块关联交易等事项统计表2021年.xlsx]4内部关联现金流")</f>
        <v>[奥宝板块关联交易等事项统计表2021年.xlsx]4内部关联现金流</v>
      </c>
    </row>
    <row r="12" spans="1:2">
      <c r="A12" s="29" t="s">
        <v>413</v>
      </c>
      <c r="B12" t="str">
        <f>HYPERLINK("C:\Users\chizh\Desktop\关联交易表\02-关联交易等事项统计表（1月21日前交）--鹰金钱汇总.xlsx#'4内部关联现金流'!A1","[02-关联交易等事项统计表（1月21日前交）--鹰金钱汇总.xlsx]4内部关联现金流")</f>
        <v>[02-关联交易等事项统计表（1月21日前交）--鹰金钱汇总.xlsx]4内部关联现金流</v>
      </c>
    </row>
    <row r="13" spans="1:2">
      <c r="A13" s="29" t="s">
        <v>483</v>
      </c>
      <c r="B13" t="str">
        <f>HYPERLINK("C:\Users\chizh\Desktop\关联交易表\02-关联交易等事项统计表（1月24日下班前上交）—浪奇合并.xlsx#'4内部关联现金流'!A1","[02-关联交易等事项统计表（1月24日下班前上交）—浪奇合并.xlsx]4内部关联现金流")</f>
        <v>[02-关联交易等事项统计表（1月24日下班前上交）—浪奇合并.xlsx]4内部关联现金流</v>
      </c>
    </row>
    <row r="14" spans="1:2">
      <c r="A14" s="29" t="s">
        <v>498</v>
      </c>
      <c r="B14" t="str">
        <f>HYPERLINK("C:\Users\chizh\Desktop\关联交易表\02-关联交易等事项统计表-百花公司.xlsx#'4内部关联现金流'!A1","[02-关联交易等事项统计表-百花公司.xlsx]4内部关联现金流")</f>
        <v>[02-关联交易等事项统计表-百花公司.xlsx]4内部关联现金流</v>
      </c>
    </row>
    <row r="15" spans="1:2">
      <c r="A15" s="29" t="s">
        <v>527</v>
      </c>
      <c r="B15" t="str">
        <f>HYPERLINK("C:\Users\chizh\Desktop\关联交易表\02-关联交易等事项统计表-大新文创.xlsx#'4内部关联现金流'!A1","[02-关联交易等事项统计表-大新文创.xlsx]4内部关联现金流")</f>
        <v>[02-关联交易等事项统计表-大新文创.xlsx]4内部关联现金流</v>
      </c>
    </row>
    <row r="16" spans="1:2">
      <c r="A16" s="29" t="s">
        <v>693</v>
      </c>
      <c r="B16" t="str">
        <f>HYPERLINK("C:\Users\chizh\Desktop\关联交易表\02-关联交易等事项统计表-纺织公司.xlsx#'4内部关联现金流'!A1","[02-关联交易等事项统计表-纺织公司.xlsx]4内部关联现金流")</f>
        <v>[02-关联交易等事项统计表-纺织公司.xlsx]4内部关联现金流</v>
      </c>
    </row>
    <row r="17" spans="1:2">
      <c r="A17" s="29" t="s">
        <v>706</v>
      </c>
      <c r="B17" t="str">
        <f>HYPERLINK("C:\Users\chizh\Desktop\关联交易表\02-关联交易等事项统计表-虎头公司.xlsx#'4内部关联现金流'!A1","[02-关联交易等事项统计表-虎头公司.xlsx]4内部关联现金流")</f>
        <v>[02-关联交易等事项统计表-虎头公司.xlsx]4内部关联现金流</v>
      </c>
    </row>
  </sheetData>
  <phoneticPr fontId="21" type="noConversion"/>
  <hyperlinks>
    <hyperlink ref="A4" location="'02-关联交易等事项统计表-集团总部-4内部关联现金流'!A1" tooltip="02-关联交易等事项统计表-集团总部-4内部关联现金流" display="02-关联交易等事项统计表-集团总部-4内部关联现金流" xr:uid="{00000000-0004-0000-0600-000000000000}"/>
    <hyperlink ref="A5" location="'02-关联交易等事项统计表-轻出公司-4内部关联现金流'!A1" tooltip="02-关联交易等事项统计表-轻出公司-4内部关联现金流" display="02-关联交易等事项统计表-轻出公司-4内部关联现金流" xr:uid="{00000000-0004-0000-0600-000001000000}"/>
    <hyperlink ref="A6" location="'02-关联交易等事项统计表-三角公司-4内部关联现金流'!A1" tooltip="02-关联交易等事项统计表-三角公司-4内部关联现金流" display="02-关联交易等事项统计表-三角公司-4内部关联现金流" xr:uid="{00000000-0004-0000-0600-000002000000}"/>
    <hyperlink ref="A7" location="'02-关联交易等事项统计表-双鱼-4内部关联现金流'!A1" tooltip="02-关联交易等事项统计表-双鱼-4内部关联现金流" display="02-关联交易等事项统计表-双鱼-4内部关联现金流" xr:uid="{00000000-0004-0000-0600-000003000000}"/>
    <hyperlink ref="A8" location="'02-关联交易等事项统计表-现代-4内部关联现金流'!A1" tooltip="02-关联交易等事项统计表-现代-4内部关联现金流" display="02-关联交易等事项统计表-现代-4内部关联现金流" xr:uid="{00000000-0004-0000-0600-000004000000}"/>
    <hyperlink ref="A9" location="'02-关联交易等事项统计表-新仕诚公司-4内部关联现金流'!A1" tooltip="02-关联交易等事项统计表-新仕诚公司-4内部关联现金流" display="02-关联交易等事项统计表-新仕诚公司-4内部关联现金流" xr:uid="{00000000-0004-0000-0600-000005000000}"/>
    <hyperlink ref="A10" location="'02-关联交易等事项统计表-资产公司-4内部关联现金流'!A1" tooltip="02-关联交易等事项统计表-资产公司-4内部关联现金流" display="02-关联交易等事项统计表-资产公司-4内部关联现金流" xr:uid="{00000000-0004-0000-0600-000006000000}"/>
    <hyperlink ref="A11" location="'奥宝板块关联交易等事项统计表2021年-4内部关联现金流'!A1" tooltip="奥宝板块关联交易等事项统计表2021年-4内部关联现金流" display="奥宝板块关联交易等事项统计表2021年-4内部关联现金流" xr:uid="{00000000-0004-0000-0600-000007000000}"/>
    <hyperlink ref="A12" location="'4内部关联现金流'!A1" tooltip="4内部关联现金流" display="4内部关联现金流" xr:uid="{00000000-0004-0000-0600-000008000000}"/>
    <hyperlink ref="A13" location="'4内部关联现金流-1'!A1" tooltip="4内部关联现金流-1" display="4内部关联现金流-1" xr:uid="{00000000-0004-0000-0600-000009000000}"/>
    <hyperlink ref="A14" location="'02-关联交易等事项统计表-百花公司-4内部关联现金流'!A1" tooltip="02-关联交易等事项统计表-百花公司-4内部关联现金流" display="02-关联交易等事项统计表-百花公司-4内部关联现金流" xr:uid="{00000000-0004-0000-0600-00000A000000}"/>
    <hyperlink ref="A15" location="'02-关联交易等事项统计表-大新文创-4内部关联现金流'!A1" tooltip="02-关联交易等事项统计表-大新文创-4内部关联现金流" display="02-关联交易等事项统计表-大新文创-4内部关联现金流" xr:uid="{00000000-0004-0000-0600-00000B000000}"/>
    <hyperlink ref="A16" location="'02-关联交易等事项统计表-纺织公司-4内部关联现金流'!A1" tooltip="02-关联交易等事项统计表-纺织公司-4内部关联现金流" display="02-关联交易等事项统计表-纺织公司-4内部关联现金流" xr:uid="{00000000-0004-0000-0600-00000C000000}"/>
    <hyperlink ref="A17" location="'02-关联交易等事项统计表-虎头公司-4内部关联现金流'!A1" tooltip="02-关联交易等事项统计表-虎头公司-4内部关联现金流" display="02-关联交易等事项统计表-虎头公司-4内部关联现金流" xr:uid="{00000000-0004-0000-0600-00000D000000}"/>
  </hyperlink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R452"/>
  <sheetViews>
    <sheetView view="pageBreakPreview" topLeftCell="A47" zoomScale="90" zoomScaleNormal="100" zoomScaleSheetLayoutView="90" workbookViewId="0">
      <pane xSplit="5" ySplit="2" topLeftCell="G5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22.81640625" style="8" customWidth="1"/>
    <col min="5" max="5" width="21.7265625" style="8" customWidth="1"/>
    <col min="6" max="6" width="38.54296875" style="8" bestFit="1" customWidth="1"/>
    <col min="7" max="7" width="20.453125" style="8" customWidth="1"/>
    <col min="8" max="8" width="35.7265625" style="8" customWidth="1"/>
    <col min="9" max="9" width="13.542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18" customHeight="1">
      <c r="A49" s="9">
        <v>1</v>
      </c>
      <c r="B49" s="10" t="str">
        <f t="shared" ref="B49:B112" si="0">TEXT(C49,"000")&amp;"-"&amp;TEXT(E49,"000")</f>
        <v>1级-2级</v>
      </c>
      <c r="C49" s="10" t="s">
        <v>64</v>
      </c>
      <c r="D49" s="11" t="s">
        <v>65</v>
      </c>
      <c r="E49" s="10" t="s">
        <v>66</v>
      </c>
      <c r="F49" s="10" t="s">
        <v>67</v>
      </c>
      <c r="G49" s="12" t="s">
        <v>68</v>
      </c>
      <c r="H49" s="13" t="s">
        <v>5</v>
      </c>
      <c r="I49" s="14">
        <f>1946763.86*1.06</f>
        <v>2063569.6916000003</v>
      </c>
      <c r="J49" s="15"/>
      <c r="K49" s="15"/>
      <c r="L49" s="16"/>
      <c r="M49" s="17"/>
      <c r="N49" s="18"/>
      <c r="O49" s="19"/>
      <c r="P49" s="20"/>
      <c r="Q49" s="20"/>
      <c r="R49" s="20"/>
    </row>
    <row r="50" spans="1:18" ht="18" customHeight="1">
      <c r="A50" s="9">
        <v>2</v>
      </c>
      <c r="B50" s="10" t="str">
        <f t="shared" si="0"/>
        <v>1级-3级</v>
      </c>
      <c r="C50" s="10" t="s">
        <v>64</v>
      </c>
      <c r="D50" s="10" t="s">
        <v>65</v>
      </c>
      <c r="E50" s="10" t="s">
        <v>69</v>
      </c>
      <c r="F50" s="10" t="s">
        <v>70</v>
      </c>
      <c r="G50" s="12" t="s">
        <v>71</v>
      </c>
      <c r="H50" s="13" t="s">
        <v>5</v>
      </c>
      <c r="I50" s="14">
        <f>2257.54*1.06</f>
        <v>2392.9924000000001</v>
      </c>
      <c r="J50" s="15"/>
      <c r="K50" s="15"/>
      <c r="L50" s="16"/>
      <c r="M50" s="17"/>
      <c r="N50" s="18"/>
      <c r="O50" s="19"/>
      <c r="P50" s="20"/>
      <c r="Q50" s="20"/>
      <c r="R50" s="20"/>
    </row>
    <row r="51" spans="1:18" ht="18" customHeight="1">
      <c r="A51" s="9">
        <v>3</v>
      </c>
      <c r="B51" s="10" t="str">
        <f t="shared" si="0"/>
        <v>1级-2级</v>
      </c>
      <c r="C51" s="10" t="s">
        <v>64</v>
      </c>
      <c r="D51" s="10" t="s">
        <v>65</v>
      </c>
      <c r="E51" s="10" t="s">
        <v>66</v>
      </c>
      <c r="F51" s="10" t="s">
        <v>67</v>
      </c>
      <c r="G51" s="12" t="s">
        <v>71</v>
      </c>
      <c r="H51" s="13" t="s">
        <v>5</v>
      </c>
      <c r="I51" s="14">
        <f>15897.77*1.06</f>
        <v>16851.636200000001</v>
      </c>
      <c r="J51" s="15"/>
      <c r="K51" s="15"/>
      <c r="L51" s="16"/>
      <c r="M51" s="17"/>
      <c r="N51" s="18"/>
      <c r="O51" s="19"/>
      <c r="P51" s="20"/>
      <c r="Q51" s="20"/>
      <c r="R51" s="20"/>
    </row>
    <row r="52" spans="1:18" ht="18" customHeight="1">
      <c r="A52" s="9">
        <v>4</v>
      </c>
      <c r="B52" s="10" t="str">
        <f t="shared" si="0"/>
        <v>1级-4级</v>
      </c>
      <c r="C52" s="10" t="s">
        <v>64</v>
      </c>
      <c r="D52" s="10" t="s">
        <v>65</v>
      </c>
      <c r="E52" s="10" t="s">
        <v>72</v>
      </c>
      <c r="F52" s="10" t="s">
        <v>73</v>
      </c>
      <c r="G52" s="12" t="s">
        <v>71</v>
      </c>
      <c r="H52" s="13" t="s">
        <v>5</v>
      </c>
      <c r="I52" s="14">
        <f>215130.27*1.06</f>
        <v>228038.08619999999</v>
      </c>
      <c r="J52" s="15"/>
      <c r="K52" s="15"/>
      <c r="L52" s="16"/>
      <c r="M52" s="17"/>
      <c r="N52" s="18"/>
      <c r="O52" s="19"/>
      <c r="P52" s="20"/>
      <c r="Q52" s="20"/>
      <c r="R52" s="20"/>
    </row>
    <row r="53" spans="1:18" ht="18" customHeight="1">
      <c r="A53" s="9">
        <v>5</v>
      </c>
      <c r="B53" s="10" t="str">
        <f t="shared" si="0"/>
        <v>1级-2级</v>
      </c>
      <c r="C53" s="10" t="s">
        <v>64</v>
      </c>
      <c r="D53" s="10" t="s">
        <v>65</v>
      </c>
      <c r="E53" s="10" t="s">
        <v>66</v>
      </c>
      <c r="F53" s="10" t="s">
        <v>74</v>
      </c>
      <c r="G53" s="12" t="s">
        <v>75</v>
      </c>
      <c r="H53" s="13" t="s">
        <v>5</v>
      </c>
      <c r="I53" s="14">
        <f>248207.56*1.06</f>
        <v>263100.01360000001</v>
      </c>
      <c r="J53" s="15"/>
      <c r="K53" s="15"/>
      <c r="L53" s="16"/>
      <c r="M53" s="17"/>
      <c r="N53" s="17"/>
      <c r="O53" s="19"/>
      <c r="P53" s="20"/>
      <c r="Q53" s="20"/>
      <c r="R53" s="20"/>
    </row>
    <row r="54" spans="1:18" ht="18" customHeight="1">
      <c r="A54" s="9">
        <v>6</v>
      </c>
      <c r="B54" s="10" t="str">
        <f t="shared" si="0"/>
        <v>1级-4级</v>
      </c>
      <c r="C54" s="10" t="s">
        <v>64</v>
      </c>
      <c r="D54" s="10" t="s">
        <v>65</v>
      </c>
      <c r="E54" s="10" t="s">
        <v>72</v>
      </c>
      <c r="F54" s="10" t="s">
        <v>76</v>
      </c>
      <c r="G54" s="12" t="s">
        <v>77</v>
      </c>
      <c r="H54" s="13" t="s">
        <v>5</v>
      </c>
      <c r="I54" s="14">
        <v>11489743.130000001</v>
      </c>
      <c r="J54" s="15"/>
      <c r="K54" s="15"/>
      <c r="L54" s="16"/>
      <c r="M54" s="17"/>
      <c r="N54" s="17"/>
      <c r="O54" s="19"/>
      <c r="P54" s="20"/>
      <c r="Q54" s="20"/>
      <c r="R54" s="20"/>
    </row>
    <row r="55" spans="1:18" ht="18" customHeight="1">
      <c r="A55" s="9">
        <v>7</v>
      </c>
      <c r="B55" s="10" t="str">
        <f t="shared" si="0"/>
        <v>1级-2级</v>
      </c>
      <c r="C55" s="10" t="s">
        <v>64</v>
      </c>
      <c r="D55" s="10" t="s">
        <v>65</v>
      </c>
      <c r="E55" s="10" t="s">
        <v>66</v>
      </c>
      <c r="F55" s="10" t="s">
        <v>78</v>
      </c>
      <c r="G55" s="12" t="s">
        <v>79</v>
      </c>
      <c r="H55" s="13" t="s">
        <v>11</v>
      </c>
      <c r="I55" s="14">
        <v>8979980.8000000007</v>
      </c>
      <c r="J55" s="15"/>
      <c r="K55" s="15"/>
      <c r="L55" s="16"/>
      <c r="M55" s="17"/>
      <c r="N55" s="17"/>
      <c r="O55" s="19"/>
      <c r="P55" s="20"/>
      <c r="Q55" s="20"/>
      <c r="R55" s="20"/>
    </row>
    <row r="56" spans="1:18" ht="18" customHeight="1">
      <c r="A56" s="9">
        <v>8</v>
      </c>
      <c r="B56" s="10" t="str">
        <f t="shared" si="0"/>
        <v>1级-2级</v>
      </c>
      <c r="C56" s="10" t="s">
        <v>64</v>
      </c>
      <c r="D56" s="10" t="s">
        <v>65</v>
      </c>
      <c r="E56" s="10" t="s">
        <v>66</v>
      </c>
      <c r="F56" s="10" t="s">
        <v>80</v>
      </c>
      <c r="G56" s="12" t="s">
        <v>79</v>
      </c>
      <c r="H56" s="13" t="s">
        <v>11</v>
      </c>
      <c r="I56" s="14">
        <v>95000000</v>
      </c>
      <c r="J56" s="15"/>
      <c r="K56" s="15"/>
      <c r="L56" s="16"/>
      <c r="M56" s="17"/>
      <c r="N56" s="17"/>
      <c r="O56" s="19"/>
      <c r="P56" s="20"/>
      <c r="Q56" s="20"/>
      <c r="R56" s="20"/>
    </row>
    <row r="57" spans="1:18" ht="18" customHeight="1">
      <c r="A57" s="9">
        <v>9</v>
      </c>
      <c r="B57" s="10" t="str">
        <f t="shared" si="0"/>
        <v>1级-2级</v>
      </c>
      <c r="C57" s="10" t="s">
        <v>64</v>
      </c>
      <c r="D57" s="10" t="s">
        <v>65</v>
      </c>
      <c r="E57" s="10" t="s">
        <v>66</v>
      </c>
      <c r="F57" s="10" t="s">
        <v>81</v>
      </c>
      <c r="G57" s="12" t="s">
        <v>79</v>
      </c>
      <c r="H57" s="13" t="s">
        <v>11</v>
      </c>
      <c r="I57" s="14">
        <v>6525130.7000000002</v>
      </c>
      <c r="J57" s="15"/>
      <c r="K57" s="15"/>
      <c r="L57" s="16"/>
      <c r="M57" s="17"/>
      <c r="N57" s="17"/>
      <c r="O57" s="19"/>
      <c r="P57" s="20"/>
      <c r="Q57" s="20"/>
      <c r="R57" s="20"/>
    </row>
    <row r="58" spans="1:18" ht="18" customHeight="1">
      <c r="A58" s="9">
        <v>10</v>
      </c>
      <c r="B58" s="10" t="str">
        <f t="shared" si="0"/>
        <v>1级-2级</v>
      </c>
      <c r="C58" s="10" t="s">
        <v>64</v>
      </c>
      <c r="D58" s="10" t="s">
        <v>65</v>
      </c>
      <c r="E58" s="10" t="s">
        <v>66</v>
      </c>
      <c r="F58" s="10" t="s">
        <v>82</v>
      </c>
      <c r="G58" s="12" t="s">
        <v>79</v>
      </c>
      <c r="H58" s="13" t="s">
        <v>11</v>
      </c>
      <c r="I58" s="14">
        <v>1703634.65</v>
      </c>
      <c r="J58" s="15"/>
      <c r="K58" s="15"/>
      <c r="L58" s="16"/>
      <c r="M58" s="17"/>
      <c r="N58" s="17"/>
      <c r="O58" s="19"/>
      <c r="P58" s="20"/>
      <c r="Q58" s="20"/>
      <c r="R58" s="20"/>
    </row>
    <row r="59" spans="1:18" ht="18" customHeight="1">
      <c r="A59" s="9">
        <v>11</v>
      </c>
      <c r="B59" s="10" t="str">
        <f t="shared" si="0"/>
        <v>1级-2级</v>
      </c>
      <c r="C59" s="10" t="s">
        <v>64</v>
      </c>
      <c r="D59" s="10" t="s">
        <v>65</v>
      </c>
      <c r="E59" s="10" t="s">
        <v>66</v>
      </c>
      <c r="F59" s="10" t="s">
        <v>83</v>
      </c>
      <c r="G59" s="12" t="s">
        <v>79</v>
      </c>
      <c r="H59" s="13" t="s">
        <v>11</v>
      </c>
      <c r="I59" s="14">
        <f>3742464.95+150000000</f>
        <v>153742464.94999999</v>
      </c>
      <c r="J59" s="15"/>
      <c r="K59" s="15"/>
      <c r="L59" s="16"/>
      <c r="M59" s="17"/>
      <c r="N59" s="17"/>
      <c r="O59" s="19"/>
      <c r="P59" s="20"/>
      <c r="Q59" s="20"/>
      <c r="R59" s="20"/>
    </row>
    <row r="60" spans="1:18" ht="18" customHeight="1">
      <c r="A60" s="9">
        <v>12</v>
      </c>
      <c r="B60" s="10" t="str">
        <f t="shared" si="0"/>
        <v>1级-2级</v>
      </c>
      <c r="C60" s="10" t="s">
        <v>64</v>
      </c>
      <c r="D60" s="10" t="s">
        <v>65</v>
      </c>
      <c r="E60" s="10" t="s">
        <v>66</v>
      </c>
      <c r="F60" s="10" t="s">
        <v>84</v>
      </c>
      <c r="G60" s="12" t="s">
        <v>79</v>
      </c>
      <c r="H60" s="13" t="s">
        <v>11</v>
      </c>
      <c r="I60" s="14">
        <v>10329040.84</v>
      </c>
      <c r="J60" s="15"/>
      <c r="K60" s="15"/>
      <c r="L60" s="16"/>
      <c r="M60" s="17"/>
      <c r="N60" s="17"/>
      <c r="O60" s="19"/>
      <c r="P60" s="20"/>
      <c r="Q60" s="20"/>
      <c r="R60" s="20"/>
    </row>
    <row r="61" spans="1:18" ht="18" customHeight="1">
      <c r="A61" s="9">
        <v>13</v>
      </c>
      <c r="B61" s="10" t="str">
        <f t="shared" si="0"/>
        <v>1级-2级</v>
      </c>
      <c r="C61" s="10" t="s">
        <v>64</v>
      </c>
      <c r="D61" s="10" t="s">
        <v>65</v>
      </c>
      <c r="E61" s="10" t="s">
        <v>66</v>
      </c>
      <c r="F61" s="10" t="s">
        <v>85</v>
      </c>
      <c r="G61" s="12" t="s">
        <v>79</v>
      </c>
      <c r="H61" s="13" t="s">
        <v>11</v>
      </c>
      <c r="I61" s="14">
        <v>7516447.8300000001</v>
      </c>
      <c r="J61" s="15"/>
      <c r="K61" s="15"/>
      <c r="L61" s="16"/>
      <c r="M61" s="17"/>
      <c r="N61" s="17"/>
      <c r="O61" s="19"/>
      <c r="P61" s="20"/>
      <c r="Q61" s="20"/>
      <c r="R61" s="20"/>
    </row>
    <row r="62" spans="1:18" ht="18" customHeight="1">
      <c r="A62" s="9">
        <v>14</v>
      </c>
      <c r="B62" s="10" t="str">
        <f t="shared" si="0"/>
        <v>1级-2级</v>
      </c>
      <c r="C62" s="10" t="s">
        <v>64</v>
      </c>
      <c r="D62" s="10" t="s">
        <v>65</v>
      </c>
      <c r="E62" s="10" t="s">
        <v>66</v>
      </c>
      <c r="F62" s="10" t="s">
        <v>86</v>
      </c>
      <c r="G62" s="12" t="s">
        <v>79</v>
      </c>
      <c r="H62" s="13" t="s">
        <v>11</v>
      </c>
      <c r="I62" s="14">
        <v>640463.82999999996</v>
      </c>
      <c r="J62" s="15"/>
      <c r="K62" s="15"/>
      <c r="L62" s="16"/>
      <c r="M62" s="17"/>
      <c r="N62" s="18"/>
      <c r="O62" s="19"/>
      <c r="P62" s="20"/>
      <c r="Q62" s="20"/>
      <c r="R62" s="20"/>
    </row>
    <row r="63" spans="1:18" ht="18" customHeight="1">
      <c r="A63" s="9">
        <v>15</v>
      </c>
      <c r="B63" s="10" t="str">
        <f t="shared" si="0"/>
        <v>1级-2级</v>
      </c>
      <c r="C63" s="10" t="s">
        <v>64</v>
      </c>
      <c r="D63" s="10" t="s">
        <v>65</v>
      </c>
      <c r="E63" s="10" t="s">
        <v>66</v>
      </c>
      <c r="F63" s="10" t="s">
        <v>87</v>
      </c>
      <c r="G63" s="12" t="s">
        <v>79</v>
      </c>
      <c r="H63" s="13" t="s">
        <v>11</v>
      </c>
      <c r="I63" s="14">
        <v>478391.66</v>
      </c>
      <c r="J63" s="15"/>
      <c r="K63" s="15"/>
      <c r="L63" s="16"/>
      <c r="M63" s="17"/>
      <c r="N63" s="18"/>
      <c r="O63" s="19"/>
      <c r="P63" s="20"/>
      <c r="Q63" s="20"/>
      <c r="R63" s="20"/>
    </row>
    <row r="64" spans="1:18" ht="18" customHeight="1">
      <c r="A64" s="9">
        <v>16</v>
      </c>
      <c r="B64" s="10" t="str">
        <f t="shared" si="0"/>
        <v>1级-2级</v>
      </c>
      <c r="C64" s="10" t="s">
        <v>64</v>
      </c>
      <c r="D64" s="10" t="s">
        <v>65</v>
      </c>
      <c r="E64" s="10" t="s">
        <v>66</v>
      </c>
      <c r="F64" s="10" t="s">
        <v>88</v>
      </c>
      <c r="G64" s="12" t="s">
        <v>79</v>
      </c>
      <c r="H64" s="13" t="s">
        <v>11</v>
      </c>
      <c r="I64" s="14">
        <f>303580.26+2576207.4</f>
        <v>2879787.66</v>
      </c>
      <c r="J64" s="15"/>
      <c r="K64" s="15"/>
      <c r="L64" s="16"/>
      <c r="M64" s="17"/>
      <c r="N64" s="17"/>
      <c r="O64" s="19"/>
      <c r="P64" s="20"/>
      <c r="Q64" s="20"/>
      <c r="R64" s="20"/>
    </row>
    <row r="65" spans="1:18" ht="18" customHeight="1">
      <c r="A65" s="9">
        <v>17</v>
      </c>
      <c r="B65" s="10" t="str">
        <f t="shared" si="0"/>
        <v>1级-2级</v>
      </c>
      <c r="C65" s="10" t="s">
        <v>64</v>
      </c>
      <c r="D65" s="10" t="s">
        <v>65</v>
      </c>
      <c r="E65" s="10" t="s">
        <v>66</v>
      </c>
      <c r="F65" s="10" t="s">
        <v>89</v>
      </c>
      <c r="G65" s="12" t="s">
        <v>79</v>
      </c>
      <c r="H65" s="13" t="s">
        <v>11</v>
      </c>
      <c r="I65" s="14">
        <v>10700447.810000001</v>
      </c>
      <c r="J65" s="15"/>
      <c r="K65" s="15"/>
      <c r="L65" s="16"/>
      <c r="M65" s="17"/>
      <c r="N65" s="17"/>
      <c r="O65" s="19"/>
      <c r="P65" s="20"/>
      <c r="Q65" s="20"/>
      <c r="R65" s="20"/>
    </row>
    <row r="66" spans="1:18" ht="18" customHeight="1">
      <c r="A66" s="9">
        <v>18</v>
      </c>
      <c r="B66" s="10" t="str">
        <f t="shared" si="0"/>
        <v>1级-2级</v>
      </c>
      <c r="C66" s="10" t="s">
        <v>64</v>
      </c>
      <c r="D66" s="10" t="s">
        <v>65</v>
      </c>
      <c r="E66" s="10" t="s">
        <v>66</v>
      </c>
      <c r="F66" s="10" t="s">
        <v>90</v>
      </c>
      <c r="G66" s="12" t="s">
        <v>79</v>
      </c>
      <c r="H66" s="13" t="s">
        <v>11</v>
      </c>
      <c r="I66" s="14">
        <v>1750000</v>
      </c>
      <c r="J66" s="15"/>
      <c r="K66" s="15"/>
      <c r="L66" s="16"/>
      <c r="M66" s="17"/>
      <c r="N66" s="17"/>
      <c r="O66" s="19"/>
      <c r="P66" s="20"/>
      <c r="Q66" s="20"/>
      <c r="R66" s="20"/>
    </row>
    <row r="67" spans="1:18" ht="18" customHeight="1">
      <c r="A67" s="9">
        <v>19</v>
      </c>
      <c r="B67" s="10" t="str">
        <f t="shared" si="0"/>
        <v>1级-4级</v>
      </c>
      <c r="C67" s="10" t="s">
        <v>64</v>
      </c>
      <c r="D67" s="10" t="s">
        <v>65</v>
      </c>
      <c r="E67" s="10" t="s">
        <v>72</v>
      </c>
      <c r="F67" s="10" t="s">
        <v>76</v>
      </c>
      <c r="G67" s="12" t="s">
        <v>91</v>
      </c>
      <c r="H67" s="13" t="s">
        <v>24</v>
      </c>
      <c r="I67" s="14">
        <v>-6913642.8099999996</v>
      </c>
      <c r="J67" s="15"/>
      <c r="K67" s="15"/>
      <c r="L67" s="16"/>
      <c r="M67" s="17"/>
      <c r="N67" s="17"/>
      <c r="O67" s="19"/>
      <c r="P67" s="20"/>
      <c r="Q67" s="20"/>
      <c r="R67" s="20"/>
    </row>
    <row r="68" spans="1:18" ht="18" customHeight="1">
      <c r="A68" s="9">
        <v>20</v>
      </c>
      <c r="B68" s="10" t="str">
        <f t="shared" si="0"/>
        <v>1级-2级</v>
      </c>
      <c r="C68" s="10" t="s">
        <v>64</v>
      </c>
      <c r="D68" s="10" t="s">
        <v>65</v>
      </c>
      <c r="E68" s="10" t="s">
        <v>66</v>
      </c>
      <c r="F68" s="10" t="s">
        <v>80</v>
      </c>
      <c r="G68" s="12" t="s">
        <v>91</v>
      </c>
      <c r="H68" s="13" t="s">
        <v>24</v>
      </c>
      <c r="I68" s="14">
        <v>-865208.33</v>
      </c>
      <c r="J68" s="15"/>
      <c r="K68" s="15"/>
      <c r="L68" s="16"/>
      <c r="M68" s="17"/>
      <c r="N68" s="17"/>
      <c r="O68" s="19"/>
      <c r="P68" s="20"/>
      <c r="Q68" s="20"/>
      <c r="R68" s="20"/>
    </row>
    <row r="69" spans="1:18" ht="18" customHeight="1">
      <c r="A69" s="9">
        <v>21</v>
      </c>
      <c r="B69" s="10" t="str">
        <f t="shared" si="0"/>
        <v>1级-2级</v>
      </c>
      <c r="C69" s="10" t="s">
        <v>64</v>
      </c>
      <c r="D69" s="10" t="s">
        <v>65</v>
      </c>
      <c r="E69" s="10" t="s">
        <v>66</v>
      </c>
      <c r="F69" s="10" t="s">
        <v>87</v>
      </c>
      <c r="G69" s="12" t="s">
        <v>91</v>
      </c>
      <c r="H69" s="13" t="s">
        <v>24</v>
      </c>
      <c r="I69" s="14">
        <v>-1050000</v>
      </c>
      <c r="J69" s="12"/>
      <c r="K69" s="12"/>
      <c r="L69" s="16"/>
      <c r="M69" s="17"/>
      <c r="N69" s="17"/>
      <c r="O69" s="19"/>
      <c r="P69" s="20"/>
      <c r="Q69" s="20"/>
      <c r="R69" s="20"/>
    </row>
    <row r="70" spans="1:18" ht="18" customHeight="1">
      <c r="A70" s="9">
        <v>22</v>
      </c>
      <c r="B70" s="10" t="str">
        <f t="shared" si="0"/>
        <v>1级-2级</v>
      </c>
      <c r="C70" s="10" t="s">
        <v>64</v>
      </c>
      <c r="D70" s="10" t="s">
        <v>65</v>
      </c>
      <c r="E70" s="10" t="s">
        <v>66</v>
      </c>
      <c r="F70" s="10" t="s">
        <v>92</v>
      </c>
      <c r="G70" s="12" t="s">
        <v>91</v>
      </c>
      <c r="H70" s="13" t="s">
        <v>24</v>
      </c>
      <c r="I70" s="14">
        <v>-150000</v>
      </c>
      <c r="J70" s="12"/>
      <c r="K70" s="12"/>
      <c r="L70" s="16"/>
      <c r="M70" s="17"/>
      <c r="N70" s="17"/>
      <c r="O70" s="19"/>
      <c r="P70" s="20"/>
      <c r="Q70" s="20"/>
      <c r="R70" s="20"/>
    </row>
    <row r="71" spans="1:18" ht="18" customHeight="1">
      <c r="A71" s="9">
        <v>23</v>
      </c>
      <c r="B71" s="10" t="str">
        <f t="shared" si="0"/>
        <v>1级-2级</v>
      </c>
      <c r="C71" s="10" t="s">
        <v>64</v>
      </c>
      <c r="D71" s="10" t="s">
        <v>65</v>
      </c>
      <c r="E71" s="10" t="s">
        <v>66</v>
      </c>
      <c r="F71" s="10" t="s">
        <v>78</v>
      </c>
      <c r="G71" s="12" t="s">
        <v>91</v>
      </c>
      <c r="H71" s="13" t="s">
        <v>24</v>
      </c>
      <c r="I71" s="14">
        <v>-1146250</v>
      </c>
      <c r="J71" s="12"/>
      <c r="K71" s="12"/>
      <c r="L71" s="16"/>
      <c r="M71" s="17"/>
      <c r="N71" s="17"/>
      <c r="O71" s="19"/>
      <c r="P71" s="20"/>
      <c r="Q71" s="20"/>
      <c r="R71" s="20"/>
    </row>
    <row r="72" spans="1:18" ht="18" customHeight="1">
      <c r="A72" s="9">
        <v>24</v>
      </c>
      <c r="B72" s="10" t="str">
        <f t="shared" si="0"/>
        <v>1级-3级</v>
      </c>
      <c r="C72" s="10" t="s">
        <v>64</v>
      </c>
      <c r="D72" s="10" t="s">
        <v>65</v>
      </c>
      <c r="E72" s="10" t="s">
        <v>69</v>
      </c>
      <c r="F72" s="10" t="s">
        <v>70</v>
      </c>
      <c r="G72" s="12" t="s">
        <v>91</v>
      </c>
      <c r="H72" s="13" t="s">
        <v>24</v>
      </c>
      <c r="I72" s="14">
        <v>-98333.33</v>
      </c>
      <c r="J72" s="12"/>
      <c r="K72" s="12"/>
      <c r="L72" s="16"/>
      <c r="M72" s="17"/>
      <c r="N72" s="17"/>
      <c r="O72" s="19"/>
      <c r="P72" s="20"/>
      <c r="Q72" s="20"/>
      <c r="R72" s="20"/>
    </row>
    <row r="73" spans="1:18" ht="18" customHeight="1">
      <c r="A73" s="9">
        <v>25</v>
      </c>
      <c r="B73" s="10" t="str">
        <f t="shared" si="0"/>
        <v>1级-2级</v>
      </c>
      <c r="C73" s="10" t="s">
        <v>64</v>
      </c>
      <c r="D73" s="10" t="s">
        <v>65</v>
      </c>
      <c r="E73" s="10" t="s">
        <v>66</v>
      </c>
      <c r="F73" s="10" t="s">
        <v>93</v>
      </c>
      <c r="G73" s="12" t="s">
        <v>91</v>
      </c>
      <c r="H73" s="13" t="s">
        <v>24</v>
      </c>
      <c r="I73" s="14">
        <v>-195000</v>
      </c>
      <c r="J73" s="12"/>
      <c r="K73" s="12"/>
      <c r="L73" s="16"/>
      <c r="M73" s="17"/>
      <c r="N73" s="18"/>
      <c r="O73" s="19"/>
      <c r="P73" s="20"/>
      <c r="Q73" s="20"/>
      <c r="R73" s="20"/>
    </row>
    <row r="74" spans="1:18" ht="18" customHeight="1">
      <c r="A74" s="9">
        <v>26</v>
      </c>
      <c r="B74" s="10" t="str">
        <f t="shared" si="0"/>
        <v>1级-2级</v>
      </c>
      <c r="C74" s="10" t="s">
        <v>64</v>
      </c>
      <c r="D74" s="10" t="s">
        <v>65</v>
      </c>
      <c r="E74" s="10" t="s">
        <v>66</v>
      </c>
      <c r="F74" s="10" t="s">
        <v>94</v>
      </c>
      <c r="G74" s="12" t="s">
        <v>91</v>
      </c>
      <c r="H74" s="13" t="s">
        <v>24</v>
      </c>
      <c r="I74" s="14">
        <v>-450000</v>
      </c>
      <c r="J74" s="12"/>
      <c r="K74" s="12"/>
      <c r="L74" s="16"/>
      <c r="M74" s="17"/>
      <c r="N74" s="18"/>
      <c r="O74" s="19"/>
      <c r="P74" s="20"/>
      <c r="Q74" s="20"/>
      <c r="R74" s="20"/>
    </row>
    <row r="75" spans="1:18" ht="18" customHeight="1">
      <c r="A75" s="9">
        <v>27</v>
      </c>
      <c r="B75" s="10" t="str">
        <f t="shared" si="0"/>
        <v>1级-2级</v>
      </c>
      <c r="C75" s="10" t="s">
        <v>64</v>
      </c>
      <c r="D75" s="10" t="s">
        <v>65</v>
      </c>
      <c r="E75" s="10" t="s">
        <v>66</v>
      </c>
      <c r="F75" s="10" t="s">
        <v>95</v>
      </c>
      <c r="G75" s="12" t="s">
        <v>91</v>
      </c>
      <c r="H75" s="13" t="s">
        <v>24</v>
      </c>
      <c r="I75" s="14">
        <v>-150000</v>
      </c>
      <c r="J75" s="12"/>
      <c r="K75" s="12"/>
      <c r="L75" s="16"/>
      <c r="M75" s="17"/>
      <c r="N75" s="17"/>
      <c r="O75" s="19"/>
      <c r="P75" s="20"/>
      <c r="Q75" s="20"/>
      <c r="R75" s="20"/>
    </row>
    <row r="76" spans="1:18" ht="18" customHeight="1">
      <c r="A76" s="9">
        <v>28</v>
      </c>
      <c r="B76" s="10" t="str">
        <f t="shared" si="0"/>
        <v>1级-2级</v>
      </c>
      <c r="C76" s="10" t="s">
        <v>64</v>
      </c>
      <c r="D76" s="10" t="s">
        <v>65</v>
      </c>
      <c r="E76" s="10" t="s">
        <v>66</v>
      </c>
      <c r="F76" s="10" t="s">
        <v>82</v>
      </c>
      <c r="G76" s="12" t="s">
        <v>91</v>
      </c>
      <c r="H76" s="13" t="s">
        <v>24</v>
      </c>
      <c r="I76" s="14">
        <v>-1380000</v>
      </c>
      <c r="J76" s="12"/>
      <c r="K76" s="12"/>
      <c r="L76" s="16"/>
      <c r="M76" s="17"/>
      <c r="N76" s="17"/>
      <c r="O76" s="19"/>
      <c r="P76" s="20"/>
      <c r="Q76" s="20"/>
      <c r="R76" s="20"/>
    </row>
    <row r="77" spans="1:18" ht="18" customHeight="1">
      <c r="A77" s="9">
        <v>29</v>
      </c>
      <c r="B77" s="10" t="str">
        <f t="shared" si="0"/>
        <v>1级-2级</v>
      </c>
      <c r="C77" s="10" t="s">
        <v>64</v>
      </c>
      <c r="D77" s="10" t="s">
        <v>65</v>
      </c>
      <c r="E77" s="10" t="s">
        <v>66</v>
      </c>
      <c r="F77" s="10" t="s">
        <v>86</v>
      </c>
      <c r="G77" s="12" t="s">
        <v>91</v>
      </c>
      <c r="H77" s="13" t="s">
        <v>24</v>
      </c>
      <c r="I77" s="14">
        <v>-795000</v>
      </c>
      <c r="J77" s="12"/>
      <c r="K77" s="12"/>
      <c r="L77" s="16"/>
      <c r="M77" s="17"/>
      <c r="N77" s="17"/>
      <c r="O77" s="19"/>
      <c r="P77" s="20"/>
      <c r="Q77" s="20"/>
      <c r="R77" s="20"/>
    </row>
    <row r="78" spans="1:18" ht="18" customHeight="1">
      <c r="A78" s="9">
        <v>30</v>
      </c>
      <c r="B78" s="10" t="str">
        <f t="shared" si="0"/>
        <v>1级-4级</v>
      </c>
      <c r="C78" s="10" t="s">
        <v>64</v>
      </c>
      <c r="D78" s="10" t="s">
        <v>65</v>
      </c>
      <c r="E78" s="10" t="s">
        <v>72</v>
      </c>
      <c r="F78" s="10" t="s">
        <v>76</v>
      </c>
      <c r="G78" s="12" t="s">
        <v>91</v>
      </c>
      <c r="H78" s="13" t="s">
        <v>24</v>
      </c>
      <c r="I78" s="14">
        <v>-600000</v>
      </c>
      <c r="J78" s="12"/>
      <c r="K78" s="12"/>
      <c r="L78" s="16"/>
      <c r="M78" s="17"/>
      <c r="N78" s="17"/>
      <c r="O78" s="19"/>
      <c r="P78" s="20"/>
      <c r="Q78" s="20"/>
      <c r="R78" s="20"/>
    </row>
    <row r="79" spans="1:18" ht="18" customHeight="1">
      <c r="A79" s="9">
        <v>31</v>
      </c>
      <c r="B79" s="10" t="str">
        <f t="shared" si="0"/>
        <v>1级-3级</v>
      </c>
      <c r="C79" s="10" t="s">
        <v>64</v>
      </c>
      <c r="D79" s="10" t="s">
        <v>65</v>
      </c>
      <c r="E79" s="10" t="s">
        <v>69</v>
      </c>
      <c r="F79" s="10" t="s">
        <v>96</v>
      </c>
      <c r="G79" s="12" t="s">
        <v>91</v>
      </c>
      <c r="H79" s="13" t="s">
        <v>24</v>
      </c>
      <c r="I79" s="14">
        <v>-1115000</v>
      </c>
      <c r="J79" s="12"/>
      <c r="K79" s="12"/>
      <c r="L79" s="16"/>
      <c r="M79" s="17"/>
      <c r="N79" s="17"/>
      <c r="O79" s="19"/>
      <c r="P79" s="20"/>
      <c r="Q79" s="20"/>
      <c r="R79" s="20"/>
    </row>
    <row r="80" spans="1:18" ht="18" customHeight="1">
      <c r="A80" s="9">
        <v>32</v>
      </c>
      <c r="B80" s="10" t="str">
        <f t="shared" si="0"/>
        <v>1级-4级</v>
      </c>
      <c r="C80" s="10" t="s">
        <v>64</v>
      </c>
      <c r="D80" s="10" t="s">
        <v>65</v>
      </c>
      <c r="E80" s="10" t="s">
        <v>72</v>
      </c>
      <c r="F80" s="10" t="s">
        <v>97</v>
      </c>
      <c r="G80" s="12" t="s">
        <v>91</v>
      </c>
      <c r="H80" s="13" t="s">
        <v>24</v>
      </c>
      <c r="I80" s="14">
        <v>-600000</v>
      </c>
      <c r="J80" s="12"/>
      <c r="K80" s="12"/>
      <c r="L80" s="16"/>
      <c r="M80" s="17"/>
      <c r="N80" s="17"/>
      <c r="O80" s="19"/>
      <c r="P80" s="20"/>
      <c r="Q80" s="20"/>
      <c r="R80" s="20"/>
    </row>
    <row r="81" spans="1:18" ht="18" customHeight="1">
      <c r="A81" s="9">
        <v>33</v>
      </c>
      <c r="B81" s="10" t="str">
        <f t="shared" si="0"/>
        <v>1级-2级</v>
      </c>
      <c r="C81" s="10" t="s">
        <v>64</v>
      </c>
      <c r="D81" s="10" t="s">
        <v>65</v>
      </c>
      <c r="E81" s="10" t="s">
        <v>66</v>
      </c>
      <c r="F81" s="10" t="s">
        <v>98</v>
      </c>
      <c r="G81" s="12" t="s">
        <v>91</v>
      </c>
      <c r="H81" s="13" t="s">
        <v>24</v>
      </c>
      <c r="I81" s="14">
        <v>-45000</v>
      </c>
      <c r="J81" s="12"/>
      <c r="K81" s="12"/>
      <c r="L81" s="16"/>
      <c r="M81" s="17"/>
      <c r="N81" s="17"/>
      <c r="O81" s="19"/>
      <c r="P81" s="20"/>
      <c r="Q81" s="20"/>
      <c r="R81" s="20"/>
    </row>
    <row r="82" spans="1:18" ht="18" customHeight="1">
      <c r="A82" s="9">
        <v>34</v>
      </c>
      <c r="B82" s="10" t="str">
        <f t="shared" si="0"/>
        <v>1级-2级</v>
      </c>
      <c r="C82" s="10" t="s">
        <v>64</v>
      </c>
      <c r="D82" s="10" t="s">
        <v>65</v>
      </c>
      <c r="E82" s="10" t="s">
        <v>66</v>
      </c>
      <c r="F82" s="10" t="s">
        <v>83</v>
      </c>
      <c r="G82" s="12" t="s">
        <v>91</v>
      </c>
      <c r="H82" s="13" t="s">
        <v>24</v>
      </c>
      <c r="I82" s="14">
        <v>-82500</v>
      </c>
      <c r="J82" s="12"/>
      <c r="K82" s="12"/>
      <c r="L82" s="16"/>
      <c r="M82" s="17"/>
      <c r="N82" s="17"/>
      <c r="O82" s="19"/>
      <c r="P82" s="20"/>
      <c r="Q82" s="20"/>
      <c r="R82" s="20"/>
    </row>
    <row r="83" spans="1:18" ht="18" customHeight="1">
      <c r="A83" s="9">
        <v>35</v>
      </c>
      <c r="B83" s="10" t="str">
        <f t="shared" si="0"/>
        <v>1级-2级</v>
      </c>
      <c r="C83" s="10" t="s">
        <v>64</v>
      </c>
      <c r="D83" s="10" t="s">
        <v>65</v>
      </c>
      <c r="E83" s="10" t="s">
        <v>66</v>
      </c>
      <c r="F83" s="10" t="s">
        <v>83</v>
      </c>
      <c r="G83" s="12" t="s">
        <v>99</v>
      </c>
      <c r="H83" s="13" t="s">
        <v>21</v>
      </c>
      <c r="I83" s="14">
        <v>45000000</v>
      </c>
      <c r="J83" s="12"/>
      <c r="K83" s="12"/>
      <c r="L83" s="16"/>
      <c r="M83" s="17"/>
      <c r="N83" s="17"/>
      <c r="O83" s="19"/>
      <c r="P83" s="20"/>
      <c r="Q83" s="20"/>
      <c r="R83" s="20"/>
    </row>
    <row r="84" spans="1:18" ht="18" customHeight="1">
      <c r="A84" s="9">
        <v>36</v>
      </c>
      <c r="B84" s="10" t="str">
        <f t="shared" si="0"/>
        <v>1级-2级</v>
      </c>
      <c r="C84" s="10" t="s">
        <v>64</v>
      </c>
      <c r="D84" s="10" t="s">
        <v>65</v>
      </c>
      <c r="E84" s="10" t="s">
        <v>66</v>
      </c>
      <c r="F84" s="10" t="s">
        <v>83</v>
      </c>
      <c r="G84" s="21" t="s">
        <v>100</v>
      </c>
      <c r="H84" s="13" t="s">
        <v>23</v>
      </c>
      <c r="I84" s="14">
        <v>-45000000</v>
      </c>
      <c r="J84" s="22"/>
      <c r="K84" s="23"/>
      <c r="L84" s="20"/>
      <c r="M84" s="24"/>
      <c r="N84" s="20"/>
      <c r="O84" s="20"/>
      <c r="P84" s="20"/>
      <c r="Q84" s="20"/>
      <c r="R84" s="20"/>
    </row>
    <row r="85" spans="1:18" ht="18" customHeight="1">
      <c r="A85" s="9">
        <v>37</v>
      </c>
      <c r="B85" s="10" t="str">
        <f t="shared" si="0"/>
        <v>1级-2级</v>
      </c>
      <c r="C85" s="10" t="s">
        <v>64</v>
      </c>
      <c r="D85" s="10" t="s">
        <v>65</v>
      </c>
      <c r="E85" s="10" t="s">
        <v>66</v>
      </c>
      <c r="F85" s="10" t="s">
        <v>80</v>
      </c>
      <c r="G85" s="21" t="s">
        <v>100</v>
      </c>
      <c r="H85" s="13" t="s">
        <v>23</v>
      </c>
      <c r="I85" s="25">
        <v>107000000</v>
      </c>
      <c r="J85" s="22"/>
      <c r="K85" s="23"/>
      <c r="L85" s="20"/>
      <c r="M85" s="24"/>
      <c r="N85" s="20"/>
      <c r="O85" s="20"/>
      <c r="P85" s="20"/>
      <c r="Q85" s="20"/>
      <c r="R85" s="20"/>
    </row>
    <row r="86" spans="1:18" ht="18" customHeight="1">
      <c r="A86" s="9">
        <v>38</v>
      </c>
      <c r="B86" s="10" t="str">
        <f t="shared" si="0"/>
        <v>1级-2级</v>
      </c>
      <c r="C86" s="10" t="s">
        <v>64</v>
      </c>
      <c r="D86" s="10" t="s">
        <v>65</v>
      </c>
      <c r="E86" s="10" t="s">
        <v>66</v>
      </c>
      <c r="F86" s="10" t="s">
        <v>67</v>
      </c>
      <c r="G86" s="21" t="s">
        <v>100</v>
      </c>
      <c r="H86" s="13" t="s">
        <v>23</v>
      </c>
      <c r="I86" s="26">
        <v>20000000</v>
      </c>
      <c r="J86" s="22"/>
      <c r="K86" s="23"/>
      <c r="L86" s="20"/>
      <c r="M86" s="24"/>
      <c r="N86" s="20"/>
      <c r="O86" s="20"/>
      <c r="P86" s="20"/>
      <c r="Q86" s="20"/>
      <c r="R86" s="20"/>
    </row>
    <row r="87" spans="1:18" ht="18" customHeight="1">
      <c r="A87" s="9">
        <v>39</v>
      </c>
      <c r="B87" s="10" t="str">
        <f t="shared" si="0"/>
        <v>1级-2级</v>
      </c>
      <c r="C87" s="10" t="s">
        <v>64</v>
      </c>
      <c r="D87" s="10" t="s">
        <v>65</v>
      </c>
      <c r="E87" s="10" t="s">
        <v>66</v>
      </c>
      <c r="F87" s="10" t="s">
        <v>78</v>
      </c>
      <c r="G87" s="21" t="s">
        <v>100</v>
      </c>
      <c r="H87" s="13" t="s">
        <v>23</v>
      </c>
      <c r="I87" s="26">
        <v>350000000</v>
      </c>
      <c r="J87" s="22"/>
      <c r="K87" s="23"/>
      <c r="L87" s="20"/>
      <c r="M87" s="24"/>
      <c r="N87" s="20"/>
      <c r="O87" s="20"/>
      <c r="P87" s="20"/>
      <c r="Q87" s="20"/>
      <c r="R87" s="20"/>
    </row>
    <row r="88" spans="1:18" ht="18" customHeight="1">
      <c r="A88" s="9">
        <v>40</v>
      </c>
      <c r="B88" s="10" t="str">
        <f t="shared" si="0"/>
        <v>1级-2级</v>
      </c>
      <c r="C88" s="10" t="s">
        <v>64</v>
      </c>
      <c r="D88" s="10" t="s">
        <v>65</v>
      </c>
      <c r="E88" s="10" t="s">
        <v>66</v>
      </c>
      <c r="F88" s="10" t="s">
        <v>81</v>
      </c>
      <c r="G88" s="21" t="s">
        <v>101</v>
      </c>
      <c r="H88" s="13" t="s">
        <v>5</v>
      </c>
      <c r="I88" s="26">
        <v>55352.4</v>
      </c>
      <c r="J88" s="22"/>
      <c r="K88" s="23"/>
      <c r="L88" s="20"/>
      <c r="M88" s="24"/>
      <c r="N88" s="20"/>
      <c r="O88" s="20"/>
      <c r="P88" s="20"/>
      <c r="Q88" s="20"/>
      <c r="R88" s="20"/>
    </row>
    <row r="89" spans="1:18" ht="18" customHeight="1">
      <c r="A89" s="9">
        <v>41</v>
      </c>
      <c r="B89" s="10" t="str">
        <f t="shared" si="0"/>
        <v>1级-3级</v>
      </c>
      <c r="C89" s="10" t="s">
        <v>64</v>
      </c>
      <c r="D89" s="10" t="s">
        <v>65</v>
      </c>
      <c r="E89" s="10" t="s">
        <v>69</v>
      </c>
      <c r="F89" s="10" t="s">
        <v>102</v>
      </c>
      <c r="G89" s="21" t="s">
        <v>101</v>
      </c>
      <c r="H89" s="13" t="s">
        <v>5</v>
      </c>
      <c r="I89" s="26">
        <v>35281.68</v>
      </c>
      <c r="J89" s="22"/>
      <c r="K89" s="23"/>
      <c r="L89" s="20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10" t="str">
        <f t="shared" si="0"/>
        <v>1级-2级</v>
      </c>
      <c r="C90" s="10" t="s">
        <v>64</v>
      </c>
      <c r="D90" s="10" t="s">
        <v>65</v>
      </c>
      <c r="E90" s="10" t="s">
        <v>66</v>
      </c>
      <c r="F90" s="10" t="s">
        <v>89</v>
      </c>
      <c r="G90" s="21" t="s">
        <v>101</v>
      </c>
      <c r="H90" s="13" t="s">
        <v>5</v>
      </c>
      <c r="I90" s="26">
        <v>201128.1</v>
      </c>
      <c r="J90" s="22"/>
      <c r="K90" s="23"/>
      <c r="L90" s="20"/>
      <c r="M90" s="24"/>
      <c r="N90" s="20"/>
      <c r="O90" s="20"/>
      <c r="P90" s="20"/>
      <c r="Q90" s="20"/>
      <c r="R90" s="20"/>
    </row>
    <row r="91" spans="1:18" ht="18" customHeight="1">
      <c r="A91" s="9">
        <v>43</v>
      </c>
      <c r="B91" s="10" t="str">
        <f t="shared" si="0"/>
        <v>1级-2级</v>
      </c>
      <c r="C91" s="10" t="s">
        <v>64</v>
      </c>
      <c r="D91" s="10" t="s">
        <v>65</v>
      </c>
      <c r="E91" s="10" t="s">
        <v>66</v>
      </c>
      <c r="F91" s="10" t="s">
        <v>76</v>
      </c>
      <c r="G91" s="21" t="s">
        <v>103</v>
      </c>
      <c r="H91" s="13" t="s">
        <v>5</v>
      </c>
      <c r="I91" s="26">
        <f>5576.28+2776057.42</f>
        <v>2781633.6999999997</v>
      </c>
      <c r="J91" s="22"/>
      <c r="K91" s="23"/>
      <c r="L91" s="20"/>
      <c r="M91" s="24"/>
      <c r="N91" s="20"/>
      <c r="O91" s="20"/>
      <c r="P91" s="20"/>
      <c r="Q91" s="20"/>
      <c r="R91" s="20"/>
    </row>
    <row r="92" spans="1:18" ht="18" customHeight="1">
      <c r="A92" s="9">
        <v>44</v>
      </c>
      <c r="B92" s="10" t="str">
        <f t="shared" si="0"/>
        <v>1级-2级</v>
      </c>
      <c r="C92" s="10" t="s">
        <v>64</v>
      </c>
      <c r="D92" s="10" t="s">
        <v>65</v>
      </c>
      <c r="E92" s="10" t="s">
        <v>66</v>
      </c>
      <c r="F92" s="10" t="s">
        <v>76</v>
      </c>
      <c r="G92" s="21" t="s">
        <v>104</v>
      </c>
      <c r="H92" s="13" t="s">
        <v>9</v>
      </c>
      <c r="I92" s="14">
        <f>-2208100-2615094.24*1.06+19030.88</f>
        <v>-4961069.0144000007</v>
      </c>
      <c r="J92" s="22"/>
      <c r="K92" s="23"/>
      <c r="L92" s="20"/>
      <c r="M92" s="24"/>
      <c r="N92" s="20"/>
      <c r="O92" s="20"/>
      <c r="P92" s="20"/>
      <c r="Q92" s="20"/>
      <c r="R92" s="20"/>
    </row>
    <row r="93" spans="1:18" ht="18" customHeight="1">
      <c r="A93" s="9">
        <v>45</v>
      </c>
      <c r="B93" s="10" t="str">
        <f t="shared" si="0"/>
        <v>1级-2级</v>
      </c>
      <c r="C93" s="10" t="s">
        <v>64</v>
      </c>
      <c r="D93" s="10" t="s">
        <v>65</v>
      </c>
      <c r="E93" s="10" t="s">
        <v>66</v>
      </c>
      <c r="F93" s="10" t="s">
        <v>90</v>
      </c>
      <c r="G93" s="21" t="s">
        <v>105</v>
      </c>
      <c r="H93" s="13" t="s">
        <v>5</v>
      </c>
      <c r="I93" s="26">
        <v>9404850</v>
      </c>
      <c r="J93" s="22"/>
      <c r="K93" s="23"/>
      <c r="L93" s="20"/>
      <c r="M93" s="24"/>
      <c r="N93" s="20"/>
      <c r="O93" s="20"/>
      <c r="P93" s="20"/>
      <c r="Q93" s="20"/>
      <c r="R93" s="20"/>
    </row>
    <row r="94" spans="1:18" ht="18" customHeight="1">
      <c r="A94" s="9">
        <v>46</v>
      </c>
      <c r="B94" s="10" t="str">
        <f t="shared" si="0"/>
        <v>1级-2级</v>
      </c>
      <c r="C94" s="10" t="s">
        <v>64</v>
      </c>
      <c r="D94" s="10" t="s">
        <v>65</v>
      </c>
      <c r="E94" s="10" t="s">
        <v>66</v>
      </c>
      <c r="F94" s="10" t="s">
        <v>106</v>
      </c>
      <c r="G94" s="21" t="s">
        <v>107</v>
      </c>
      <c r="H94" s="13" t="s">
        <v>5</v>
      </c>
      <c r="I94" s="26">
        <v>100000</v>
      </c>
      <c r="J94" s="22"/>
      <c r="K94" s="23"/>
      <c r="L94" s="20"/>
      <c r="M94" s="24"/>
      <c r="N94" s="20"/>
      <c r="O94" s="20"/>
      <c r="P94" s="20"/>
      <c r="Q94" s="20"/>
      <c r="R94" s="20"/>
    </row>
    <row r="95" spans="1:18" ht="18" customHeight="1">
      <c r="A95" s="9">
        <v>47</v>
      </c>
      <c r="B95" s="10" t="str">
        <f t="shared" si="0"/>
        <v>1级-2级</v>
      </c>
      <c r="C95" s="10" t="s">
        <v>64</v>
      </c>
      <c r="D95" s="10" t="s">
        <v>65</v>
      </c>
      <c r="E95" s="10" t="s">
        <v>66</v>
      </c>
      <c r="F95" s="10" t="s">
        <v>67</v>
      </c>
      <c r="G95" s="21" t="s">
        <v>108</v>
      </c>
      <c r="H95" s="13" t="s">
        <v>5</v>
      </c>
      <c r="I95" s="26">
        <v>30000000</v>
      </c>
      <c r="J95" s="22"/>
      <c r="K95" s="23"/>
      <c r="L95" s="20"/>
      <c r="M95" s="24"/>
      <c r="N95" s="20"/>
      <c r="O95" s="20"/>
      <c r="P95" s="20"/>
      <c r="Q95" s="20"/>
      <c r="R95" s="20"/>
    </row>
    <row r="96" spans="1:18" ht="18" customHeight="1">
      <c r="A96" s="9">
        <v>48</v>
      </c>
      <c r="B96" s="10" t="str">
        <f t="shared" si="0"/>
        <v>1级-2级</v>
      </c>
      <c r="C96" s="10" t="s">
        <v>64</v>
      </c>
      <c r="D96" s="10" t="s">
        <v>65</v>
      </c>
      <c r="E96" s="10" t="s">
        <v>66</v>
      </c>
      <c r="F96" s="10" t="s">
        <v>109</v>
      </c>
      <c r="G96" s="21" t="s">
        <v>110</v>
      </c>
      <c r="H96" s="13" t="s">
        <v>11</v>
      </c>
      <c r="I96" s="26">
        <v>10961182.65</v>
      </c>
      <c r="J96" s="22"/>
      <c r="K96" s="23"/>
      <c r="L96" s="20"/>
      <c r="M96" s="24"/>
      <c r="N96" s="20"/>
      <c r="O96" s="20"/>
      <c r="P96" s="20"/>
      <c r="Q96" s="20"/>
      <c r="R96" s="20"/>
    </row>
    <row r="97" spans="1:18" ht="18" customHeight="1">
      <c r="A97" s="9">
        <v>49</v>
      </c>
      <c r="B97" s="10" t="str">
        <f t="shared" si="0"/>
        <v>000-000</v>
      </c>
      <c r="C97" s="10"/>
      <c r="D97" s="10"/>
      <c r="E97" s="10"/>
      <c r="F97" s="10"/>
      <c r="G97" s="27"/>
      <c r="H97" s="13"/>
      <c r="I97" s="26"/>
      <c r="J97" s="22"/>
      <c r="K97" s="23"/>
      <c r="L97" s="20"/>
      <c r="M97" s="24"/>
      <c r="N97" s="20"/>
      <c r="O97" s="20"/>
      <c r="P97" s="20"/>
      <c r="Q97" s="20"/>
      <c r="R97" s="20"/>
    </row>
    <row r="98" spans="1:18" ht="18" customHeight="1">
      <c r="A98" s="9">
        <v>50</v>
      </c>
      <c r="B98" s="10" t="str">
        <f t="shared" si="0"/>
        <v>000-000</v>
      </c>
      <c r="C98" s="10"/>
      <c r="D98" s="10"/>
      <c r="E98" s="10"/>
      <c r="F98" s="10"/>
      <c r="G98" s="27"/>
      <c r="H98" s="13"/>
      <c r="I98" s="26"/>
      <c r="J98" s="22"/>
      <c r="K98" s="23"/>
      <c r="L98" s="20"/>
      <c r="M98" s="24"/>
      <c r="N98" s="20"/>
      <c r="O98" s="20"/>
      <c r="P98" s="20"/>
      <c r="Q98" s="20"/>
      <c r="R98" s="20"/>
    </row>
    <row r="99" spans="1:18" ht="18" customHeight="1">
      <c r="A99" s="9">
        <v>51</v>
      </c>
      <c r="B99" s="10" t="str">
        <f t="shared" si="0"/>
        <v>000-000</v>
      </c>
      <c r="C99" s="10"/>
      <c r="D99" s="10"/>
      <c r="E99" s="10"/>
      <c r="F99" s="10"/>
      <c r="G99" s="27"/>
      <c r="H99" s="13"/>
      <c r="I99" s="26"/>
      <c r="J99" s="22"/>
      <c r="K99" s="23"/>
      <c r="L99" s="20"/>
      <c r="M99" s="24"/>
      <c r="N99" s="20"/>
      <c r="O99" s="20"/>
      <c r="P99" s="20"/>
      <c r="Q99" s="20"/>
      <c r="R99" s="20"/>
    </row>
    <row r="100" spans="1:18" ht="18" customHeight="1">
      <c r="A100" s="9">
        <v>52</v>
      </c>
      <c r="B100" s="10" t="str">
        <f t="shared" si="0"/>
        <v>000-000</v>
      </c>
      <c r="C100" s="10"/>
      <c r="D100" s="10"/>
      <c r="E100" s="10"/>
      <c r="F100" s="10"/>
      <c r="G100" s="27"/>
      <c r="H100" s="13"/>
      <c r="I100" s="26"/>
      <c r="J100" s="22"/>
      <c r="K100" s="23"/>
      <c r="L100" s="20"/>
      <c r="M100" s="24"/>
      <c r="N100" s="20"/>
      <c r="O100" s="20"/>
      <c r="P100" s="20"/>
      <c r="Q100" s="20"/>
      <c r="R100" s="20"/>
    </row>
    <row r="101" spans="1:18" ht="18" customHeight="1">
      <c r="A101" s="9">
        <v>53</v>
      </c>
      <c r="B101" s="10" t="str">
        <f t="shared" si="0"/>
        <v>000-000</v>
      </c>
      <c r="C101" s="10"/>
      <c r="D101" s="10"/>
      <c r="E101" s="10"/>
      <c r="F101" s="10"/>
      <c r="G101" s="27"/>
      <c r="H101" s="13"/>
      <c r="I101" s="26"/>
      <c r="J101" s="22"/>
      <c r="K101" s="23"/>
      <c r="L101" s="20"/>
      <c r="M101" s="24"/>
      <c r="N101" s="20"/>
      <c r="O101" s="20"/>
      <c r="P101" s="20"/>
      <c r="Q101" s="20"/>
      <c r="R101" s="20"/>
    </row>
    <row r="102" spans="1:18" ht="18" customHeight="1">
      <c r="A102" s="9">
        <v>54</v>
      </c>
      <c r="B102" s="10" t="str">
        <f t="shared" si="0"/>
        <v>000-000</v>
      </c>
      <c r="C102" s="10"/>
      <c r="D102" s="10"/>
      <c r="E102" s="10"/>
      <c r="F102" s="10"/>
      <c r="G102" s="27"/>
      <c r="H102" s="13"/>
      <c r="I102" s="26"/>
      <c r="J102" s="22"/>
      <c r="K102" s="23"/>
      <c r="L102" s="20"/>
      <c r="M102" s="24"/>
      <c r="N102" s="20"/>
      <c r="O102" s="20"/>
      <c r="P102" s="20"/>
      <c r="Q102" s="20"/>
      <c r="R102" s="20"/>
    </row>
    <row r="103" spans="1:18" ht="18" customHeight="1">
      <c r="A103" s="9">
        <v>55</v>
      </c>
      <c r="B103" s="10" t="str">
        <f t="shared" si="0"/>
        <v>000-000</v>
      </c>
      <c r="C103" s="10"/>
      <c r="D103" s="10"/>
      <c r="E103" s="10"/>
      <c r="F103" s="10"/>
      <c r="G103" s="27"/>
      <c r="H103" s="13"/>
      <c r="I103" s="26"/>
      <c r="J103" s="22"/>
      <c r="K103" s="23"/>
      <c r="L103" s="20"/>
      <c r="M103" s="24"/>
      <c r="N103" s="20"/>
      <c r="O103" s="20"/>
      <c r="P103" s="20"/>
      <c r="Q103" s="20"/>
      <c r="R103" s="20"/>
    </row>
    <row r="104" spans="1:18" ht="18" customHeight="1">
      <c r="A104" s="9">
        <v>56</v>
      </c>
      <c r="B104" s="10" t="str">
        <f t="shared" si="0"/>
        <v>000-000</v>
      </c>
      <c r="C104" s="10"/>
      <c r="D104" s="10"/>
      <c r="E104" s="10"/>
      <c r="F104" s="10"/>
      <c r="G104" s="27"/>
      <c r="H104" s="13"/>
      <c r="I104" s="26"/>
      <c r="J104" s="22"/>
      <c r="K104" s="23"/>
      <c r="L104" s="20"/>
      <c r="M104" s="24"/>
      <c r="N104" s="20"/>
      <c r="O104" s="20"/>
      <c r="P104" s="20"/>
      <c r="Q104" s="20"/>
      <c r="R104" s="20"/>
    </row>
    <row r="105" spans="1:18" ht="18" customHeight="1">
      <c r="A105" s="9">
        <v>57</v>
      </c>
      <c r="B105" s="10" t="str">
        <f t="shared" si="0"/>
        <v>000-000</v>
      </c>
      <c r="C105" s="10"/>
      <c r="D105" s="10"/>
      <c r="E105" s="10"/>
      <c r="F105" s="10"/>
      <c r="G105" s="27"/>
      <c r="H105" s="13"/>
      <c r="I105" s="26"/>
      <c r="J105" s="22"/>
      <c r="K105" s="23"/>
      <c r="L105" s="20"/>
      <c r="M105" s="24"/>
      <c r="N105" s="20"/>
      <c r="O105" s="20"/>
      <c r="P105" s="20"/>
      <c r="Q105" s="20"/>
      <c r="R105" s="20"/>
    </row>
    <row r="106" spans="1:18" ht="18" customHeight="1">
      <c r="A106" s="9">
        <v>58</v>
      </c>
      <c r="B106" s="10" t="str">
        <f t="shared" si="0"/>
        <v>000-000</v>
      </c>
      <c r="C106" s="10"/>
      <c r="D106" s="10"/>
      <c r="E106" s="10"/>
      <c r="F106" s="10"/>
      <c r="G106" s="27"/>
      <c r="H106" s="13"/>
      <c r="I106" s="26"/>
      <c r="J106" s="22"/>
      <c r="K106" s="23"/>
      <c r="L106" s="20"/>
      <c r="M106" s="24"/>
      <c r="N106" s="20"/>
      <c r="O106" s="20"/>
      <c r="P106" s="20"/>
      <c r="Q106" s="20"/>
      <c r="R106" s="20"/>
    </row>
    <row r="107" spans="1:18" ht="18" customHeight="1">
      <c r="A107" s="9">
        <v>59</v>
      </c>
      <c r="B107" s="10" t="str">
        <f t="shared" si="0"/>
        <v>000-000</v>
      </c>
      <c r="C107" s="10"/>
      <c r="D107" s="10"/>
      <c r="E107" s="10"/>
      <c r="F107" s="10"/>
      <c r="G107" s="27"/>
      <c r="H107" s="13"/>
      <c r="I107" s="26"/>
      <c r="J107" s="22"/>
      <c r="K107" s="23"/>
      <c r="L107" s="20"/>
      <c r="M107" s="24"/>
      <c r="N107" s="20"/>
      <c r="O107" s="20"/>
      <c r="P107" s="20"/>
      <c r="Q107" s="20"/>
      <c r="R107" s="20"/>
    </row>
    <row r="108" spans="1:18" ht="18" customHeight="1">
      <c r="A108" s="9">
        <v>60</v>
      </c>
      <c r="B108" s="10" t="str">
        <f t="shared" si="0"/>
        <v>000-000</v>
      </c>
      <c r="C108" s="10"/>
      <c r="D108" s="10"/>
      <c r="E108" s="10"/>
      <c r="F108" s="10"/>
      <c r="G108" s="27"/>
      <c r="H108" s="13"/>
      <c r="I108" s="26"/>
      <c r="J108" s="22"/>
      <c r="K108" s="23"/>
      <c r="L108" s="20"/>
      <c r="M108" s="24"/>
      <c r="N108" s="20"/>
      <c r="O108" s="20"/>
      <c r="P108" s="20"/>
      <c r="Q108" s="20"/>
      <c r="R108" s="20"/>
    </row>
    <row r="109" spans="1:18" ht="18" customHeight="1">
      <c r="A109" s="9">
        <v>61</v>
      </c>
      <c r="B109" s="10" t="str">
        <f t="shared" si="0"/>
        <v>000-000</v>
      </c>
      <c r="C109" s="10"/>
      <c r="D109" s="10"/>
      <c r="E109" s="10"/>
      <c r="F109" s="10"/>
      <c r="G109" s="27"/>
      <c r="H109" s="13"/>
      <c r="I109" s="26"/>
      <c r="J109" s="22"/>
      <c r="K109" s="23"/>
      <c r="L109" s="20"/>
      <c r="M109" s="24"/>
      <c r="N109" s="20"/>
      <c r="O109" s="20"/>
      <c r="P109" s="20"/>
      <c r="Q109" s="20"/>
      <c r="R109" s="20"/>
    </row>
    <row r="110" spans="1:18" ht="18" customHeight="1">
      <c r="A110" s="9">
        <v>62</v>
      </c>
      <c r="B110" s="10" t="str">
        <f t="shared" si="0"/>
        <v>000-000</v>
      </c>
      <c r="C110" s="10"/>
      <c r="D110" s="10"/>
      <c r="E110" s="10"/>
      <c r="F110" s="10"/>
      <c r="G110" s="27"/>
      <c r="H110" s="13"/>
      <c r="I110" s="26"/>
      <c r="J110" s="22"/>
      <c r="K110" s="23"/>
      <c r="L110" s="20"/>
      <c r="M110" s="24"/>
      <c r="N110" s="20"/>
      <c r="O110" s="20"/>
      <c r="P110" s="20"/>
      <c r="Q110" s="20"/>
      <c r="R110" s="20"/>
    </row>
    <row r="111" spans="1:18" ht="18" customHeight="1">
      <c r="A111" s="9">
        <v>63</v>
      </c>
      <c r="B111" s="10" t="str">
        <f t="shared" si="0"/>
        <v>000-000</v>
      </c>
      <c r="C111" s="10"/>
      <c r="D111" s="10"/>
      <c r="E111" s="10"/>
      <c r="F111" s="10"/>
      <c r="G111" s="27"/>
      <c r="H111" s="13"/>
      <c r="I111" s="26"/>
      <c r="J111" s="22"/>
      <c r="K111" s="23"/>
      <c r="L111" s="20"/>
      <c r="M111" s="24"/>
      <c r="N111" s="20"/>
      <c r="O111" s="20"/>
      <c r="P111" s="20"/>
      <c r="Q111" s="20"/>
      <c r="R111" s="20"/>
    </row>
    <row r="112" spans="1:18" ht="18" customHeight="1">
      <c r="A112" s="9">
        <v>64</v>
      </c>
      <c r="B112" s="10" t="str">
        <f t="shared" si="0"/>
        <v>000-000</v>
      </c>
      <c r="C112" s="10"/>
      <c r="D112" s="10"/>
      <c r="E112" s="10"/>
      <c r="F112" s="10"/>
      <c r="G112" s="27"/>
      <c r="H112" s="13"/>
      <c r="I112" s="26"/>
      <c r="J112" s="22"/>
      <c r="K112" s="23"/>
      <c r="L112" s="20"/>
      <c r="M112" s="24"/>
      <c r="N112" s="20"/>
      <c r="O112" s="20"/>
      <c r="P112" s="20"/>
      <c r="Q112" s="20"/>
      <c r="R112" s="20"/>
    </row>
    <row r="113" spans="1:18" ht="18" customHeight="1">
      <c r="A113" s="9">
        <v>65</v>
      </c>
      <c r="B113" s="10" t="str">
        <f t="shared" ref="B113:B176" si="1">TEXT(C113,"000")&amp;"-"&amp;TEXT(E113,"000")</f>
        <v>000-000</v>
      </c>
      <c r="C113" s="10"/>
      <c r="D113" s="10"/>
      <c r="E113" s="10"/>
      <c r="F113" s="10"/>
      <c r="G113" s="27"/>
      <c r="H113" s="13"/>
      <c r="I113" s="26"/>
      <c r="J113" s="22"/>
      <c r="K113" s="23"/>
      <c r="L113" s="20"/>
      <c r="M113" s="24"/>
      <c r="N113" s="20"/>
      <c r="O113" s="20"/>
      <c r="P113" s="20"/>
      <c r="Q113" s="20"/>
      <c r="R113" s="20"/>
    </row>
    <row r="114" spans="1:18" ht="18" customHeight="1">
      <c r="A114" s="9">
        <v>66</v>
      </c>
      <c r="B114" s="10" t="str">
        <f t="shared" si="1"/>
        <v>000-000</v>
      </c>
      <c r="C114" s="10"/>
      <c r="D114" s="10"/>
      <c r="E114" s="10"/>
      <c r="F114" s="10"/>
      <c r="G114" s="27"/>
      <c r="H114" s="13"/>
      <c r="I114" s="26"/>
      <c r="J114" s="22"/>
      <c r="K114" s="23"/>
      <c r="L114" s="20"/>
      <c r="M114" s="24"/>
      <c r="N114" s="20"/>
      <c r="O114" s="20"/>
      <c r="P114" s="20"/>
      <c r="Q114" s="20"/>
      <c r="R114" s="20"/>
    </row>
    <row r="115" spans="1:18" ht="18" customHeight="1">
      <c r="A115" s="9">
        <v>67</v>
      </c>
      <c r="B115" s="10" t="str">
        <f t="shared" si="1"/>
        <v>000-000</v>
      </c>
      <c r="C115" s="10"/>
      <c r="D115" s="10"/>
      <c r="E115" s="10"/>
      <c r="F115" s="10"/>
      <c r="G115" s="27"/>
      <c r="H115" s="13"/>
      <c r="I115" s="26"/>
      <c r="J115" s="22"/>
      <c r="K115" s="23"/>
      <c r="L115" s="20"/>
      <c r="M115" s="24"/>
      <c r="N115" s="20"/>
      <c r="O115" s="20"/>
      <c r="P115" s="20"/>
      <c r="Q115" s="20"/>
      <c r="R115" s="20"/>
    </row>
    <row r="116" spans="1:18" ht="18" customHeight="1">
      <c r="A116" s="9">
        <v>68</v>
      </c>
      <c r="B116" s="10" t="str">
        <f t="shared" si="1"/>
        <v>000-000</v>
      </c>
      <c r="C116" s="10"/>
      <c r="D116" s="10"/>
      <c r="E116" s="10"/>
      <c r="F116" s="10"/>
      <c r="G116" s="27"/>
      <c r="H116" s="13"/>
      <c r="I116" s="26"/>
      <c r="J116" s="22"/>
      <c r="K116" s="23"/>
      <c r="L116" s="20"/>
      <c r="M116" s="24"/>
      <c r="N116" s="20"/>
      <c r="O116" s="20"/>
      <c r="P116" s="20"/>
      <c r="Q116" s="20"/>
      <c r="R116" s="20"/>
    </row>
    <row r="117" spans="1:18" ht="18" customHeight="1">
      <c r="A117" s="9">
        <v>69</v>
      </c>
      <c r="B117" s="10" t="str">
        <f t="shared" si="1"/>
        <v>000-000</v>
      </c>
      <c r="C117" s="10"/>
      <c r="D117" s="10"/>
      <c r="E117" s="10"/>
      <c r="F117" s="10"/>
      <c r="G117" s="27"/>
      <c r="H117" s="13"/>
      <c r="I117" s="26"/>
      <c r="J117" s="22"/>
      <c r="K117" s="23"/>
      <c r="L117" s="20"/>
      <c r="M117" s="24"/>
      <c r="N117" s="20"/>
      <c r="O117" s="20"/>
      <c r="P117" s="20"/>
      <c r="Q117" s="20"/>
      <c r="R117" s="20"/>
    </row>
    <row r="118" spans="1:18" ht="18" customHeight="1">
      <c r="A118" s="9">
        <v>70</v>
      </c>
      <c r="B118" s="10" t="str">
        <f t="shared" si="1"/>
        <v>000-000</v>
      </c>
      <c r="C118" s="10"/>
      <c r="D118" s="10"/>
      <c r="E118" s="10"/>
      <c r="F118" s="10"/>
      <c r="G118" s="27"/>
      <c r="H118" s="13"/>
      <c r="I118" s="26"/>
      <c r="J118" s="22"/>
      <c r="K118" s="23"/>
      <c r="L118" s="20"/>
      <c r="M118" s="24"/>
      <c r="N118" s="20"/>
      <c r="O118" s="20"/>
      <c r="P118" s="20"/>
      <c r="Q118" s="20"/>
      <c r="R118" s="20"/>
    </row>
    <row r="119" spans="1:18" ht="18" customHeight="1">
      <c r="A119" s="9">
        <v>71</v>
      </c>
      <c r="B119" s="10" t="str">
        <f t="shared" si="1"/>
        <v>000-000</v>
      </c>
      <c r="C119" s="10"/>
      <c r="D119" s="10"/>
      <c r="E119" s="10"/>
      <c r="F119" s="10"/>
      <c r="G119" s="27"/>
      <c r="H119" s="13"/>
      <c r="I119" s="26"/>
      <c r="J119" s="22"/>
      <c r="K119" s="23"/>
      <c r="L119" s="20"/>
      <c r="M119" s="24"/>
      <c r="N119" s="20"/>
      <c r="O119" s="20"/>
      <c r="P119" s="20"/>
      <c r="Q119" s="20"/>
      <c r="R119" s="20"/>
    </row>
    <row r="120" spans="1:18" ht="18" customHeight="1">
      <c r="A120" s="9">
        <v>72</v>
      </c>
      <c r="B120" s="10" t="str">
        <f t="shared" si="1"/>
        <v>000-000</v>
      </c>
      <c r="C120" s="10"/>
      <c r="D120" s="10"/>
      <c r="E120" s="10"/>
      <c r="F120" s="10"/>
      <c r="G120" s="27"/>
      <c r="H120" s="13"/>
      <c r="I120" s="26"/>
      <c r="J120" s="22"/>
      <c r="K120" s="23"/>
      <c r="L120" s="20"/>
      <c r="M120" s="24"/>
      <c r="N120" s="20"/>
      <c r="O120" s="20"/>
      <c r="P120" s="20"/>
      <c r="Q120" s="20"/>
      <c r="R120" s="20"/>
    </row>
    <row r="121" spans="1:18" ht="18" customHeight="1">
      <c r="A121" s="9">
        <v>73</v>
      </c>
      <c r="B121" s="10" t="str">
        <f t="shared" si="1"/>
        <v>000-000</v>
      </c>
      <c r="C121" s="10"/>
      <c r="D121" s="10"/>
      <c r="E121" s="10"/>
      <c r="F121" s="10"/>
      <c r="G121" s="27"/>
      <c r="H121" s="13"/>
      <c r="I121" s="26"/>
      <c r="J121" s="22"/>
      <c r="K121" s="23"/>
      <c r="L121" s="20"/>
      <c r="M121" s="24"/>
      <c r="N121" s="20"/>
      <c r="O121" s="20"/>
      <c r="P121" s="20"/>
      <c r="Q121" s="20"/>
      <c r="R121" s="20"/>
    </row>
    <row r="122" spans="1:18" ht="18" customHeight="1">
      <c r="A122" s="9">
        <v>74</v>
      </c>
      <c r="B122" s="10" t="str">
        <f t="shared" si="1"/>
        <v>000-000</v>
      </c>
      <c r="C122" s="10"/>
      <c r="D122" s="10"/>
      <c r="E122" s="10"/>
      <c r="F122" s="10"/>
      <c r="G122" s="27"/>
      <c r="H122" s="13"/>
      <c r="I122" s="26"/>
      <c r="J122" s="22"/>
      <c r="K122" s="23"/>
      <c r="L122" s="20"/>
      <c r="M122" s="24"/>
      <c r="N122" s="20"/>
      <c r="O122" s="20"/>
      <c r="P122" s="20"/>
      <c r="Q122" s="20"/>
      <c r="R122" s="20"/>
    </row>
    <row r="123" spans="1:18" ht="18" customHeight="1">
      <c r="A123" s="9">
        <v>75</v>
      </c>
      <c r="B123" s="10" t="str">
        <f t="shared" si="1"/>
        <v>000-000</v>
      </c>
      <c r="C123" s="10"/>
      <c r="D123" s="10"/>
      <c r="E123" s="10"/>
      <c r="F123" s="10"/>
      <c r="G123" s="27"/>
      <c r="H123" s="13"/>
      <c r="I123" s="26"/>
      <c r="J123" s="22"/>
      <c r="K123" s="23"/>
      <c r="L123" s="20"/>
      <c r="M123" s="24"/>
      <c r="N123" s="20"/>
      <c r="O123" s="20"/>
      <c r="P123" s="20"/>
      <c r="Q123" s="20"/>
      <c r="R123" s="20"/>
    </row>
    <row r="124" spans="1:18" ht="18" customHeight="1">
      <c r="A124" s="9">
        <v>76</v>
      </c>
      <c r="B124" s="10" t="str">
        <f t="shared" si="1"/>
        <v>000-000</v>
      </c>
      <c r="C124" s="10"/>
      <c r="D124" s="10"/>
      <c r="E124" s="10"/>
      <c r="F124" s="10"/>
      <c r="G124" s="27"/>
      <c r="H124" s="13"/>
      <c r="I124" s="26"/>
      <c r="J124" s="22"/>
      <c r="K124" s="23"/>
      <c r="L124" s="20"/>
      <c r="M124" s="24"/>
      <c r="N124" s="20"/>
      <c r="O124" s="20"/>
      <c r="P124" s="20"/>
      <c r="Q124" s="20"/>
      <c r="R124" s="20"/>
    </row>
    <row r="125" spans="1:18" ht="18" customHeight="1">
      <c r="A125" s="9">
        <v>77</v>
      </c>
      <c r="B125" s="10" t="str">
        <f t="shared" si="1"/>
        <v>000-000</v>
      </c>
      <c r="C125" s="10"/>
      <c r="D125" s="10"/>
      <c r="E125" s="10"/>
      <c r="F125" s="10"/>
      <c r="G125" s="27"/>
      <c r="H125" s="13"/>
      <c r="I125" s="26"/>
      <c r="J125" s="22"/>
      <c r="K125" s="23"/>
      <c r="L125" s="20"/>
      <c r="M125" s="24"/>
      <c r="N125" s="20"/>
      <c r="O125" s="20"/>
      <c r="P125" s="20"/>
      <c r="Q125" s="20"/>
      <c r="R125" s="20"/>
    </row>
    <row r="126" spans="1:18" ht="18" customHeight="1">
      <c r="A126" s="9">
        <v>78</v>
      </c>
      <c r="B126" s="10" t="str">
        <f t="shared" si="1"/>
        <v>000-000</v>
      </c>
      <c r="C126" s="10"/>
      <c r="D126" s="10"/>
      <c r="E126" s="10"/>
      <c r="F126" s="10"/>
      <c r="G126" s="27"/>
      <c r="H126" s="13"/>
      <c r="I126" s="26"/>
      <c r="J126" s="22"/>
      <c r="K126" s="23"/>
      <c r="L126" s="20"/>
      <c r="M126" s="24"/>
      <c r="N126" s="20"/>
      <c r="O126" s="20"/>
      <c r="P126" s="20"/>
      <c r="Q126" s="20"/>
      <c r="R126" s="20"/>
    </row>
    <row r="127" spans="1:18" ht="18" customHeight="1">
      <c r="A127" s="9">
        <v>79</v>
      </c>
      <c r="B127" s="10" t="str">
        <f t="shared" si="1"/>
        <v>000-000</v>
      </c>
      <c r="C127" s="10"/>
      <c r="D127" s="10"/>
      <c r="E127" s="10"/>
      <c r="F127" s="10"/>
      <c r="G127" s="27"/>
      <c r="H127" s="13"/>
      <c r="I127" s="26"/>
      <c r="J127" s="22"/>
      <c r="K127" s="23"/>
      <c r="L127" s="20"/>
      <c r="M127" s="24"/>
      <c r="N127" s="20"/>
      <c r="O127" s="20"/>
      <c r="P127" s="20"/>
      <c r="Q127" s="20"/>
      <c r="R127" s="20"/>
    </row>
    <row r="128" spans="1:18" ht="18" customHeight="1">
      <c r="A128" s="9">
        <v>80</v>
      </c>
      <c r="B128" s="10" t="str">
        <f t="shared" si="1"/>
        <v>000-000</v>
      </c>
      <c r="C128" s="10"/>
      <c r="D128" s="10"/>
      <c r="E128" s="10"/>
      <c r="F128" s="10"/>
      <c r="G128" s="27"/>
      <c r="H128" s="13"/>
      <c r="I128" s="26"/>
      <c r="J128" s="22"/>
      <c r="K128" s="23"/>
      <c r="L128" s="20"/>
      <c r="M128" s="24"/>
      <c r="N128" s="20"/>
      <c r="O128" s="20"/>
      <c r="P128" s="20"/>
      <c r="Q128" s="20"/>
      <c r="R128" s="20"/>
    </row>
    <row r="129" spans="1:18" ht="18" customHeight="1">
      <c r="A129" s="9">
        <v>81</v>
      </c>
      <c r="B129" s="10" t="str">
        <f t="shared" si="1"/>
        <v>000-000</v>
      </c>
      <c r="C129" s="10"/>
      <c r="D129" s="10"/>
      <c r="E129" s="10"/>
      <c r="F129" s="10"/>
      <c r="G129" s="27"/>
      <c r="H129" s="13"/>
      <c r="I129" s="26"/>
      <c r="J129" s="22"/>
      <c r="K129" s="23"/>
      <c r="L129" s="20"/>
      <c r="M129" s="24"/>
      <c r="N129" s="20"/>
      <c r="O129" s="20"/>
      <c r="P129" s="20"/>
      <c r="Q129" s="20"/>
      <c r="R129" s="20"/>
    </row>
    <row r="130" spans="1:18" ht="18" customHeight="1">
      <c r="A130" s="9">
        <v>82</v>
      </c>
      <c r="B130" s="10" t="str">
        <f t="shared" si="1"/>
        <v>000-000</v>
      </c>
      <c r="C130" s="10"/>
      <c r="D130" s="10"/>
      <c r="E130" s="10"/>
      <c r="F130" s="10"/>
      <c r="G130" s="27"/>
      <c r="H130" s="13"/>
      <c r="I130" s="26"/>
      <c r="J130" s="22"/>
      <c r="K130" s="23"/>
      <c r="L130" s="20"/>
      <c r="M130" s="24"/>
      <c r="N130" s="20"/>
      <c r="O130" s="20"/>
      <c r="P130" s="20"/>
      <c r="Q130" s="20"/>
      <c r="R130" s="20"/>
    </row>
    <row r="131" spans="1:18" ht="18" customHeight="1">
      <c r="A131" s="9">
        <v>83</v>
      </c>
      <c r="B131" s="10" t="str">
        <f t="shared" si="1"/>
        <v>000-000</v>
      </c>
      <c r="C131" s="10"/>
      <c r="D131" s="10"/>
      <c r="E131" s="10"/>
      <c r="F131" s="10"/>
      <c r="G131" s="27"/>
      <c r="H131" s="13"/>
      <c r="I131" s="26"/>
      <c r="J131" s="22"/>
      <c r="K131" s="23"/>
      <c r="L131" s="20"/>
      <c r="M131" s="24"/>
      <c r="N131" s="20"/>
      <c r="O131" s="20"/>
      <c r="P131" s="20"/>
      <c r="Q131" s="20"/>
      <c r="R131" s="20"/>
    </row>
    <row r="132" spans="1:18" ht="18" customHeight="1">
      <c r="A132" s="9">
        <v>84</v>
      </c>
      <c r="B132" s="10" t="str">
        <f t="shared" si="1"/>
        <v>000-000</v>
      </c>
      <c r="C132" s="10"/>
      <c r="D132" s="10"/>
      <c r="E132" s="10"/>
      <c r="F132" s="10"/>
      <c r="G132" s="27"/>
      <c r="H132" s="13"/>
      <c r="I132" s="26"/>
      <c r="J132" s="22"/>
      <c r="K132" s="23"/>
      <c r="L132" s="20"/>
      <c r="M132" s="24"/>
      <c r="N132" s="20"/>
      <c r="O132" s="20"/>
      <c r="P132" s="20"/>
      <c r="Q132" s="20"/>
      <c r="R132" s="20"/>
    </row>
    <row r="133" spans="1:18" ht="18" customHeight="1">
      <c r="A133" s="9">
        <v>85</v>
      </c>
      <c r="B133" s="10" t="str">
        <f t="shared" si="1"/>
        <v>000-000</v>
      </c>
      <c r="C133" s="10"/>
      <c r="D133" s="10"/>
      <c r="E133" s="10"/>
      <c r="F133" s="10"/>
      <c r="G133" s="27"/>
      <c r="H133" s="13"/>
      <c r="I133" s="26"/>
      <c r="J133" s="22"/>
      <c r="K133" s="23"/>
      <c r="L133" s="20"/>
      <c r="M133" s="24"/>
      <c r="N133" s="20"/>
      <c r="O133" s="20"/>
      <c r="P133" s="20"/>
      <c r="Q133" s="20"/>
      <c r="R133" s="20"/>
    </row>
    <row r="134" spans="1:18" ht="18" customHeight="1">
      <c r="A134" s="9">
        <v>86</v>
      </c>
      <c r="B134" s="10" t="str">
        <f t="shared" si="1"/>
        <v>000-000</v>
      </c>
      <c r="C134" s="10"/>
      <c r="D134" s="10"/>
      <c r="E134" s="10"/>
      <c r="F134" s="10"/>
      <c r="G134" s="27"/>
      <c r="H134" s="13"/>
      <c r="I134" s="26"/>
      <c r="J134" s="22"/>
      <c r="K134" s="23"/>
      <c r="L134" s="20"/>
      <c r="M134" s="24"/>
      <c r="N134" s="20"/>
      <c r="O134" s="20"/>
      <c r="P134" s="20"/>
      <c r="Q134" s="20"/>
      <c r="R134" s="20"/>
    </row>
    <row r="135" spans="1:18" ht="18" customHeight="1">
      <c r="A135" s="9">
        <v>87</v>
      </c>
      <c r="B135" s="10" t="str">
        <f t="shared" si="1"/>
        <v>000-000</v>
      </c>
      <c r="C135" s="10"/>
      <c r="D135" s="10"/>
      <c r="E135" s="10"/>
      <c r="F135" s="10"/>
      <c r="G135" s="27"/>
      <c r="H135" s="13"/>
      <c r="I135" s="26"/>
      <c r="J135" s="22"/>
      <c r="K135" s="23"/>
      <c r="L135" s="20"/>
      <c r="M135" s="24"/>
      <c r="N135" s="20"/>
      <c r="O135" s="20"/>
      <c r="P135" s="20"/>
      <c r="Q135" s="20"/>
      <c r="R135" s="20"/>
    </row>
    <row r="136" spans="1:18" ht="18" customHeight="1">
      <c r="A136" s="9">
        <v>88</v>
      </c>
      <c r="B136" s="10" t="str">
        <f t="shared" si="1"/>
        <v>000-000</v>
      </c>
      <c r="C136" s="10"/>
      <c r="D136" s="10"/>
      <c r="E136" s="10"/>
      <c r="F136" s="10"/>
      <c r="G136" s="27"/>
      <c r="H136" s="13"/>
      <c r="I136" s="26"/>
      <c r="J136" s="22"/>
      <c r="K136" s="23"/>
      <c r="L136" s="20"/>
      <c r="M136" s="24"/>
      <c r="N136" s="20"/>
      <c r="O136" s="20"/>
      <c r="P136" s="20"/>
      <c r="Q136" s="20"/>
      <c r="R136" s="20"/>
    </row>
    <row r="137" spans="1:18" ht="18" customHeight="1">
      <c r="A137" s="9">
        <v>89</v>
      </c>
      <c r="B137" s="10" t="str">
        <f t="shared" si="1"/>
        <v>000-000</v>
      </c>
      <c r="C137" s="10"/>
      <c r="D137" s="10"/>
      <c r="E137" s="10"/>
      <c r="F137" s="10"/>
      <c r="G137" s="27"/>
      <c r="H137" s="13"/>
      <c r="I137" s="26"/>
      <c r="J137" s="22"/>
      <c r="K137" s="23"/>
      <c r="L137" s="20"/>
      <c r="M137" s="24"/>
      <c r="N137" s="20"/>
      <c r="O137" s="20"/>
      <c r="P137" s="20"/>
      <c r="Q137" s="20"/>
      <c r="R137" s="20"/>
    </row>
    <row r="138" spans="1:18" ht="18" customHeight="1">
      <c r="A138" s="9">
        <v>90</v>
      </c>
      <c r="B138" s="10" t="str">
        <f t="shared" si="1"/>
        <v>000-000</v>
      </c>
      <c r="C138" s="10"/>
      <c r="D138" s="10"/>
      <c r="E138" s="10"/>
      <c r="F138" s="10"/>
      <c r="G138" s="27"/>
      <c r="H138" s="13"/>
      <c r="I138" s="26"/>
      <c r="J138" s="22"/>
      <c r="K138" s="23"/>
      <c r="L138" s="20"/>
      <c r="M138" s="24"/>
      <c r="N138" s="20"/>
      <c r="O138" s="20"/>
      <c r="P138" s="20"/>
      <c r="Q138" s="20"/>
      <c r="R138" s="20"/>
    </row>
    <row r="139" spans="1:18" ht="18" customHeight="1">
      <c r="A139" s="9">
        <v>91</v>
      </c>
      <c r="B139" s="10" t="str">
        <f t="shared" si="1"/>
        <v>000-000</v>
      </c>
      <c r="C139" s="10"/>
      <c r="D139" s="10"/>
      <c r="E139" s="10"/>
      <c r="F139" s="10"/>
      <c r="G139" s="27"/>
      <c r="H139" s="13"/>
      <c r="I139" s="26"/>
      <c r="J139" s="22"/>
      <c r="K139" s="23"/>
      <c r="L139" s="20"/>
      <c r="M139" s="24"/>
      <c r="N139" s="20"/>
      <c r="O139" s="20"/>
      <c r="P139" s="20"/>
      <c r="Q139" s="20"/>
      <c r="R139" s="20"/>
    </row>
    <row r="140" spans="1:18" ht="18" customHeight="1">
      <c r="A140" s="9">
        <v>92</v>
      </c>
      <c r="B140" s="10" t="str">
        <f t="shared" si="1"/>
        <v>000-000</v>
      </c>
      <c r="C140" s="10"/>
      <c r="D140" s="10"/>
      <c r="E140" s="10"/>
      <c r="F140" s="10"/>
      <c r="G140" s="27"/>
      <c r="H140" s="13"/>
      <c r="I140" s="26"/>
      <c r="J140" s="22"/>
      <c r="K140" s="23"/>
      <c r="L140" s="20"/>
      <c r="M140" s="24"/>
      <c r="N140" s="20"/>
      <c r="O140" s="20"/>
      <c r="P140" s="20"/>
      <c r="Q140" s="20"/>
      <c r="R140" s="20"/>
    </row>
    <row r="141" spans="1:18" ht="18" customHeight="1">
      <c r="A141" s="9">
        <v>93</v>
      </c>
      <c r="B141" s="10" t="str">
        <f t="shared" si="1"/>
        <v>000-000</v>
      </c>
      <c r="C141" s="10"/>
      <c r="D141" s="10"/>
      <c r="E141" s="10"/>
      <c r="F141" s="10"/>
      <c r="G141" s="27"/>
      <c r="H141" s="13"/>
      <c r="I141" s="26"/>
      <c r="J141" s="22"/>
      <c r="K141" s="23"/>
      <c r="L141" s="20"/>
      <c r="M141" s="24"/>
      <c r="N141" s="20"/>
      <c r="O141" s="20"/>
      <c r="P141" s="20"/>
      <c r="Q141" s="20"/>
      <c r="R141" s="20"/>
    </row>
    <row r="142" spans="1:18" ht="18" customHeight="1">
      <c r="A142" s="9">
        <v>94</v>
      </c>
      <c r="B142" s="10" t="str">
        <f t="shared" si="1"/>
        <v>000-000</v>
      </c>
      <c r="C142" s="10"/>
      <c r="D142" s="10"/>
      <c r="E142" s="10"/>
      <c r="F142" s="10"/>
      <c r="G142" s="27"/>
      <c r="H142" s="13"/>
      <c r="I142" s="26"/>
      <c r="J142" s="22"/>
      <c r="K142" s="23"/>
      <c r="L142" s="20"/>
      <c r="M142" s="24"/>
      <c r="N142" s="20"/>
      <c r="O142" s="20"/>
      <c r="P142" s="20"/>
      <c r="Q142" s="20"/>
      <c r="R142" s="20"/>
    </row>
    <row r="143" spans="1:18" ht="18" customHeight="1">
      <c r="A143" s="9">
        <v>95</v>
      </c>
      <c r="B143" s="10" t="str">
        <f t="shared" si="1"/>
        <v>000-000</v>
      </c>
      <c r="C143" s="10"/>
      <c r="D143" s="10"/>
      <c r="E143" s="10"/>
      <c r="F143" s="10"/>
      <c r="G143" s="27"/>
      <c r="H143" s="13"/>
      <c r="I143" s="26"/>
      <c r="J143" s="22"/>
      <c r="K143" s="23"/>
      <c r="L143" s="20"/>
      <c r="M143" s="24"/>
      <c r="N143" s="20"/>
      <c r="O143" s="20"/>
      <c r="P143" s="20"/>
      <c r="Q143" s="20"/>
      <c r="R143" s="20"/>
    </row>
    <row r="144" spans="1:18" ht="18" customHeight="1">
      <c r="A144" s="9">
        <v>96</v>
      </c>
      <c r="B144" s="10" t="str">
        <f t="shared" si="1"/>
        <v>000-000</v>
      </c>
      <c r="C144" s="10"/>
      <c r="D144" s="10"/>
      <c r="E144" s="10"/>
      <c r="F144" s="10"/>
      <c r="G144" s="27"/>
      <c r="H144" s="13"/>
      <c r="I144" s="26"/>
      <c r="J144" s="22"/>
      <c r="K144" s="23"/>
      <c r="L144" s="20"/>
      <c r="M144" s="24"/>
      <c r="N144" s="20"/>
      <c r="O144" s="20"/>
      <c r="P144" s="20"/>
      <c r="Q144" s="20"/>
      <c r="R144" s="20"/>
    </row>
    <row r="145" spans="1:18" ht="18" customHeight="1">
      <c r="A145" s="9">
        <v>97</v>
      </c>
      <c r="B145" s="10" t="str">
        <f t="shared" si="1"/>
        <v>000-000</v>
      </c>
      <c r="C145" s="10"/>
      <c r="D145" s="10"/>
      <c r="E145" s="10"/>
      <c r="F145" s="10"/>
      <c r="G145" s="27"/>
      <c r="H145" s="13"/>
      <c r="I145" s="26"/>
      <c r="J145" s="22"/>
      <c r="K145" s="23"/>
      <c r="L145" s="20"/>
      <c r="M145" s="24"/>
      <c r="N145" s="20"/>
      <c r="O145" s="20"/>
      <c r="P145" s="20"/>
      <c r="Q145" s="20"/>
      <c r="R145" s="20"/>
    </row>
    <row r="146" spans="1:18" ht="18" customHeight="1">
      <c r="A146" s="9">
        <v>98</v>
      </c>
      <c r="B146" s="10" t="str">
        <f t="shared" si="1"/>
        <v>000-000</v>
      </c>
      <c r="C146" s="10"/>
      <c r="D146" s="10"/>
      <c r="E146" s="10"/>
      <c r="F146" s="10"/>
      <c r="G146" s="27"/>
      <c r="H146" s="13"/>
      <c r="I146" s="26"/>
      <c r="J146" s="22"/>
      <c r="K146" s="23"/>
      <c r="L146" s="20"/>
      <c r="M146" s="24"/>
      <c r="N146" s="20"/>
      <c r="O146" s="20"/>
      <c r="P146" s="20"/>
      <c r="Q146" s="20"/>
      <c r="R146" s="20"/>
    </row>
    <row r="147" spans="1:18" ht="18" customHeight="1">
      <c r="A147" s="9">
        <v>99</v>
      </c>
      <c r="B147" s="10" t="str">
        <f t="shared" si="1"/>
        <v>000-000</v>
      </c>
      <c r="C147" s="10"/>
      <c r="D147" s="10"/>
      <c r="E147" s="10"/>
      <c r="F147" s="10"/>
      <c r="G147" s="27"/>
      <c r="H147" s="13"/>
      <c r="I147" s="26"/>
      <c r="J147" s="22"/>
      <c r="K147" s="23"/>
      <c r="L147" s="20"/>
      <c r="M147" s="24"/>
      <c r="N147" s="20"/>
      <c r="O147" s="20"/>
      <c r="P147" s="20"/>
      <c r="Q147" s="20"/>
      <c r="R147" s="20"/>
    </row>
    <row r="148" spans="1:18" ht="18" customHeight="1">
      <c r="A148" s="9">
        <v>100</v>
      </c>
      <c r="B148" s="10" t="str">
        <f t="shared" si="1"/>
        <v>000-000</v>
      </c>
      <c r="C148" s="10"/>
      <c r="D148" s="10"/>
      <c r="E148" s="10"/>
      <c r="F148" s="10"/>
      <c r="G148" s="27"/>
      <c r="H148" s="13"/>
      <c r="I148" s="26"/>
      <c r="J148" s="22"/>
      <c r="K148" s="23"/>
      <c r="L148" s="20"/>
      <c r="M148" s="24"/>
      <c r="N148" s="20"/>
      <c r="O148" s="20"/>
      <c r="P148" s="20"/>
      <c r="Q148" s="20"/>
      <c r="R148" s="20"/>
    </row>
    <row r="149" spans="1:18" ht="18" customHeight="1">
      <c r="A149" s="9">
        <v>101</v>
      </c>
      <c r="B149" s="10" t="str">
        <f t="shared" si="1"/>
        <v>000-000</v>
      </c>
      <c r="C149" s="10"/>
      <c r="D149" s="10"/>
      <c r="E149" s="10"/>
      <c r="F149" s="10"/>
      <c r="G149" s="27"/>
      <c r="H149" s="13"/>
      <c r="I149" s="26"/>
      <c r="J149" s="22"/>
      <c r="K149" s="23"/>
      <c r="L149" s="20"/>
      <c r="M149" s="24"/>
      <c r="N149" s="20"/>
      <c r="O149" s="20"/>
      <c r="P149" s="20"/>
      <c r="Q149" s="20"/>
      <c r="R149" s="20"/>
    </row>
    <row r="150" spans="1:18" ht="18" customHeight="1">
      <c r="A150" s="9">
        <v>102</v>
      </c>
      <c r="B150" s="10" t="str">
        <f t="shared" si="1"/>
        <v>000-000</v>
      </c>
      <c r="C150" s="10"/>
      <c r="D150" s="10"/>
      <c r="E150" s="10"/>
      <c r="F150" s="10"/>
      <c r="G150" s="27"/>
      <c r="H150" s="13"/>
      <c r="I150" s="26"/>
      <c r="J150" s="22"/>
      <c r="K150" s="23"/>
      <c r="L150" s="20"/>
      <c r="M150" s="24"/>
      <c r="N150" s="20"/>
      <c r="O150" s="20"/>
      <c r="P150" s="20"/>
      <c r="Q150" s="20"/>
      <c r="R150" s="20"/>
    </row>
    <row r="151" spans="1:18" ht="18" customHeight="1">
      <c r="A151" s="9">
        <v>103</v>
      </c>
      <c r="B151" s="10" t="str">
        <f t="shared" si="1"/>
        <v>000-000</v>
      </c>
      <c r="C151" s="10"/>
      <c r="D151" s="10"/>
      <c r="E151" s="10"/>
      <c r="F151" s="10"/>
      <c r="G151" s="27"/>
      <c r="H151" s="13"/>
      <c r="I151" s="26"/>
      <c r="J151" s="22"/>
      <c r="K151" s="23"/>
      <c r="L151" s="20"/>
      <c r="M151" s="24"/>
      <c r="N151" s="20"/>
      <c r="O151" s="20"/>
      <c r="P151" s="20"/>
      <c r="Q151" s="20"/>
      <c r="R151" s="20"/>
    </row>
    <row r="152" spans="1:18" ht="18" customHeight="1">
      <c r="A152" s="9">
        <v>104</v>
      </c>
      <c r="B152" s="10" t="str">
        <f t="shared" si="1"/>
        <v>000-000</v>
      </c>
      <c r="C152" s="10"/>
      <c r="D152" s="10"/>
      <c r="E152" s="10"/>
      <c r="F152" s="10"/>
      <c r="G152" s="27"/>
      <c r="H152" s="13"/>
      <c r="I152" s="26"/>
      <c r="J152" s="22"/>
      <c r="K152" s="23"/>
      <c r="L152" s="20"/>
      <c r="M152" s="24"/>
      <c r="N152" s="20"/>
      <c r="O152" s="20"/>
      <c r="P152" s="20"/>
      <c r="Q152" s="20"/>
      <c r="R152" s="20"/>
    </row>
    <row r="153" spans="1:18" ht="18" customHeight="1">
      <c r="A153" s="9">
        <v>105</v>
      </c>
      <c r="B153" s="10" t="str">
        <f t="shared" si="1"/>
        <v>000-000</v>
      </c>
      <c r="C153" s="10"/>
      <c r="D153" s="10"/>
      <c r="E153" s="10"/>
      <c r="F153" s="10"/>
      <c r="G153" s="27"/>
      <c r="H153" s="13"/>
      <c r="I153" s="26"/>
      <c r="J153" s="22"/>
      <c r="K153" s="23"/>
      <c r="L153" s="20"/>
      <c r="M153" s="24"/>
      <c r="N153" s="20"/>
      <c r="O153" s="20"/>
      <c r="P153" s="20"/>
      <c r="Q153" s="20"/>
      <c r="R153" s="20"/>
    </row>
    <row r="154" spans="1:18" ht="18" customHeight="1">
      <c r="A154" s="9">
        <v>106</v>
      </c>
      <c r="B154" s="10" t="str">
        <f t="shared" si="1"/>
        <v>000-000</v>
      </c>
      <c r="C154" s="10"/>
      <c r="D154" s="10"/>
      <c r="E154" s="10"/>
      <c r="F154" s="10"/>
      <c r="G154" s="27"/>
      <c r="H154" s="13"/>
      <c r="I154" s="26"/>
      <c r="J154" s="22"/>
      <c r="K154" s="23"/>
      <c r="L154" s="20"/>
      <c r="M154" s="24"/>
      <c r="N154" s="20"/>
      <c r="O154" s="20"/>
      <c r="P154" s="20"/>
      <c r="Q154" s="20"/>
      <c r="R154" s="20"/>
    </row>
    <row r="155" spans="1:18" ht="18" customHeight="1">
      <c r="A155" s="9">
        <v>107</v>
      </c>
      <c r="B155" s="10" t="str">
        <f t="shared" si="1"/>
        <v>000-000</v>
      </c>
      <c r="C155" s="10"/>
      <c r="D155" s="10"/>
      <c r="E155" s="10"/>
      <c r="F155" s="10"/>
      <c r="G155" s="27"/>
      <c r="H155" s="13"/>
      <c r="I155" s="26"/>
      <c r="J155" s="22"/>
      <c r="K155" s="23"/>
      <c r="L155" s="20"/>
      <c r="M155" s="24"/>
      <c r="N155" s="20"/>
      <c r="O155" s="20"/>
      <c r="P155" s="20"/>
      <c r="Q155" s="20"/>
      <c r="R155" s="20"/>
    </row>
    <row r="156" spans="1:18" ht="18" customHeight="1">
      <c r="A156" s="9">
        <v>108</v>
      </c>
      <c r="B156" s="10" t="str">
        <f t="shared" si="1"/>
        <v>000-000</v>
      </c>
      <c r="C156" s="10"/>
      <c r="D156" s="10"/>
      <c r="E156" s="10"/>
      <c r="F156" s="10"/>
      <c r="G156" s="27"/>
      <c r="H156" s="13"/>
      <c r="I156" s="26"/>
      <c r="J156" s="22"/>
      <c r="K156" s="23"/>
      <c r="L156" s="20"/>
      <c r="M156" s="24"/>
      <c r="N156" s="20"/>
      <c r="O156" s="20"/>
      <c r="P156" s="20"/>
      <c r="Q156" s="20"/>
      <c r="R156" s="20"/>
    </row>
    <row r="157" spans="1:18" ht="18" customHeight="1">
      <c r="A157" s="9">
        <v>109</v>
      </c>
      <c r="B157" s="10" t="str">
        <f t="shared" si="1"/>
        <v>000-000</v>
      </c>
      <c r="C157" s="10"/>
      <c r="D157" s="10"/>
      <c r="E157" s="10"/>
      <c r="F157" s="10"/>
      <c r="G157" s="27"/>
      <c r="H157" s="13"/>
      <c r="I157" s="26"/>
      <c r="J157" s="22"/>
      <c r="K157" s="23"/>
      <c r="L157" s="20"/>
      <c r="M157" s="24"/>
      <c r="N157" s="20"/>
      <c r="O157" s="20"/>
      <c r="P157" s="20"/>
      <c r="Q157" s="20"/>
      <c r="R157" s="20"/>
    </row>
    <row r="158" spans="1:18" ht="18" customHeight="1">
      <c r="A158" s="9">
        <v>110</v>
      </c>
      <c r="B158" s="10" t="str">
        <f t="shared" si="1"/>
        <v>000-000</v>
      </c>
      <c r="C158" s="10"/>
      <c r="D158" s="10"/>
      <c r="E158" s="10"/>
      <c r="F158" s="10"/>
      <c r="G158" s="27"/>
      <c r="H158" s="13"/>
      <c r="I158" s="26"/>
      <c r="J158" s="22"/>
      <c r="K158" s="23"/>
      <c r="L158" s="20"/>
      <c r="M158" s="24"/>
      <c r="N158" s="20"/>
      <c r="O158" s="20"/>
      <c r="P158" s="20"/>
      <c r="Q158" s="20"/>
      <c r="R158" s="20"/>
    </row>
    <row r="159" spans="1:18" ht="18" customHeight="1">
      <c r="A159" s="9">
        <v>111</v>
      </c>
      <c r="B159" s="10" t="str">
        <f t="shared" si="1"/>
        <v>000-000</v>
      </c>
      <c r="C159" s="10"/>
      <c r="D159" s="10"/>
      <c r="E159" s="10"/>
      <c r="F159" s="10"/>
      <c r="G159" s="27"/>
      <c r="H159" s="13"/>
      <c r="I159" s="26"/>
      <c r="J159" s="22"/>
      <c r="K159" s="23"/>
      <c r="L159" s="20"/>
      <c r="M159" s="24"/>
      <c r="N159" s="20"/>
      <c r="O159" s="20"/>
      <c r="P159" s="20"/>
      <c r="Q159" s="20"/>
      <c r="R159" s="20"/>
    </row>
    <row r="160" spans="1:18" ht="18" customHeight="1">
      <c r="A160" s="9">
        <v>112</v>
      </c>
      <c r="B160" s="10" t="str">
        <f t="shared" si="1"/>
        <v>000-000</v>
      </c>
      <c r="C160" s="10"/>
      <c r="D160" s="10"/>
      <c r="E160" s="10"/>
      <c r="F160" s="10"/>
      <c r="G160" s="27"/>
      <c r="H160" s="13"/>
      <c r="I160" s="26"/>
      <c r="J160" s="22"/>
      <c r="K160" s="23"/>
      <c r="L160" s="20"/>
      <c r="M160" s="24"/>
      <c r="N160" s="20"/>
      <c r="O160" s="20"/>
      <c r="P160" s="20"/>
      <c r="Q160" s="20"/>
      <c r="R160" s="20"/>
    </row>
    <row r="161" spans="1:18" ht="18" customHeight="1">
      <c r="A161" s="9">
        <v>113</v>
      </c>
      <c r="B161" s="10" t="str">
        <f t="shared" si="1"/>
        <v>000-000</v>
      </c>
      <c r="C161" s="10"/>
      <c r="D161" s="10"/>
      <c r="E161" s="10"/>
      <c r="F161" s="10"/>
      <c r="G161" s="27"/>
      <c r="H161" s="13"/>
      <c r="I161" s="26"/>
      <c r="J161" s="22"/>
      <c r="K161" s="23"/>
      <c r="L161" s="20"/>
      <c r="M161" s="24"/>
      <c r="N161" s="20"/>
      <c r="O161" s="20"/>
      <c r="P161" s="20"/>
      <c r="Q161" s="20"/>
      <c r="R161" s="20"/>
    </row>
    <row r="162" spans="1:18" ht="18" customHeight="1">
      <c r="A162" s="9">
        <v>114</v>
      </c>
      <c r="B162" s="10" t="str">
        <f t="shared" si="1"/>
        <v>000-000</v>
      </c>
      <c r="C162" s="10"/>
      <c r="D162" s="10"/>
      <c r="E162" s="10"/>
      <c r="F162" s="10"/>
      <c r="G162" s="27"/>
      <c r="H162" s="13"/>
      <c r="I162" s="26"/>
      <c r="J162" s="22"/>
      <c r="K162" s="23"/>
      <c r="L162" s="20"/>
      <c r="M162" s="24"/>
      <c r="N162" s="20"/>
      <c r="O162" s="20"/>
      <c r="P162" s="20"/>
      <c r="Q162" s="20"/>
      <c r="R162" s="20"/>
    </row>
    <row r="163" spans="1:18" ht="18" customHeight="1">
      <c r="A163" s="9">
        <v>115</v>
      </c>
      <c r="B163" s="10" t="str">
        <f t="shared" si="1"/>
        <v>000-000</v>
      </c>
      <c r="C163" s="10"/>
      <c r="D163" s="10"/>
      <c r="E163" s="10"/>
      <c r="F163" s="10"/>
      <c r="G163" s="27"/>
      <c r="H163" s="13"/>
      <c r="I163" s="26"/>
      <c r="J163" s="22"/>
      <c r="K163" s="23"/>
      <c r="L163" s="20"/>
      <c r="M163" s="24"/>
      <c r="N163" s="20"/>
      <c r="O163" s="20"/>
      <c r="P163" s="20"/>
      <c r="Q163" s="20"/>
      <c r="R163" s="20"/>
    </row>
    <row r="164" spans="1:18" ht="18" customHeight="1">
      <c r="A164" s="9">
        <v>116</v>
      </c>
      <c r="B164" s="10" t="str">
        <f t="shared" si="1"/>
        <v>000-000</v>
      </c>
      <c r="C164" s="10"/>
      <c r="D164" s="10"/>
      <c r="E164" s="10"/>
      <c r="F164" s="10"/>
      <c r="G164" s="27"/>
      <c r="H164" s="13"/>
      <c r="I164" s="26"/>
      <c r="J164" s="22"/>
      <c r="K164" s="23"/>
      <c r="L164" s="20"/>
      <c r="M164" s="24"/>
      <c r="N164" s="20"/>
      <c r="O164" s="20"/>
      <c r="P164" s="20"/>
      <c r="Q164" s="20"/>
      <c r="R164" s="20"/>
    </row>
    <row r="165" spans="1:18" ht="18" customHeight="1">
      <c r="A165" s="9">
        <v>117</v>
      </c>
      <c r="B165" s="10" t="str">
        <f t="shared" si="1"/>
        <v>000-000</v>
      </c>
      <c r="C165" s="10"/>
      <c r="D165" s="10"/>
      <c r="E165" s="10"/>
      <c r="F165" s="10"/>
      <c r="G165" s="27"/>
      <c r="H165" s="13"/>
      <c r="I165" s="26"/>
      <c r="J165" s="22"/>
      <c r="K165" s="23"/>
      <c r="L165" s="20"/>
      <c r="M165" s="24"/>
      <c r="N165" s="20"/>
      <c r="O165" s="20"/>
      <c r="P165" s="20"/>
      <c r="Q165" s="20"/>
      <c r="R165" s="20"/>
    </row>
    <row r="166" spans="1:18" ht="18" customHeight="1">
      <c r="A166" s="9">
        <v>118</v>
      </c>
      <c r="B166" s="10" t="str">
        <f t="shared" si="1"/>
        <v>000-000</v>
      </c>
      <c r="C166" s="10"/>
      <c r="D166" s="10"/>
      <c r="E166" s="10"/>
      <c r="F166" s="10"/>
      <c r="G166" s="27"/>
      <c r="H166" s="13"/>
      <c r="I166" s="26"/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ht="18" customHeight="1">
      <c r="A167" s="9">
        <v>119</v>
      </c>
      <c r="B167" s="10" t="str">
        <f t="shared" si="1"/>
        <v>000-000</v>
      </c>
      <c r="C167" s="10"/>
      <c r="D167" s="10"/>
      <c r="E167" s="10"/>
      <c r="F167" s="10"/>
      <c r="G167" s="27"/>
      <c r="H167" s="13"/>
      <c r="I167" s="26"/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ht="18" customHeight="1">
      <c r="A168" s="9">
        <v>120</v>
      </c>
      <c r="B168" s="10" t="str">
        <f t="shared" si="1"/>
        <v>000-000</v>
      </c>
      <c r="C168" s="10"/>
      <c r="D168" s="10"/>
      <c r="E168" s="10"/>
      <c r="F168" s="10"/>
      <c r="G168" s="27"/>
      <c r="H168" s="13"/>
      <c r="I168" s="26"/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ht="18" customHeight="1">
      <c r="A169" s="9">
        <v>121</v>
      </c>
      <c r="B169" s="10" t="str">
        <f t="shared" si="1"/>
        <v>000-000</v>
      </c>
      <c r="C169" s="10"/>
      <c r="D169" s="10"/>
      <c r="E169" s="10"/>
      <c r="F169" s="10"/>
      <c r="G169" s="27"/>
      <c r="H169" s="13"/>
      <c r="I169" s="26"/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ht="18" customHeight="1">
      <c r="A170" s="9">
        <v>122</v>
      </c>
      <c r="B170" s="10" t="str">
        <f t="shared" si="1"/>
        <v>000-000</v>
      </c>
      <c r="C170" s="10"/>
      <c r="D170" s="10"/>
      <c r="E170" s="10"/>
      <c r="F170" s="10"/>
      <c r="G170" s="27"/>
      <c r="H170" s="13"/>
      <c r="I170" s="26"/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ht="18" customHeight="1">
      <c r="A171" s="9">
        <v>123</v>
      </c>
      <c r="B171" s="10" t="str">
        <f t="shared" si="1"/>
        <v>000-000</v>
      </c>
      <c r="C171" s="10"/>
      <c r="D171" s="10"/>
      <c r="E171" s="10"/>
      <c r="F171" s="10"/>
      <c r="G171" s="27"/>
      <c r="H171" s="13"/>
      <c r="I171" s="26"/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ht="18" customHeight="1">
      <c r="A172" s="9">
        <v>124</v>
      </c>
      <c r="B172" s="10" t="str">
        <f t="shared" si="1"/>
        <v>000-000</v>
      </c>
      <c r="C172" s="10"/>
      <c r="D172" s="10"/>
      <c r="E172" s="10"/>
      <c r="F172" s="10"/>
      <c r="G172" s="27"/>
      <c r="H172" s="13"/>
      <c r="I172" s="26"/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ht="18" customHeight="1">
      <c r="A173" s="9">
        <v>125</v>
      </c>
      <c r="B173" s="10" t="str">
        <f t="shared" si="1"/>
        <v>000-000</v>
      </c>
      <c r="C173" s="10"/>
      <c r="D173" s="10"/>
      <c r="E173" s="10"/>
      <c r="F173" s="10"/>
      <c r="G173" s="27"/>
      <c r="H173" s="13"/>
      <c r="I173" s="26"/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ht="18" customHeight="1">
      <c r="A174" s="9">
        <v>126</v>
      </c>
      <c r="B174" s="10" t="str">
        <f t="shared" si="1"/>
        <v>000-000</v>
      </c>
      <c r="C174" s="10"/>
      <c r="D174" s="10"/>
      <c r="E174" s="10"/>
      <c r="F174" s="10"/>
      <c r="G174" s="27"/>
      <c r="H174" s="13"/>
      <c r="I174" s="26"/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ht="18" customHeight="1">
      <c r="A175" s="9">
        <v>127</v>
      </c>
      <c r="B175" s="10" t="str">
        <f t="shared" si="1"/>
        <v>000-000</v>
      </c>
      <c r="C175" s="10"/>
      <c r="D175" s="10"/>
      <c r="E175" s="10"/>
      <c r="F175" s="10"/>
      <c r="G175" s="27"/>
      <c r="H175" s="13"/>
      <c r="I175" s="26"/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ht="18" customHeight="1">
      <c r="A176" s="9">
        <v>128</v>
      </c>
      <c r="B176" s="10" t="str">
        <f t="shared" si="1"/>
        <v>000-000</v>
      </c>
      <c r="C176" s="10"/>
      <c r="D176" s="10"/>
      <c r="E176" s="10"/>
      <c r="F176" s="10"/>
      <c r="G176" s="27"/>
      <c r="H176" s="13"/>
      <c r="I176" s="26"/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ht="18" customHeight="1">
      <c r="A177" s="9">
        <v>129</v>
      </c>
      <c r="B177" s="10" t="str">
        <f t="shared" ref="B177:B240" si="2">TEXT(C177,"000")&amp;"-"&amp;TEXT(E177,"000")</f>
        <v>000-000</v>
      </c>
      <c r="C177" s="10"/>
      <c r="D177" s="10"/>
      <c r="E177" s="10"/>
      <c r="F177" s="10"/>
      <c r="G177" s="27"/>
      <c r="H177" s="13"/>
      <c r="I177" s="26"/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ht="18" customHeight="1">
      <c r="A178" s="9">
        <v>130</v>
      </c>
      <c r="B178" s="10" t="str">
        <f t="shared" si="2"/>
        <v>000-000</v>
      </c>
      <c r="C178" s="10"/>
      <c r="D178" s="10"/>
      <c r="E178" s="10"/>
      <c r="F178" s="10"/>
      <c r="G178" s="27"/>
      <c r="H178" s="13"/>
      <c r="I178" s="26"/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ht="18" customHeight="1">
      <c r="A179" s="9">
        <v>131</v>
      </c>
      <c r="B179" s="10" t="str">
        <f t="shared" si="2"/>
        <v>000-000</v>
      </c>
      <c r="C179" s="10"/>
      <c r="D179" s="10"/>
      <c r="E179" s="10"/>
      <c r="F179" s="10"/>
      <c r="G179" s="27"/>
      <c r="H179" s="13"/>
      <c r="I179" s="26"/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ht="18" customHeight="1">
      <c r="A180" s="9">
        <v>132</v>
      </c>
      <c r="B180" s="10" t="str">
        <f t="shared" si="2"/>
        <v>000-000</v>
      </c>
      <c r="C180" s="10"/>
      <c r="D180" s="10"/>
      <c r="E180" s="10"/>
      <c r="F180" s="10"/>
      <c r="G180" s="27"/>
      <c r="H180" s="13"/>
      <c r="I180" s="26"/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ht="18" customHeight="1">
      <c r="A181" s="9">
        <v>133</v>
      </c>
      <c r="B181" s="10" t="str">
        <f t="shared" si="2"/>
        <v>000-000</v>
      </c>
      <c r="C181" s="10"/>
      <c r="D181" s="10"/>
      <c r="E181" s="10"/>
      <c r="F181" s="10"/>
      <c r="G181" s="27"/>
      <c r="H181" s="13"/>
      <c r="I181" s="26"/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ht="18" customHeight="1">
      <c r="A182" s="9">
        <v>134</v>
      </c>
      <c r="B182" s="10" t="str">
        <f t="shared" si="2"/>
        <v>000-000</v>
      </c>
      <c r="C182" s="10"/>
      <c r="D182" s="10"/>
      <c r="E182" s="10"/>
      <c r="F182" s="10"/>
      <c r="G182" s="27"/>
      <c r="H182" s="13"/>
      <c r="I182" s="26"/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ht="18" customHeight="1">
      <c r="A183" s="9">
        <v>135</v>
      </c>
      <c r="B183" s="10" t="str">
        <f t="shared" si="2"/>
        <v>000-000</v>
      </c>
      <c r="C183" s="10"/>
      <c r="D183" s="10"/>
      <c r="E183" s="10"/>
      <c r="F183" s="10"/>
      <c r="G183" s="27"/>
      <c r="H183" s="13"/>
      <c r="I183" s="26"/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ht="18" customHeight="1">
      <c r="A184" s="9">
        <v>136</v>
      </c>
      <c r="B184" s="10" t="str">
        <f t="shared" si="2"/>
        <v>000-000</v>
      </c>
      <c r="C184" s="10"/>
      <c r="D184" s="10"/>
      <c r="E184" s="10"/>
      <c r="F184" s="10"/>
      <c r="G184" s="27"/>
      <c r="H184" s="13"/>
      <c r="I184" s="26"/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ht="18" customHeight="1">
      <c r="A185" s="9">
        <v>137</v>
      </c>
      <c r="B185" s="10" t="str">
        <f t="shared" si="2"/>
        <v>000-000</v>
      </c>
      <c r="C185" s="10"/>
      <c r="D185" s="10"/>
      <c r="E185" s="10"/>
      <c r="F185" s="10"/>
      <c r="G185" s="27"/>
      <c r="H185" s="13"/>
      <c r="I185" s="26"/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ht="18" customHeight="1">
      <c r="A186" s="9">
        <v>138</v>
      </c>
      <c r="B186" s="10" t="str">
        <f t="shared" si="2"/>
        <v>000-000</v>
      </c>
      <c r="C186" s="10"/>
      <c r="D186" s="10"/>
      <c r="E186" s="10"/>
      <c r="F186" s="10"/>
      <c r="G186" s="27"/>
      <c r="H186" s="13"/>
      <c r="I186" s="26"/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ht="18" customHeight="1">
      <c r="A187" s="9">
        <v>139</v>
      </c>
      <c r="B187" s="10" t="str">
        <f t="shared" si="2"/>
        <v>000-000</v>
      </c>
      <c r="C187" s="10"/>
      <c r="D187" s="10"/>
      <c r="E187" s="10"/>
      <c r="F187" s="10"/>
      <c r="G187" s="27"/>
      <c r="H187" s="13"/>
      <c r="I187" s="26"/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ht="18" customHeight="1">
      <c r="A188" s="9">
        <v>140</v>
      </c>
      <c r="B188" s="10" t="str">
        <f t="shared" si="2"/>
        <v>000-000</v>
      </c>
      <c r="C188" s="10"/>
      <c r="D188" s="10"/>
      <c r="E188" s="10"/>
      <c r="F188" s="10"/>
      <c r="G188" s="27"/>
      <c r="H188" s="13"/>
      <c r="I188" s="26"/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ht="18" customHeight="1">
      <c r="A189" s="9">
        <v>141</v>
      </c>
      <c r="B189" s="10" t="str">
        <f t="shared" si="2"/>
        <v>000-000</v>
      </c>
      <c r="C189" s="10"/>
      <c r="D189" s="10"/>
      <c r="E189" s="10"/>
      <c r="F189" s="10"/>
      <c r="G189" s="27"/>
      <c r="H189" s="13"/>
      <c r="I189" s="26"/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ht="18" customHeight="1">
      <c r="A190" s="9">
        <v>142</v>
      </c>
      <c r="B190" s="10" t="str">
        <f t="shared" si="2"/>
        <v>000-000</v>
      </c>
      <c r="C190" s="10"/>
      <c r="D190" s="10"/>
      <c r="E190" s="10"/>
      <c r="F190" s="10"/>
      <c r="G190" s="27"/>
      <c r="H190" s="13"/>
      <c r="I190" s="26"/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ht="18" customHeight="1">
      <c r="A191" s="9">
        <v>143</v>
      </c>
      <c r="B191" s="10" t="str">
        <f t="shared" si="2"/>
        <v>000-000</v>
      </c>
      <c r="C191" s="10"/>
      <c r="D191" s="10"/>
      <c r="E191" s="10"/>
      <c r="F191" s="10"/>
      <c r="G191" s="27"/>
      <c r="H191" s="13"/>
      <c r="I191" s="26"/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ht="18" customHeight="1">
      <c r="A192" s="9">
        <v>144</v>
      </c>
      <c r="B192" s="10" t="str">
        <f t="shared" si="2"/>
        <v>000-000</v>
      </c>
      <c r="C192" s="10"/>
      <c r="D192" s="10"/>
      <c r="E192" s="10"/>
      <c r="F192" s="10"/>
      <c r="G192" s="27"/>
      <c r="H192" s="13"/>
      <c r="I192" s="26"/>
      <c r="J192" s="22"/>
      <c r="K192" s="23"/>
      <c r="L192" s="20"/>
      <c r="M192" s="24"/>
      <c r="N192" s="20"/>
      <c r="O192" s="20"/>
      <c r="P192" s="20"/>
      <c r="Q192" s="20"/>
      <c r="R192" s="20"/>
    </row>
    <row r="193" spans="1:18" ht="18" customHeight="1">
      <c r="A193" s="9">
        <v>145</v>
      </c>
      <c r="B193" s="10" t="str">
        <f t="shared" si="2"/>
        <v>000-000</v>
      </c>
      <c r="C193" s="10"/>
      <c r="D193" s="10"/>
      <c r="E193" s="10"/>
      <c r="F193" s="10"/>
      <c r="G193" s="27"/>
      <c r="H193" s="13"/>
      <c r="I193" s="26"/>
      <c r="J193" s="22"/>
      <c r="K193" s="23"/>
      <c r="L193" s="20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10" t="str">
        <f t="shared" si="2"/>
        <v>000-000</v>
      </c>
      <c r="C194" s="10"/>
      <c r="D194" s="10"/>
      <c r="E194" s="10"/>
      <c r="F194" s="10"/>
      <c r="G194" s="27"/>
      <c r="H194" s="13"/>
      <c r="I194" s="26"/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10" t="str">
        <f t="shared" si="2"/>
        <v>000-000</v>
      </c>
      <c r="C195" s="10"/>
      <c r="D195" s="10"/>
      <c r="E195" s="10"/>
      <c r="F195" s="10"/>
      <c r="G195" s="27"/>
      <c r="H195" s="13"/>
      <c r="I195" s="26"/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10" t="str">
        <f t="shared" si="2"/>
        <v>000-000</v>
      </c>
      <c r="C196" s="10"/>
      <c r="D196" s="10"/>
      <c r="E196" s="10"/>
      <c r="F196" s="10"/>
      <c r="G196" s="27"/>
      <c r="H196" s="13"/>
      <c r="I196" s="26"/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10" t="str">
        <f t="shared" si="2"/>
        <v>000-000</v>
      </c>
      <c r="C197" s="10"/>
      <c r="D197" s="10"/>
      <c r="E197" s="10"/>
      <c r="F197" s="10"/>
      <c r="G197" s="27"/>
      <c r="H197" s="13"/>
      <c r="I197" s="26"/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10" t="str">
        <f t="shared" si="2"/>
        <v>000-000</v>
      </c>
      <c r="C198" s="10"/>
      <c r="D198" s="10"/>
      <c r="E198" s="10"/>
      <c r="F198" s="10"/>
      <c r="G198" s="27"/>
      <c r="H198" s="13"/>
      <c r="I198" s="26"/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10" t="str">
        <f t="shared" si="2"/>
        <v>000-000</v>
      </c>
      <c r="C199" s="10"/>
      <c r="D199" s="10"/>
      <c r="E199" s="10"/>
      <c r="F199" s="10"/>
      <c r="G199" s="27"/>
      <c r="H199" s="13"/>
      <c r="I199" s="26"/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10" t="str">
        <f t="shared" si="2"/>
        <v>000-000</v>
      </c>
      <c r="C200" s="10"/>
      <c r="D200" s="10"/>
      <c r="E200" s="10"/>
      <c r="F200" s="10"/>
      <c r="G200" s="27"/>
      <c r="H200" s="13"/>
      <c r="I200" s="26"/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10" t="str">
        <f t="shared" si="2"/>
        <v>000-000</v>
      </c>
      <c r="C201" s="10"/>
      <c r="D201" s="10"/>
      <c r="E201" s="10"/>
      <c r="F201" s="10"/>
      <c r="G201" s="27"/>
      <c r="H201" s="13"/>
      <c r="I201" s="26"/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10" t="str">
        <f t="shared" si="2"/>
        <v>000-000</v>
      </c>
      <c r="C202" s="10"/>
      <c r="D202" s="10"/>
      <c r="E202" s="10"/>
      <c r="F202" s="10"/>
      <c r="G202" s="27"/>
      <c r="H202" s="13"/>
      <c r="I202" s="26"/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10" t="str">
        <f t="shared" si="2"/>
        <v>000-000</v>
      </c>
      <c r="C203" s="10"/>
      <c r="D203" s="10"/>
      <c r="E203" s="10"/>
      <c r="F203" s="10"/>
      <c r="G203" s="27"/>
      <c r="H203" s="13"/>
      <c r="I203" s="26"/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10" t="str">
        <f t="shared" si="2"/>
        <v>000-000</v>
      </c>
      <c r="C204" s="10"/>
      <c r="D204" s="10"/>
      <c r="E204" s="10"/>
      <c r="F204" s="10"/>
      <c r="G204" s="27"/>
      <c r="H204" s="13"/>
      <c r="I204" s="26"/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10" t="str">
        <f t="shared" si="2"/>
        <v>000-000</v>
      </c>
      <c r="C205" s="10"/>
      <c r="D205" s="10"/>
      <c r="E205" s="10"/>
      <c r="F205" s="10"/>
      <c r="G205" s="27"/>
      <c r="H205" s="13"/>
      <c r="I205" s="26"/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10" t="str">
        <f t="shared" si="2"/>
        <v>000-000</v>
      </c>
      <c r="C206" s="10"/>
      <c r="D206" s="10"/>
      <c r="E206" s="10"/>
      <c r="F206" s="10"/>
      <c r="G206" s="27"/>
      <c r="H206" s="13"/>
      <c r="I206" s="26"/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10" t="str">
        <f t="shared" si="2"/>
        <v>000-000</v>
      </c>
      <c r="C207" s="10"/>
      <c r="D207" s="10"/>
      <c r="E207" s="10"/>
      <c r="F207" s="10"/>
      <c r="G207" s="27"/>
      <c r="H207" s="13"/>
      <c r="I207" s="26"/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10" t="str">
        <f t="shared" si="2"/>
        <v>000-000</v>
      </c>
      <c r="C208" s="10"/>
      <c r="D208" s="10"/>
      <c r="E208" s="10"/>
      <c r="F208" s="10"/>
      <c r="G208" s="27"/>
      <c r="H208" s="13"/>
      <c r="I208" s="26"/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10" t="str">
        <f t="shared" si="2"/>
        <v>000-000</v>
      </c>
      <c r="C209" s="10"/>
      <c r="D209" s="10"/>
      <c r="E209" s="10"/>
      <c r="F209" s="10"/>
      <c r="G209" s="27"/>
      <c r="H209" s="13"/>
      <c r="I209" s="26"/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10" t="str">
        <f t="shared" si="2"/>
        <v>000-000</v>
      </c>
      <c r="C210" s="10"/>
      <c r="D210" s="10"/>
      <c r="E210" s="10"/>
      <c r="F210" s="10"/>
      <c r="G210" s="27"/>
      <c r="H210" s="13"/>
      <c r="I210" s="26"/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10" t="str">
        <f t="shared" si="2"/>
        <v>000-000</v>
      </c>
      <c r="C211" s="10"/>
      <c r="D211" s="10"/>
      <c r="E211" s="10"/>
      <c r="F211" s="10"/>
      <c r="G211" s="27"/>
      <c r="H211" s="13"/>
      <c r="I211" s="26"/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10" t="str">
        <f t="shared" si="2"/>
        <v>000-000</v>
      </c>
      <c r="C212" s="10"/>
      <c r="D212" s="10"/>
      <c r="E212" s="10"/>
      <c r="F212" s="10"/>
      <c r="G212" s="27"/>
      <c r="H212" s="13"/>
      <c r="I212" s="26"/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10" t="str">
        <f t="shared" si="2"/>
        <v>000-000</v>
      </c>
      <c r="C213" s="10"/>
      <c r="D213" s="10"/>
      <c r="E213" s="10"/>
      <c r="F213" s="10"/>
      <c r="G213" s="27"/>
      <c r="H213" s="13"/>
      <c r="I213" s="26"/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10" t="str">
        <f t="shared" si="2"/>
        <v>000-000</v>
      </c>
      <c r="C214" s="10"/>
      <c r="D214" s="10"/>
      <c r="E214" s="10"/>
      <c r="F214" s="10"/>
      <c r="G214" s="27"/>
      <c r="H214" s="13"/>
      <c r="I214" s="26"/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10" t="str">
        <f t="shared" si="2"/>
        <v>000-000</v>
      </c>
      <c r="C215" s="10"/>
      <c r="D215" s="10"/>
      <c r="E215" s="10"/>
      <c r="F215" s="10"/>
      <c r="G215" s="27"/>
      <c r="H215" s="13"/>
      <c r="I215" s="26"/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10" t="str">
        <f t="shared" si="2"/>
        <v>000-000</v>
      </c>
      <c r="C216" s="10"/>
      <c r="D216" s="10"/>
      <c r="E216" s="10"/>
      <c r="F216" s="10"/>
      <c r="G216" s="27"/>
      <c r="H216" s="13"/>
      <c r="I216" s="26"/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10" t="str">
        <f t="shared" si="2"/>
        <v>000-000</v>
      </c>
      <c r="C217" s="10"/>
      <c r="D217" s="10"/>
      <c r="E217" s="10"/>
      <c r="F217" s="10"/>
      <c r="G217" s="27"/>
      <c r="H217" s="13"/>
      <c r="I217" s="26"/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10" t="str">
        <f t="shared" si="2"/>
        <v>000-000</v>
      </c>
      <c r="C218" s="10"/>
      <c r="D218" s="10"/>
      <c r="E218" s="10"/>
      <c r="F218" s="10"/>
      <c r="G218" s="27"/>
      <c r="H218" s="13"/>
      <c r="I218" s="26"/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10" t="str">
        <f t="shared" si="2"/>
        <v>000-000</v>
      </c>
      <c r="C219" s="10"/>
      <c r="D219" s="10"/>
      <c r="E219" s="10"/>
      <c r="F219" s="10"/>
      <c r="G219" s="27"/>
      <c r="H219" s="13"/>
      <c r="I219" s="26"/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10" t="str">
        <f t="shared" si="2"/>
        <v>000-000</v>
      </c>
      <c r="C220" s="10"/>
      <c r="D220" s="10"/>
      <c r="E220" s="10"/>
      <c r="F220" s="10"/>
      <c r="G220" s="27"/>
      <c r="H220" s="13"/>
      <c r="I220" s="26"/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10" t="str">
        <f t="shared" si="2"/>
        <v>000-000</v>
      </c>
      <c r="C221" s="10"/>
      <c r="D221" s="10"/>
      <c r="E221" s="10"/>
      <c r="F221" s="10"/>
      <c r="G221" s="27"/>
      <c r="H221" s="13"/>
      <c r="I221" s="26"/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10" t="str">
        <f t="shared" si="2"/>
        <v>000-000</v>
      </c>
      <c r="C222" s="10"/>
      <c r="D222" s="10"/>
      <c r="E222" s="10"/>
      <c r="F222" s="10"/>
      <c r="G222" s="27"/>
      <c r="H222" s="13"/>
      <c r="I222" s="26"/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10" t="str">
        <f t="shared" si="2"/>
        <v>000-000</v>
      </c>
      <c r="C223" s="10"/>
      <c r="D223" s="10"/>
      <c r="E223" s="10"/>
      <c r="F223" s="10"/>
      <c r="G223" s="27"/>
      <c r="H223" s="13"/>
      <c r="I223" s="26"/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10" t="str">
        <f t="shared" si="2"/>
        <v>000-000</v>
      </c>
      <c r="C224" s="10"/>
      <c r="D224" s="10"/>
      <c r="E224" s="10"/>
      <c r="F224" s="10"/>
      <c r="G224" s="27"/>
      <c r="H224" s="13"/>
      <c r="I224" s="26"/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10" t="str">
        <f t="shared" si="2"/>
        <v>000-000</v>
      </c>
      <c r="C225" s="10"/>
      <c r="D225" s="10"/>
      <c r="E225" s="10"/>
      <c r="F225" s="10"/>
      <c r="G225" s="27"/>
      <c r="H225" s="13"/>
      <c r="I225" s="26"/>
      <c r="J225" s="22"/>
      <c r="K225" s="23"/>
      <c r="L225" s="20"/>
      <c r="M225" s="24"/>
      <c r="N225" s="20"/>
      <c r="O225" s="20"/>
      <c r="P225" s="20"/>
      <c r="Q225" s="20"/>
      <c r="R225" s="20"/>
    </row>
    <row r="226" spans="1:18" ht="18" customHeight="1">
      <c r="A226" s="9">
        <v>178</v>
      </c>
      <c r="B226" s="10" t="str">
        <f t="shared" si="2"/>
        <v>000-000</v>
      </c>
      <c r="C226" s="10"/>
      <c r="D226" s="10"/>
      <c r="E226" s="10"/>
      <c r="F226" s="10"/>
      <c r="G226" s="27"/>
      <c r="H226" s="13"/>
      <c r="I226" s="26"/>
      <c r="J226" s="22"/>
      <c r="K226" s="23"/>
      <c r="L226" s="20"/>
      <c r="M226" s="24"/>
      <c r="N226" s="20"/>
      <c r="O226" s="20"/>
      <c r="P226" s="20"/>
      <c r="Q226" s="20"/>
      <c r="R226" s="20"/>
    </row>
    <row r="227" spans="1:18" ht="18" customHeight="1">
      <c r="A227" s="9">
        <v>179</v>
      </c>
      <c r="B227" s="10" t="str">
        <f t="shared" si="2"/>
        <v>000-000</v>
      </c>
      <c r="C227" s="10"/>
      <c r="D227" s="10"/>
      <c r="E227" s="10"/>
      <c r="F227" s="10"/>
      <c r="G227" s="27"/>
      <c r="H227" s="13"/>
      <c r="I227" s="26"/>
      <c r="J227" s="22"/>
      <c r="K227" s="23"/>
      <c r="L227" s="20"/>
      <c r="M227" s="24"/>
      <c r="N227" s="20"/>
      <c r="O227" s="20"/>
      <c r="P227" s="20"/>
      <c r="Q227" s="20"/>
      <c r="R227" s="20"/>
    </row>
    <row r="228" spans="1:18" ht="18" customHeight="1">
      <c r="A228" s="9">
        <v>180</v>
      </c>
      <c r="B228" s="10" t="str">
        <f t="shared" si="2"/>
        <v>000-000</v>
      </c>
      <c r="C228" s="10"/>
      <c r="D228" s="10"/>
      <c r="E228" s="10"/>
      <c r="F228" s="10"/>
      <c r="G228" s="27"/>
      <c r="H228" s="13"/>
      <c r="I228" s="26"/>
      <c r="J228" s="22"/>
      <c r="K228" s="23"/>
      <c r="L228" s="20"/>
      <c r="M228" s="24"/>
      <c r="N228" s="20"/>
      <c r="O228" s="20"/>
      <c r="P228" s="20"/>
      <c r="Q228" s="20"/>
      <c r="R228" s="20"/>
    </row>
    <row r="229" spans="1:18" ht="18" customHeight="1">
      <c r="A229" s="9">
        <v>181</v>
      </c>
      <c r="B229" s="10" t="str">
        <f t="shared" si="2"/>
        <v>000-000</v>
      </c>
      <c r="C229" s="10"/>
      <c r="D229" s="10"/>
      <c r="E229" s="10"/>
      <c r="F229" s="10"/>
      <c r="G229" s="27"/>
      <c r="H229" s="13"/>
      <c r="I229" s="26"/>
      <c r="J229" s="22"/>
      <c r="K229" s="23"/>
      <c r="L229" s="20"/>
      <c r="M229" s="24"/>
      <c r="N229" s="20"/>
      <c r="O229" s="20"/>
      <c r="P229" s="20"/>
      <c r="Q229" s="20"/>
      <c r="R229" s="20"/>
    </row>
    <row r="230" spans="1:18" ht="18" customHeight="1">
      <c r="A230" s="9">
        <v>182</v>
      </c>
      <c r="B230" s="10" t="str">
        <f t="shared" si="2"/>
        <v>000-000</v>
      </c>
      <c r="C230" s="10"/>
      <c r="D230" s="10"/>
      <c r="E230" s="10"/>
      <c r="F230" s="10"/>
      <c r="G230" s="27"/>
      <c r="H230" s="13"/>
      <c r="I230" s="26"/>
      <c r="J230" s="22"/>
      <c r="K230" s="23"/>
      <c r="L230" s="20"/>
      <c r="M230" s="24"/>
      <c r="N230" s="20"/>
      <c r="O230" s="20"/>
      <c r="P230" s="20"/>
      <c r="Q230" s="20"/>
      <c r="R230" s="20"/>
    </row>
    <row r="231" spans="1:18" ht="18" customHeight="1">
      <c r="A231" s="9">
        <v>183</v>
      </c>
      <c r="B231" s="10" t="str">
        <f t="shared" si="2"/>
        <v>000-000</v>
      </c>
      <c r="C231" s="10"/>
      <c r="D231" s="10"/>
      <c r="E231" s="10"/>
      <c r="F231" s="10"/>
      <c r="G231" s="27"/>
      <c r="H231" s="13"/>
      <c r="I231" s="26"/>
      <c r="J231" s="22"/>
      <c r="K231" s="23"/>
      <c r="L231" s="20"/>
      <c r="M231" s="24"/>
      <c r="N231" s="20"/>
      <c r="O231" s="20"/>
      <c r="P231" s="20"/>
      <c r="Q231" s="20"/>
      <c r="R231" s="20"/>
    </row>
    <row r="232" spans="1:18" ht="18" customHeight="1">
      <c r="A232" s="9">
        <v>184</v>
      </c>
      <c r="B232" s="10" t="str">
        <f t="shared" si="2"/>
        <v>000-000</v>
      </c>
      <c r="C232" s="10"/>
      <c r="D232" s="10"/>
      <c r="E232" s="10"/>
      <c r="F232" s="10"/>
      <c r="G232" s="27"/>
      <c r="H232" s="13"/>
      <c r="I232" s="26"/>
      <c r="J232" s="22"/>
      <c r="K232" s="23"/>
      <c r="L232" s="20"/>
      <c r="M232" s="24"/>
      <c r="N232" s="20"/>
      <c r="O232" s="20"/>
      <c r="P232" s="20"/>
      <c r="Q232" s="20"/>
      <c r="R232" s="20"/>
    </row>
    <row r="233" spans="1:18" ht="18" customHeight="1">
      <c r="A233" s="9">
        <v>185</v>
      </c>
      <c r="B233" s="10" t="str">
        <f t="shared" si="2"/>
        <v>000-000</v>
      </c>
      <c r="C233" s="10"/>
      <c r="D233" s="10"/>
      <c r="E233" s="10"/>
      <c r="F233" s="10"/>
      <c r="G233" s="27"/>
      <c r="H233" s="13"/>
      <c r="I233" s="26"/>
      <c r="J233" s="22"/>
      <c r="K233" s="23"/>
      <c r="L233" s="20"/>
      <c r="M233" s="24"/>
      <c r="N233" s="20"/>
      <c r="O233" s="20"/>
      <c r="P233" s="20"/>
      <c r="Q233" s="20"/>
      <c r="R233" s="20"/>
    </row>
    <row r="234" spans="1:18" ht="18" customHeight="1">
      <c r="A234" s="9">
        <v>186</v>
      </c>
      <c r="B234" s="10" t="str">
        <f t="shared" si="2"/>
        <v>000-000</v>
      </c>
      <c r="C234" s="10"/>
      <c r="D234" s="10"/>
      <c r="E234" s="10"/>
      <c r="F234" s="10"/>
      <c r="G234" s="27"/>
      <c r="H234" s="13"/>
      <c r="I234" s="26"/>
      <c r="J234" s="22"/>
      <c r="K234" s="23"/>
      <c r="L234" s="20"/>
      <c r="M234" s="24"/>
      <c r="N234" s="20"/>
      <c r="O234" s="20"/>
      <c r="P234" s="20"/>
      <c r="Q234" s="20"/>
      <c r="R234" s="20"/>
    </row>
    <row r="235" spans="1:18" ht="18" customHeight="1">
      <c r="A235" s="9">
        <v>187</v>
      </c>
      <c r="B235" s="10" t="str">
        <f t="shared" si="2"/>
        <v>000-000</v>
      </c>
      <c r="C235" s="10"/>
      <c r="D235" s="10"/>
      <c r="E235" s="10"/>
      <c r="F235" s="10"/>
      <c r="G235" s="27"/>
      <c r="H235" s="13"/>
      <c r="I235" s="26"/>
      <c r="J235" s="22"/>
      <c r="K235" s="23"/>
      <c r="L235" s="20"/>
      <c r="M235" s="24"/>
      <c r="N235" s="20"/>
      <c r="O235" s="20"/>
      <c r="P235" s="20"/>
      <c r="Q235" s="20"/>
      <c r="R235" s="20"/>
    </row>
    <row r="236" spans="1:18" ht="18" customHeight="1">
      <c r="A236" s="9">
        <v>188</v>
      </c>
      <c r="B236" s="10" t="str">
        <f t="shared" si="2"/>
        <v>000-000</v>
      </c>
      <c r="C236" s="10"/>
      <c r="D236" s="10"/>
      <c r="E236" s="10"/>
      <c r="F236" s="10"/>
      <c r="G236" s="27"/>
      <c r="H236" s="13"/>
      <c r="I236" s="26"/>
      <c r="J236" s="22"/>
      <c r="K236" s="23"/>
      <c r="L236" s="20"/>
      <c r="M236" s="24"/>
      <c r="N236" s="20"/>
      <c r="O236" s="20"/>
      <c r="P236" s="20"/>
      <c r="Q236" s="20"/>
      <c r="R236" s="20"/>
    </row>
    <row r="237" spans="1:18" ht="18" customHeight="1">
      <c r="A237" s="9">
        <v>189</v>
      </c>
      <c r="B237" s="10" t="str">
        <f t="shared" si="2"/>
        <v>000-000</v>
      </c>
      <c r="C237" s="10"/>
      <c r="D237" s="10"/>
      <c r="E237" s="10"/>
      <c r="F237" s="10"/>
      <c r="G237" s="27"/>
      <c r="H237" s="13"/>
      <c r="I237" s="26"/>
      <c r="J237" s="22"/>
      <c r="K237" s="23"/>
      <c r="L237" s="20"/>
      <c r="M237" s="24"/>
      <c r="N237" s="20"/>
      <c r="O237" s="20"/>
      <c r="P237" s="20"/>
      <c r="Q237" s="20"/>
      <c r="R237" s="20"/>
    </row>
    <row r="238" spans="1:18" ht="18" customHeight="1">
      <c r="A238" s="9">
        <v>190</v>
      </c>
      <c r="B238" s="10" t="str">
        <f t="shared" si="2"/>
        <v>000-000</v>
      </c>
      <c r="C238" s="10"/>
      <c r="D238" s="10"/>
      <c r="E238" s="10"/>
      <c r="F238" s="10"/>
      <c r="G238" s="27"/>
      <c r="H238" s="13"/>
      <c r="I238" s="26"/>
      <c r="J238" s="22"/>
      <c r="K238" s="23"/>
      <c r="L238" s="20"/>
      <c r="M238" s="24"/>
      <c r="N238" s="20"/>
      <c r="O238" s="20"/>
      <c r="P238" s="20"/>
      <c r="Q238" s="20"/>
      <c r="R238" s="20"/>
    </row>
    <row r="239" spans="1:18" ht="18" customHeight="1">
      <c r="A239" s="9">
        <v>191</v>
      </c>
      <c r="B239" s="10" t="str">
        <f t="shared" si="2"/>
        <v>000-000</v>
      </c>
      <c r="C239" s="10"/>
      <c r="D239" s="10"/>
      <c r="E239" s="10"/>
      <c r="F239" s="10"/>
      <c r="G239" s="27"/>
      <c r="H239" s="13"/>
      <c r="I239" s="26"/>
      <c r="J239" s="22"/>
      <c r="K239" s="23"/>
      <c r="L239" s="20"/>
      <c r="M239" s="24"/>
      <c r="N239" s="20"/>
      <c r="O239" s="20"/>
      <c r="P239" s="20"/>
      <c r="Q239" s="20"/>
      <c r="R239" s="20"/>
    </row>
    <row r="240" spans="1:18" ht="18" customHeight="1">
      <c r="A240" s="9">
        <v>192</v>
      </c>
      <c r="B240" s="10" t="str">
        <f t="shared" si="2"/>
        <v>000-000</v>
      </c>
      <c r="C240" s="10"/>
      <c r="D240" s="10"/>
      <c r="E240" s="10"/>
      <c r="F240" s="10"/>
      <c r="G240" s="27"/>
      <c r="H240" s="13"/>
      <c r="I240" s="26"/>
      <c r="J240" s="22"/>
      <c r="K240" s="23"/>
      <c r="L240" s="20"/>
      <c r="M240" s="24"/>
      <c r="N240" s="20"/>
      <c r="O240" s="20"/>
      <c r="P240" s="20"/>
      <c r="Q240" s="20"/>
      <c r="R240" s="20"/>
    </row>
    <row r="241" spans="1:18" ht="18" customHeight="1">
      <c r="A241" s="9">
        <v>193</v>
      </c>
      <c r="B241" s="10" t="str">
        <f t="shared" ref="B241:B304" si="3">TEXT(C241,"000")&amp;"-"&amp;TEXT(E241,"000")</f>
        <v>000-000</v>
      </c>
      <c r="C241" s="10"/>
      <c r="D241" s="10"/>
      <c r="E241" s="10"/>
      <c r="F241" s="10"/>
      <c r="G241" s="27"/>
      <c r="H241" s="13"/>
      <c r="I241" s="26"/>
      <c r="J241" s="22"/>
      <c r="K241" s="23"/>
      <c r="L241" s="20"/>
      <c r="M241" s="24"/>
      <c r="N241" s="20"/>
      <c r="O241" s="20"/>
      <c r="P241" s="20"/>
      <c r="Q241" s="20"/>
      <c r="R241" s="20"/>
    </row>
    <row r="242" spans="1:18" ht="18" customHeight="1">
      <c r="A242" s="9">
        <v>194</v>
      </c>
      <c r="B242" s="10" t="str">
        <f t="shared" si="3"/>
        <v>000-000</v>
      </c>
      <c r="C242" s="10"/>
      <c r="D242" s="10"/>
      <c r="E242" s="10"/>
      <c r="F242" s="10"/>
      <c r="G242" s="27"/>
      <c r="H242" s="13"/>
      <c r="I242" s="26"/>
      <c r="J242" s="22"/>
      <c r="K242" s="23"/>
      <c r="L242" s="20"/>
      <c r="M242" s="24"/>
      <c r="N242" s="20"/>
      <c r="O242" s="20"/>
      <c r="P242" s="20"/>
      <c r="Q242" s="20"/>
      <c r="R242" s="20"/>
    </row>
    <row r="243" spans="1:18" ht="18" customHeight="1">
      <c r="A243" s="9">
        <v>195</v>
      </c>
      <c r="B243" s="10" t="str">
        <f t="shared" si="3"/>
        <v>000-000</v>
      </c>
      <c r="C243" s="10"/>
      <c r="D243" s="10"/>
      <c r="E243" s="10"/>
      <c r="F243" s="10"/>
      <c r="G243" s="27"/>
      <c r="H243" s="13"/>
      <c r="I243" s="26"/>
      <c r="J243" s="22"/>
      <c r="K243" s="23"/>
      <c r="L243" s="20"/>
      <c r="M243" s="24"/>
      <c r="N243" s="20"/>
      <c r="O243" s="20"/>
      <c r="P243" s="20"/>
      <c r="Q243" s="20"/>
      <c r="R243" s="20"/>
    </row>
    <row r="244" spans="1:18" ht="18" customHeight="1">
      <c r="A244" s="9">
        <v>196</v>
      </c>
      <c r="B244" s="10" t="str">
        <f t="shared" si="3"/>
        <v>000-000</v>
      </c>
      <c r="C244" s="10"/>
      <c r="D244" s="10"/>
      <c r="E244" s="10"/>
      <c r="F244" s="10"/>
      <c r="G244" s="27"/>
      <c r="H244" s="13"/>
      <c r="I244" s="26"/>
      <c r="J244" s="22"/>
      <c r="K244" s="23"/>
      <c r="L244" s="20"/>
      <c r="M244" s="24"/>
      <c r="N244" s="20"/>
      <c r="O244" s="20"/>
      <c r="P244" s="20"/>
      <c r="Q244" s="20"/>
      <c r="R244" s="20"/>
    </row>
    <row r="245" spans="1:18" ht="18" customHeight="1">
      <c r="A245" s="9">
        <v>197</v>
      </c>
      <c r="B245" s="10" t="str">
        <f t="shared" si="3"/>
        <v>000-000</v>
      </c>
      <c r="C245" s="10"/>
      <c r="D245" s="10"/>
      <c r="E245" s="10"/>
      <c r="F245" s="10"/>
      <c r="G245" s="27"/>
      <c r="H245" s="13"/>
      <c r="I245" s="26"/>
      <c r="J245" s="22"/>
      <c r="K245" s="23"/>
      <c r="L245" s="20"/>
      <c r="M245" s="24"/>
      <c r="N245" s="20"/>
      <c r="O245" s="20"/>
      <c r="P245" s="20"/>
      <c r="Q245" s="20"/>
      <c r="R245" s="20"/>
    </row>
    <row r="246" spans="1:18" ht="18" customHeight="1">
      <c r="A246" s="9">
        <v>198</v>
      </c>
      <c r="B246" s="10" t="str">
        <f t="shared" si="3"/>
        <v>000-000</v>
      </c>
      <c r="C246" s="10"/>
      <c r="D246" s="10"/>
      <c r="E246" s="10"/>
      <c r="F246" s="10"/>
      <c r="G246" s="27"/>
      <c r="H246" s="13"/>
      <c r="I246" s="26"/>
      <c r="J246" s="22"/>
      <c r="K246" s="23"/>
      <c r="L246" s="20"/>
      <c r="M246" s="24"/>
      <c r="N246" s="20"/>
      <c r="O246" s="20"/>
      <c r="P246" s="20"/>
      <c r="Q246" s="20"/>
      <c r="R246" s="20"/>
    </row>
    <row r="247" spans="1:18" ht="18" customHeight="1">
      <c r="A247" s="9">
        <v>199</v>
      </c>
      <c r="B247" s="10" t="str">
        <f t="shared" si="3"/>
        <v>000-000</v>
      </c>
      <c r="C247" s="10"/>
      <c r="D247" s="10"/>
      <c r="E247" s="10"/>
      <c r="F247" s="10"/>
      <c r="G247" s="27"/>
      <c r="H247" s="13"/>
      <c r="I247" s="26"/>
      <c r="J247" s="22"/>
      <c r="K247" s="23"/>
      <c r="L247" s="20"/>
      <c r="M247" s="24"/>
      <c r="N247" s="20"/>
      <c r="O247" s="20"/>
      <c r="P247" s="20"/>
      <c r="Q247" s="20"/>
      <c r="R247" s="20"/>
    </row>
    <row r="248" spans="1:18" ht="18" customHeight="1">
      <c r="A248" s="9">
        <v>200</v>
      </c>
      <c r="B248" s="10" t="str">
        <f t="shared" si="3"/>
        <v>000-000</v>
      </c>
      <c r="C248" s="10"/>
      <c r="D248" s="10"/>
      <c r="E248" s="10"/>
      <c r="F248" s="10"/>
      <c r="G248" s="27"/>
      <c r="H248" s="13"/>
      <c r="I248" s="26"/>
      <c r="J248" s="22"/>
      <c r="K248" s="23"/>
      <c r="L248" s="20"/>
      <c r="M248" s="24"/>
      <c r="N248" s="20"/>
      <c r="O248" s="20"/>
      <c r="P248" s="20"/>
      <c r="Q248" s="20"/>
      <c r="R248" s="20"/>
    </row>
    <row r="249" spans="1:18" ht="18" customHeight="1">
      <c r="A249" s="9">
        <v>201</v>
      </c>
      <c r="B249" s="10" t="str">
        <f t="shared" si="3"/>
        <v>000-000</v>
      </c>
      <c r="C249" s="10"/>
      <c r="D249" s="10"/>
      <c r="E249" s="10"/>
      <c r="F249" s="10"/>
      <c r="G249" s="27"/>
      <c r="H249" s="13"/>
      <c r="I249" s="26"/>
      <c r="J249" s="22"/>
      <c r="K249" s="23"/>
      <c r="L249" s="20"/>
      <c r="M249" s="24"/>
      <c r="N249" s="20"/>
      <c r="O249" s="20"/>
      <c r="P249" s="20"/>
      <c r="Q249" s="20"/>
      <c r="R249" s="20"/>
    </row>
    <row r="250" spans="1:18" ht="18" customHeight="1">
      <c r="A250" s="9">
        <v>202</v>
      </c>
      <c r="B250" s="10" t="str">
        <f t="shared" si="3"/>
        <v>000-000</v>
      </c>
      <c r="C250" s="10"/>
      <c r="D250" s="10"/>
      <c r="E250" s="10"/>
      <c r="F250" s="10"/>
      <c r="G250" s="27"/>
      <c r="H250" s="13"/>
      <c r="I250" s="26"/>
      <c r="J250" s="22"/>
      <c r="K250" s="23"/>
      <c r="L250" s="20"/>
      <c r="M250" s="24"/>
      <c r="N250" s="20"/>
      <c r="O250" s="20"/>
      <c r="P250" s="20"/>
      <c r="Q250" s="20"/>
      <c r="R250" s="20"/>
    </row>
    <row r="251" spans="1:18" ht="18" customHeight="1">
      <c r="A251" s="9">
        <v>203</v>
      </c>
      <c r="B251" s="10" t="str">
        <f t="shared" si="3"/>
        <v>000-000</v>
      </c>
      <c r="C251" s="10"/>
      <c r="D251" s="10"/>
      <c r="E251" s="10"/>
      <c r="F251" s="10"/>
      <c r="G251" s="27"/>
      <c r="H251" s="13"/>
      <c r="I251" s="26"/>
      <c r="J251" s="22"/>
      <c r="K251" s="23"/>
      <c r="L251" s="20"/>
      <c r="M251" s="24"/>
      <c r="N251" s="20"/>
      <c r="O251" s="20"/>
      <c r="P251" s="20"/>
      <c r="Q251" s="20"/>
      <c r="R251" s="20"/>
    </row>
    <row r="252" spans="1:18" ht="18" customHeight="1">
      <c r="A252" s="9">
        <v>204</v>
      </c>
      <c r="B252" s="10" t="str">
        <f t="shared" si="3"/>
        <v>000-000</v>
      </c>
      <c r="C252" s="10"/>
      <c r="D252" s="10"/>
      <c r="E252" s="10"/>
      <c r="F252" s="10"/>
      <c r="G252" s="27"/>
      <c r="H252" s="13"/>
      <c r="I252" s="26"/>
      <c r="J252" s="22"/>
      <c r="K252" s="23"/>
      <c r="L252" s="20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10" t="str">
        <f t="shared" si="3"/>
        <v>000-000</v>
      </c>
      <c r="C253" s="10"/>
      <c r="D253" s="10"/>
      <c r="E253" s="10"/>
      <c r="F253" s="10"/>
      <c r="G253" s="27"/>
      <c r="H253" s="13"/>
      <c r="I253" s="26"/>
      <c r="J253" s="22"/>
      <c r="K253" s="23"/>
      <c r="L253" s="20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10" t="str">
        <f t="shared" si="3"/>
        <v>000-000</v>
      </c>
      <c r="C254" s="10"/>
      <c r="D254" s="10"/>
      <c r="E254" s="10"/>
      <c r="F254" s="10"/>
      <c r="G254" s="27"/>
      <c r="H254" s="13"/>
      <c r="I254" s="26"/>
      <c r="J254" s="22"/>
      <c r="K254" s="23"/>
      <c r="L254" s="20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10" t="str">
        <f t="shared" si="3"/>
        <v>000-000</v>
      </c>
      <c r="C255" s="10"/>
      <c r="D255" s="10"/>
      <c r="E255" s="10"/>
      <c r="F255" s="10"/>
      <c r="G255" s="27"/>
      <c r="H255" s="13"/>
      <c r="I255" s="26"/>
      <c r="J255" s="22"/>
      <c r="K255" s="23"/>
      <c r="L255" s="20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10" t="str">
        <f t="shared" si="3"/>
        <v>000-000</v>
      </c>
      <c r="C256" s="10"/>
      <c r="D256" s="10"/>
      <c r="E256" s="10"/>
      <c r="F256" s="10"/>
      <c r="G256" s="27"/>
      <c r="H256" s="13"/>
      <c r="I256" s="26"/>
      <c r="J256" s="22"/>
      <c r="K256" s="23"/>
      <c r="L256" s="20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10" t="str">
        <f t="shared" si="3"/>
        <v>000-000</v>
      </c>
      <c r="C257" s="10"/>
      <c r="D257" s="10"/>
      <c r="E257" s="10"/>
      <c r="F257" s="10"/>
      <c r="G257" s="27"/>
      <c r="H257" s="13"/>
      <c r="I257" s="26"/>
      <c r="J257" s="22"/>
      <c r="K257" s="23"/>
      <c r="L257" s="20"/>
      <c r="M257" s="24"/>
      <c r="N257" s="20"/>
      <c r="O257" s="20"/>
      <c r="P257" s="20"/>
      <c r="Q257" s="20"/>
      <c r="R257" s="20"/>
    </row>
    <row r="258" spans="1:18" ht="18" customHeight="1">
      <c r="A258" s="9">
        <v>210</v>
      </c>
      <c r="B258" s="10" t="str">
        <f t="shared" si="3"/>
        <v>000-000</v>
      </c>
      <c r="C258" s="10"/>
      <c r="D258" s="10"/>
      <c r="E258" s="10"/>
      <c r="F258" s="10"/>
      <c r="G258" s="27"/>
      <c r="H258" s="13"/>
      <c r="I258" s="26"/>
      <c r="J258" s="22"/>
      <c r="K258" s="23"/>
      <c r="L258" s="20"/>
      <c r="M258" s="24"/>
      <c r="N258" s="20"/>
      <c r="O258" s="20"/>
      <c r="P258" s="20"/>
      <c r="Q258" s="20"/>
      <c r="R258" s="20"/>
    </row>
    <row r="259" spans="1:18" ht="18" customHeight="1">
      <c r="A259" s="9">
        <v>211</v>
      </c>
      <c r="B259" s="10" t="str">
        <f t="shared" si="3"/>
        <v>000-000</v>
      </c>
      <c r="C259" s="10"/>
      <c r="D259" s="10"/>
      <c r="E259" s="10"/>
      <c r="F259" s="10"/>
      <c r="G259" s="27"/>
      <c r="H259" s="13"/>
      <c r="I259" s="26"/>
      <c r="J259" s="22"/>
      <c r="K259" s="23"/>
      <c r="L259" s="20"/>
      <c r="M259" s="24"/>
      <c r="N259" s="20"/>
      <c r="O259" s="20"/>
      <c r="P259" s="20"/>
      <c r="Q259" s="20"/>
      <c r="R259" s="20"/>
    </row>
    <row r="260" spans="1:18" ht="18" customHeight="1">
      <c r="A260" s="9">
        <v>212</v>
      </c>
      <c r="B260" s="10" t="str">
        <f t="shared" si="3"/>
        <v>000-000</v>
      </c>
      <c r="C260" s="10"/>
      <c r="D260" s="10"/>
      <c r="E260" s="10"/>
      <c r="F260" s="10"/>
      <c r="G260" s="27"/>
      <c r="H260" s="13"/>
      <c r="I260" s="26"/>
      <c r="J260" s="22"/>
      <c r="K260" s="23"/>
      <c r="L260" s="20"/>
      <c r="M260" s="24"/>
      <c r="N260" s="20"/>
      <c r="O260" s="20"/>
      <c r="P260" s="20"/>
      <c r="Q260" s="20"/>
      <c r="R260" s="20"/>
    </row>
    <row r="261" spans="1:18" ht="18" customHeight="1">
      <c r="A261" s="9">
        <v>213</v>
      </c>
      <c r="B261" s="10" t="str">
        <f t="shared" si="3"/>
        <v>000-000</v>
      </c>
      <c r="C261" s="10"/>
      <c r="D261" s="10"/>
      <c r="E261" s="10"/>
      <c r="F261" s="10"/>
      <c r="G261" s="27"/>
      <c r="H261" s="13"/>
      <c r="I261" s="26"/>
      <c r="J261" s="22"/>
      <c r="K261" s="23"/>
      <c r="L261" s="20"/>
      <c r="M261" s="24"/>
      <c r="N261" s="20"/>
      <c r="O261" s="20"/>
      <c r="P261" s="20"/>
      <c r="Q261" s="20"/>
      <c r="R261" s="20"/>
    </row>
    <row r="262" spans="1:18" ht="18" customHeight="1">
      <c r="A262" s="9">
        <v>214</v>
      </c>
      <c r="B262" s="10" t="str">
        <f t="shared" si="3"/>
        <v>000-000</v>
      </c>
      <c r="C262" s="10"/>
      <c r="D262" s="10"/>
      <c r="E262" s="10"/>
      <c r="F262" s="10"/>
      <c r="G262" s="27"/>
      <c r="H262" s="13"/>
      <c r="I262" s="26"/>
      <c r="J262" s="22"/>
      <c r="K262" s="23"/>
      <c r="L262" s="20"/>
      <c r="M262" s="24"/>
      <c r="N262" s="20"/>
      <c r="O262" s="20"/>
      <c r="P262" s="20"/>
      <c r="Q262" s="20"/>
      <c r="R262" s="20"/>
    </row>
    <row r="263" spans="1:18" ht="18" customHeight="1">
      <c r="A263" s="9">
        <v>215</v>
      </c>
      <c r="B263" s="10" t="str">
        <f t="shared" si="3"/>
        <v>000-000</v>
      </c>
      <c r="C263" s="10"/>
      <c r="D263" s="10"/>
      <c r="E263" s="10"/>
      <c r="F263" s="10"/>
      <c r="G263" s="27"/>
      <c r="H263" s="13"/>
      <c r="I263" s="26"/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10" t="str">
        <f t="shared" si="3"/>
        <v>000-000</v>
      </c>
      <c r="C264" s="10"/>
      <c r="D264" s="10"/>
      <c r="E264" s="10"/>
      <c r="F264" s="10"/>
      <c r="G264" s="27"/>
      <c r="H264" s="13"/>
      <c r="I264" s="26"/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10" t="str">
        <f t="shared" si="3"/>
        <v>000-000</v>
      </c>
      <c r="C265" s="10"/>
      <c r="D265" s="10"/>
      <c r="E265" s="10"/>
      <c r="F265" s="10"/>
      <c r="G265" s="27"/>
      <c r="H265" s="13"/>
      <c r="I265" s="26"/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10" t="str">
        <f t="shared" si="3"/>
        <v>000-000</v>
      </c>
      <c r="C266" s="10"/>
      <c r="D266" s="10"/>
      <c r="E266" s="10"/>
      <c r="F266" s="10"/>
      <c r="G266" s="27"/>
      <c r="H266" s="13"/>
      <c r="I266" s="26"/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10" t="str">
        <f t="shared" si="3"/>
        <v>000-000</v>
      </c>
      <c r="C267" s="10"/>
      <c r="D267" s="10"/>
      <c r="E267" s="10"/>
      <c r="F267" s="10"/>
      <c r="G267" s="27"/>
      <c r="H267" s="13"/>
      <c r="I267" s="26"/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10" t="str">
        <f t="shared" si="3"/>
        <v>000-000</v>
      </c>
      <c r="C268" s="10"/>
      <c r="D268" s="10"/>
      <c r="E268" s="10"/>
      <c r="F268" s="10"/>
      <c r="G268" s="27"/>
      <c r="H268" s="13"/>
      <c r="I268" s="26"/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10" t="str">
        <f t="shared" si="3"/>
        <v>000-000</v>
      </c>
      <c r="C269" s="10"/>
      <c r="D269" s="10"/>
      <c r="E269" s="10"/>
      <c r="F269" s="10"/>
      <c r="G269" s="27"/>
      <c r="H269" s="13"/>
      <c r="I269" s="26"/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10" t="str">
        <f t="shared" si="3"/>
        <v>000-000</v>
      </c>
      <c r="C270" s="10"/>
      <c r="D270" s="10"/>
      <c r="E270" s="10"/>
      <c r="F270" s="10"/>
      <c r="G270" s="27"/>
      <c r="H270" s="13"/>
      <c r="I270" s="26"/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10" t="str">
        <f t="shared" si="3"/>
        <v>000-000</v>
      </c>
      <c r="C271" s="10"/>
      <c r="D271" s="10"/>
      <c r="E271" s="10"/>
      <c r="F271" s="10"/>
      <c r="G271" s="27"/>
      <c r="H271" s="13"/>
      <c r="I271" s="26"/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10" t="str">
        <f t="shared" si="3"/>
        <v>000-000</v>
      </c>
      <c r="C272" s="10"/>
      <c r="D272" s="10"/>
      <c r="E272" s="10"/>
      <c r="F272" s="10"/>
      <c r="G272" s="27"/>
      <c r="H272" s="13"/>
      <c r="I272" s="26"/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10" t="str">
        <f t="shared" si="3"/>
        <v>000-000</v>
      </c>
      <c r="C273" s="10"/>
      <c r="D273" s="10"/>
      <c r="E273" s="10"/>
      <c r="F273" s="10"/>
      <c r="G273" s="27"/>
      <c r="H273" s="13"/>
      <c r="I273" s="26"/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10" t="str">
        <f t="shared" si="3"/>
        <v>000-000</v>
      </c>
      <c r="C274" s="10"/>
      <c r="D274" s="10"/>
      <c r="E274" s="10"/>
      <c r="F274" s="10"/>
      <c r="G274" s="27"/>
      <c r="H274" s="13"/>
      <c r="I274" s="26"/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10" t="str">
        <f t="shared" si="3"/>
        <v>000-000</v>
      </c>
      <c r="C275" s="10"/>
      <c r="D275" s="10"/>
      <c r="E275" s="10"/>
      <c r="F275" s="10"/>
      <c r="G275" s="27"/>
      <c r="H275" s="13"/>
      <c r="I275" s="26"/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10" t="str">
        <f t="shared" si="3"/>
        <v>000-000</v>
      </c>
      <c r="C276" s="10"/>
      <c r="D276" s="10"/>
      <c r="E276" s="10"/>
      <c r="F276" s="10"/>
      <c r="G276" s="27"/>
      <c r="H276" s="13"/>
      <c r="I276" s="26"/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10" t="str">
        <f t="shared" si="3"/>
        <v>000-000</v>
      </c>
      <c r="C277" s="10"/>
      <c r="D277" s="10"/>
      <c r="E277" s="10"/>
      <c r="F277" s="10"/>
      <c r="G277" s="27"/>
      <c r="H277" s="13"/>
      <c r="I277" s="26"/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10" t="str">
        <f t="shared" si="3"/>
        <v>000-000</v>
      </c>
      <c r="C278" s="10"/>
      <c r="D278" s="10"/>
      <c r="E278" s="10"/>
      <c r="F278" s="10"/>
      <c r="G278" s="27"/>
      <c r="H278" s="13"/>
      <c r="I278" s="26"/>
      <c r="J278" s="22"/>
      <c r="K278" s="23"/>
      <c r="L278" s="20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10" t="str">
        <f t="shared" si="3"/>
        <v>000-000</v>
      </c>
      <c r="C279" s="10"/>
      <c r="D279" s="10"/>
      <c r="E279" s="10"/>
      <c r="F279" s="10"/>
      <c r="G279" s="27"/>
      <c r="H279" s="13"/>
      <c r="I279" s="26"/>
      <c r="J279" s="22"/>
      <c r="K279" s="23"/>
      <c r="L279" s="20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10" t="str">
        <f t="shared" si="3"/>
        <v>000-000</v>
      </c>
      <c r="C280" s="10"/>
      <c r="D280" s="10"/>
      <c r="E280" s="10"/>
      <c r="F280" s="10"/>
      <c r="G280" s="27"/>
      <c r="H280" s="13"/>
      <c r="I280" s="26"/>
      <c r="J280" s="22"/>
      <c r="K280" s="23"/>
      <c r="L280" s="20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10" t="str">
        <f t="shared" si="3"/>
        <v>000-000</v>
      </c>
      <c r="C281" s="10"/>
      <c r="D281" s="10"/>
      <c r="E281" s="10"/>
      <c r="F281" s="10"/>
      <c r="G281" s="27"/>
      <c r="H281" s="13"/>
      <c r="I281" s="26"/>
      <c r="J281" s="22"/>
      <c r="K281" s="23"/>
      <c r="L281" s="20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10" t="str">
        <f t="shared" si="3"/>
        <v>000-000</v>
      </c>
      <c r="C282" s="10"/>
      <c r="D282" s="10"/>
      <c r="E282" s="10"/>
      <c r="F282" s="10"/>
      <c r="G282" s="27"/>
      <c r="H282" s="13"/>
      <c r="I282" s="26"/>
      <c r="J282" s="22"/>
      <c r="K282" s="23"/>
      <c r="L282" s="20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10" t="str">
        <f t="shared" si="3"/>
        <v>000-000</v>
      </c>
      <c r="C283" s="10"/>
      <c r="D283" s="10"/>
      <c r="E283" s="10"/>
      <c r="F283" s="10"/>
      <c r="G283" s="27"/>
      <c r="H283" s="13"/>
      <c r="I283" s="26"/>
      <c r="J283" s="22"/>
      <c r="K283" s="23"/>
      <c r="L283" s="20"/>
      <c r="M283" s="24"/>
      <c r="N283" s="20"/>
      <c r="O283" s="20"/>
      <c r="P283" s="20"/>
      <c r="Q283" s="20"/>
      <c r="R283" s="20"/>
    </row>
    <row r="284" spans="1:18" ht="18" customHeight="1">
      <c r="A284" s="9">
        <v>236</v>
      </c>
      <c r="B284" s="10" t="str">
        <f t="shared" si="3"/>
        <v>000-000</v>
      </c>
      <c r="C284" s="10"/>
      <c r="D284" s="10"/>
      <c r="E284" s="10"/>
      <c r="F284" s="10"/>
      <c r="G284" s="27"/>
      <c r="H284" s="13"/>
      <c r="I284" s="26"/>
      <c r="J284" s="22"/>
      <c r="K284" s="23"/>
      <c r="L284" s="20"/>
      <c r="M284" s="24"/>
      <c r="N284" s="20"/>
      <c r="O284" s="20"/>
      <c r="P284" s="20"/>
      <c r="Q284" s="20"/>
      <c r="R284" s="20"/>
    </row>
    <row r="285" spans="1:18" ht="18" customHeight="1">
      <c r="A285" s="9">
        <v>237</v>
      </c>
      <c r="B285" s="10" t="str">
        <f t="shared" si="3"/>
        <v>000-000</v>
      </c>
      <c r="C285" s="10"/>
      <c r="D285" s="10"/>
      <c r="E285" s="10"/>
      <c r="F285" s="10"/>
      <c r="G285" s="27"/>
      <c r="H285" s="13"/>
      <c r="I285" s="26"/>
      <c r="J285" s="22"/>
      <c r="K285" s="23"/>
      <c r="L285" s="20"/>
      <c r="M285" s="24"/>
      <c r="N285" s="20"/>
      <c r="O285" s="20"/>
      <c r="P285" s="20"/>
      <c r="Q285" s="20"/>
      <c r="R285" s="20"/>
    </row>
    <row r="286" spans="1:18" ht="18" customHeight="1">
      <c r="A286" s="9">
        <v>238</v>
      </c>
      <c r="B286" s="10" t="str">
        <f t="shared" si="3"/>
        <v>000-000</v>
      </c>
      <c r="C286" s="10"/>
      <c r="D286" s="10"/>
      <c r="E286" s="10"/>
      <c r="F286" s="10"/>
      <c r="G286" s="27"/>
      <c r="H286" s="13"/>
      <c r="I286" s="26"/>
      <c r="J286" s="22"/>
      <c r="K286" s="23"/>
      <c r="L286" s="20"/>
      <c r="M286" s="24"/>
      <c r="N286" s="20"/>
      <c r="O286" s="20"/>
      <c r="P286" s="20"/>
      <c r="Q286" s="20"/>
      <c r="R286" s="20"/>
    </row>
    <row r="287" spans="1:18" ht="18" customHeight="1">
      <c r="A287" s="9">
        <v>239</v>
      </c>
      <c r="B287" s="10" t="str">
        <f t="shared" si="3"/>
        <v>000-000</v>
      </c>
      <c r="C287" s="10"/>
      <c r="D287" s="10"/>
      <c r="E287" s="10"/>
      <c r="F287" s="10"/>
      <c r="G287" s="27"/>
      <c r="H287" s="13"/>
      <c r="I287" s="26"/>
      <c r="J287" s="22"/>
      <c r="K287" s="23"/>
      <c r="L287" s="20"/>
      <c r="M287" s="24"/>
      <c r="N287" s="20"/>
      <c r="O287" s="20"/>
      <c r="P287" s="20"/>
      <c r="Q287" s="20"/>
      <c r="R287" s="20"/>
    </row>
    <row r="288" spans="1:18" ht="18" customHeight="1">
      <c r="A288" s="9">
        <v>240</v>
      </c>
      <c r="B288" s="10" t="str">
        <f t="shared" si="3"/>
        <v>000-000</v>
      </c>
      <c r="C288" s="10"/>
      <c r="D288" s="10"/>
      <c r="E288" s="10"/>
      <c r="F288" s="10"/>
      <c r="G288" s="27"/>
      <c r="H288" s="13"/>
      <c r="I288" s="26"/>
      <c r="J288" s="22"/>
      <c r="K288" s="23"/>
      <c r="L288" s="20"/>
      <c r="M288" s="24"/>
      <c r="N288" s="20"/>
      <c r="O288" s="20"/>
      <c r="P288" s="20"/>
      <c r="Q288" s="20"/>
      <c r="R288" s="20"/>
    </row>
    <row r="289" spans="1:18" ht="18" customHeight="1">
      <c r="A289" s="9">
        <v>241</v>
      </c>
      <c r="B289" s="10" t="str">
        <f t="shared" si="3"/>
        <v>000-000</v>
      </c>
      <c r="C289" s="10"/>
      <c r="D289" s="10"/>
      <c r="E289" s="10"/>
      <c r="F289" s="10"/>
      <c r="G289" s="27"/>
      <c r="H289" s="13"/>
      <c r="I289" s="26"/>
      <c r="J289" s="22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10" t="str">
        <f t="shared" si="3"/>
        <v>000-000</v>
      </c>
      <c r="C290" s="10"/>
      <c r="D290" s="10"/>
      <c r="E290" s="10"/>
      <c r="F290" s="10"/>
      <c r="G290" s="27"/>
      <c r="H290" s="13"/>
      <c r="I290" s="26"/>
      <c r="J290" s="22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10" t="str">
        <f t="shared" si="3"/>
        <v>000-000</v>
      </c>
      <c r="C291" s="10"/>
      <c r="D291" s="10"/>
      <c r="E291" s="10"/>
      <c r="F291" s="10"/>
      <c r="G291" s="27"/>
      <c r="H291" s="13"/>
      <c r="I291" s="26"/>
      <c r="J291" s="22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10" t="str">
        <f t="shared" si="3"/>
        <v>000-000</v>
      </c>
      <c r="C292" s="10"/>
      <c r="D292" s="10"/>
      <c r="E292" s="10"/>
      <c r="F292" s="10"/>
      <c r="G292" s="27"/>
      <c r="H292" s="13"/>
      <c r="I292" s="26"/>
      <c r="J292" s="22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10" t="str">
        <f t="shared" si="3"/>
        <v>000-000</v>
      </c>
      <c r="C293" s="10"/>
      <c r="D293" s="10"/>
      <c r="E293" s="10"/>
      <c r="F293" s="10"/>
      <c r="G293" s="27"/>
      <c r="H293" s="13"/>
      <c r="I293" s="26"/>
      <c r="J293" s="22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10" t="str">
        <f t="shared" si="3"/>
        <v>000-000</v>
      </c>
      <c r="C294" s="10"/>
      <c r="D294" s="10"/>
      <c r="E294" s="10"/>
      <c r="F294" s="10"/>
      <c r="G294" s="27"/>
      <c r="H294" s="13"/>
      <c r="I294" s="26"/>
      <c r="J294" s="22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10" t="str">
        <f t="shared" si="3"/>
        <v>000-000</v>
      </c>
      <c r="C295" s="10"/>
      <c r="D295" s="10"/>
      <c r="E295" s="10"/>
      <c r="F295" s="10"/>
      <c r="G295" s="27"/>
      <c r="H295" s="13"/>
      <c r="I295" s="26"/>
      <c r="J295" s="22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10" t="str">
        <f t="shared" si="3"/>
        <v>000-000</v>
      </c>
      <c r="C296" s="10"/>
      <c r="D296" s="10"/>
      <c r="E296" s="10"/>
      <c r="F296" s="10"/>
      <c r="G296" s="27"/>
      <c r="H296" s="13"/>
      <c r="I296" s="26"/>
      <c r="J296" s="22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10" t="str">
        <f t="shared" si="3"/>
        <v>000-000</v>
      </c>
      <c r="C297" s="10"/>
      <c r="D297" s="10"/>
      <c r="E297" s="10"/>
      <c r="F297" s="10"/>
      <c r="G297" s="27"/>
      <c r="H297" s="13"/>
      <c r="I297" s="26"/>
      <c r="J297" s="22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10" t="str">
        <f t="shared" si="3"/>
        <v>000-000</v>
      </c>
      <c r="C298" s="10"/>
      <c r="D298" s="10"/>
      <c r="E298" s="10"/>
      <c r="F298" s="10"/>
      <c r="G298" s="27"/>
      <c r="H298" s="13"/>
      <c r="I298" s="26"/>
      <c r="J298" s="22"/>
      <c r="K298" s="23"/>
      <c r="L298" s="20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10" t="str">
        <f t="shared" si="3"/>
        <v>000-000</v>
      </c>
      <c r="C299" s="10"/>
      <c r="D299" s="10"/>
      <c r="E299" s="10"/>
      <c r="F299" s="10"/>
      <c r="G299" s="27"/>
      <c r="H299" s="13"/>
      <c r="I299" s="26"/>
      <c r="J299" s="22"/>
      <c r="K299" s="23"/>
      <c r="L299" s="20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10" t="str">
        <f t="shared" si="3"/>
        <v>000-000</v>
      </c>
      <c r="C300" s="10"/>
      <c r="D300" s="10"/>
      <c r="E300" s="10"/>
      <c r="F300" s="10"/>
      <c r="G300" s="27"/>
      <c r="H300" s="13"/>
      <c r="I300" s="26"/>
      <c r="J300" s="22"/>
      <c r="K300" s="23"/>
      <c r="L300" s="20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10" t="str">
        <f t="shared" si="3"/>
        <v>000-000</v>
      </c>
      <c r="C301" s="10"/>
      <c r="D301" s="10"/>
      <c r="E301" s="10"/>
      <c r="F301" s="10"/>
      <c r="G301" s="27"/>
      <c r="H301" s="13"/>
      <c r="I301" s="26"/>
      <c r="J301" s="22"/>
      <c r="K301" s="23"/>
      <c r="L301" s="20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10" t="str">
        <f t="shared" si="3"/>
        <v>000-000</v>
      </c>
      <c r="C302" s="10"/>
      <c r="D302" s="10"/>
      <c r="E302" s="10"/>
      <c r="F302" s="10"/>
      <c r="G302" s="27"/>
      <c r="H302" s="13"/>
      <c r="I302" s="26"/>
      <c r="J302" s="22"/>
      <c r="K302" s="23"/>
      <c r="L302" s="20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10" t="str">
        <f t="shared" si="3"/>
        <v>000-000</v>
      </c>
      <c r="C303" s="10"/>
      <c r="D303" s="10"/>
      <c r="E303" s="10"/>
      <c r="F303" s="10"/>
      <c r="G303" s="27"/>
      <c r="H303" s="13"/>
      <c r="I303" s="26"/>
      <c r="J303" s="22"/>
      <c r="K303" s="23"/>
      <c r="L303" s="20"/>
      <c r="M303" s="24"/>
      <c r="N303" s="20"/>
      <c r="O303" s="20"/>
      <c r="P303" s="20"/>
      <c r="Q303" s="20"/>
      <c r="R303" s="20"/>
    </row>
    <row r="304" spans="1:18" ht="18" customHeight="1">
      <c r="A304" s="9">
        <v>256</v>
      </c>
      <c r="B304" s="10" t="str">
        <f t="shared" si="3"/>
        <v>000-000</v>
      </c>
      <c r="C304" s="10"/>
      <c r="D304" s="10"/>
      <c r="E304" s="10"/>
      <c r="F304" s="10"/>
      <c r="G304" s="27"/>
      <c r="H304" s="13"/>
      <c r="I304" s="26"/>
      <c r="J304" s="22"/>
      <c r="K304" s="23"/>
      <c r="L304" s="20"/>
      <c r="M304" s="24"/>
      <c r="N304" s="20"/>
      <c r="O304" s="20"/>
      <c r="P304" s="20"/>
      <c r="Q304" s="20"/>
      <c r="R304" s="20"/>
    </row>
    <row r="305" spans="1:18" ht="18" customHeight="1">
      <c r="A305" s="9">
        <v>257</v>
      </c>
      <c r="B305" s="10" t="str">
        <f t="shared" ref="B305:B368" si="4">TEXT(C305,"000")&amp;"-"&amp;TEXT(E305,"000")</f>
        <v>000-000</v>
      </c>
      <c r="C305" s="10"/>
      <c r="D305" s="10"/>
      <c r="E305" s="10"/>
      <c r="F305" s="10"/>
      <c r="G305" s="27"/>
      <c r="H305" s="13"/>
      <c r="I305" s="26"/>
      <c r="J305" s="22"/>
      <c r="K305" s="23"/>
      <c r="L305" s="20"/>
      <c r="M305" s="24"/>
      <c r="N305" s="20"/>
      <c r="O305" s="20"/>
      <c r="P305" s="20"/>
      <c r="Q305" s="20"/>
      <c r="R305" s="20"/>
    </row>
    <row r="306" spans="1:18" ht="18" customHeight="1">
      <c r="A306" s="9">
        <v>258</v>
      </c>
      <c r="B306" s="10" t="str">
        <f t="shared" si="4"/>
        <v>000-000</v>
      </c>
      <c r="C306" s="10"/>
      <c r="D306" s="10"/>
      <c r="E306" s="10"/>
      <c r="F306" s="10"/>
      <c r="G306" s="27"/>
      <c r="H306" s="13"/>
      <c r="I306" s="26"/>
      <c r="J306" s="22"/>
      <c r="K306" s="23"/>
      <c r="L306" s="20"/>
      <c r="M306" s="24"/>
      <c r="N306" s="20"/>
      <c r="O306" s="20"/>
      <c r="P306" s="20"/>
      <c r="Q306" s="20"/>
      <c r="R306" s="20"/>
    </row>
    <row r="307" spans="1:18" ht="18" customHeight="1">
      <c r="A307" s="9">
        <v>259</v>
      </c>
      <c r="B307" s="10" t="str">
        <f t="shared" si="4"/>
        <v>000-000</v>
      </c>
      <c r="C307" s="10"/>
      <c r="D307" s="10"/>
      <c r="E307" s="10"/>
      <c r="F307" s="10"/>
      <c r="G307" s="27"/>
      <c r="H307" s="13"/>
      <c r="I307" s="26"/>
      <c r="J307" s="22"/>
      <c r="K307" s="23"/>
      <c r="L307" s="20"/>
      <c r="M307" s="24"/>
      <c r="N307" s="20"/>
      <c r="O307" s="20"/>
      <c r="P307" s="20"/>
      <c r="Q307" s="20"/>
      <c r="R307" s="20"/>
    </row>
    <row r="308" spans="1:18" ht="18" customHeight="1">
      <c r="A308" s="9">
        <v>260</v>
      </c>
      <c r="B308" s="10" t="str">
        <f t="shared" si="4"/>
        <v>000-000</v>
      </c>
      <c r="C308" s="10"/>
      <c r="D308" s="10"/>
      <c r="E308" s="10"/>
      <c r="F308" s="10"/>
      <c r="G308" s="27"/>
      <c r="H308" s="13"/>
      <c r="I308" s="26"/>
      <c r="J308" s="22"/>
      <c r="K308" s="23"/>
      <c r="L308" s="20"/>
      <c r="M308" s="24"/>
      <c r="N308" s="20"/>
      <c r="O308" s="20"/>
      <c r="P308" s="20"/>
      <c r="Q308" s="20"/>
      <c r="R308" s="20"/>
    </row>
    <row r="309" spans="1:18" ht="18" customHeight="1">
      <c r="A309" s="9">
        <v>261</v>
      </c>
      <c r="B309" s="10" t="str">
        <f t="shared" si="4"/>
        <v>000-000</v>
      </c>
      <c r="C309" s="10"/>
      <c r="D309" s="10"/>
      <c r="E309" s="10"/>
      <c r="F309" s="10"/>
      <c r="G309" s="27"/>
      <c r="H309" s="13"/>
      <c r="I309" s="26"/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10" t="str">
        <f t="shared" si="4"/>
        <v>000-000</v>
      </c>
      <c r="C310" s="10"/>
      <c r="D310" s="10"/>
      <c r="E310" s="10"/>
      <c r="F310" s="10"/>
      <c r="G310" s="27"/>
      <c r="H310" s="13"/>
      <c r="I310" s="26"/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10" t="str">
        <f t="shared" si="4"/>
        <v>000-000</v>
      </c>
      <c r="C311" s="10"/>
      <c r="D311" s="10"/>
      <c r="E311" s="10"/>
      <c r="F311" s="10"/>
      <c r="G311" s="27"/>
      <c r="H311" s="13"/>
      <c r="I311" s="26"/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10" t="str">
        <f t="shared" si="4"/>
        <v>000-000</v>
      </c>
      <c r="C312" s="10"/>
      <c r="D312" s="10"/>
      <c r="E312" s="10"/>
      <c r="F312" s="10"/>
      <c r="G312" s="27"/>
      <c r="H312" s="13"/>
      <c r="I312" s="26"/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10" t="str">
        <f t="shared" si="4"/>
        <v>000-000</v>
      </c>
      <c r="C313" s="10"/>
      <c r="D313" s="10"/>
      <c r="E313" s="10"/>
      <c r="F313" s="10"/>
      <c r="G313" s="27"/>
      <c r="H313" s="13"/>
      <c r="I313" s="26"/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10" t="str">
        <f t="shared" si="4"/>
        <v>000-000</v>
      </c>
      <c r="C314" s="10"/>
      <c r="D314" s="10"/>
      <c r="E314" s="10"/>
      <c r="F314" s="10"/>
      <c r="G314" s="27"/>
      <c r="H314" s="13"/>
      <c r="I314" s="26"/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10" t="str">
        <f t="shared" si="4"/>
        <v>000-000</v>
      </c>
      <c r="C315" s="10"/>
      <c r="D315" s="10"/>
      <c r="E315" s="10"/>
      <c r="F315" s="10"/>
      <c r="G315" s="27"/>
      <c r="H315" s="13"/>
      <c r="I315" s="26"/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10" t="str">
        <f t="shared" si="4"/>
        <v>000-000</v>
      </c>
      <c r="C316" s="10"/>
      <c r="D316" s="10"/>
      <c r="E316" s="10"/>
      <c r="F316" s="10"/>
      <c r="G316" s="27"/>
      <c r="H316" s="13"/>
      <c r="I316" s="26"/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10" t="str">
        <f t="shared" si="4"/>
        <v>000-000</v>
      </c>
      <c r="C317" s="10"/>
      <c r="D317" s="10"/>
      <c r="E317" s="10"/>
      <c r="F317" s="10"/>
      <c r="G317" s="27"/>
      <c r="H317" s="13"/>
      <c r="I317" s="26"/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10" t="str">
        <f t="shared" si="4"/>
        <v>000-000</v>
      </c>
      <c r="C318" s="10"/>
      <c r="D318" s="10"/>
      <c r="E318" s="10"/>
      <c r="F318" s="10"/>
      <c r="G318" s="27"/>
      <c r="H318" s="13"/>
      <c r="I318" s="26"/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10" t="str">
        <f t="shared" si="4"/>
        <v>000-000</v>
      </c>
      <c r="C319" s="10"/>
      <c r="D319" s="10"/>
      <c r="E319" s="10"/>
      <c r="F319" s="10"/>
      <c r="G319" s="27"/>
      <c r="H319" s="13"/>
      <c r="I319" s="26"/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10" t="str">
        <f t="shared" si="4"/>
        <v>000-000</v>
      </c>
      <c r="C320" s="10"/>
      <c r="D320" s="10"/>
      <c r="E320" s="10"/>
      <c r="F320" s="10"/>
      <c r="G320" s="27"/>
      <c r="H320" s="13"/>
      <c r="I320" s="26"/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10" t="str">
        <f t="shared" si="4"/>
        <v>000-000</v>
      </c>
      <c r="C321" s="10"/>
      <c r="D321" s="10"/>
      <c r="E321" s="10"/>
      <c r="F321" s="10"/>
      <c r="G321" s="27"/>
      <c r="H321" s="13"/>
      <c r="I321" s="26"/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10" t="str">
        <f t="shared" si="4"/>
        <v>000-000</v>
      </c>
      <c r="C322" s="10"/>
      <c r="D322" s="10"/>
      <c r="E322" s="10"/>
      <c r="F322" s="10"/>
      <c r="G322" s="27"/>
      <c r="H322" s="13"/>
      <c r="I322" s="26"/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10" t="str">
        <f t="shared" si="4"/>
        <v>000-000</v>
      </c>
      <c r="C323" s="10"/>
      <c r="D323" s="10"/>
      <c r="E323" s="10"/>
      <c r="F323" s="10"/>
      <c r="G323" s="27"/>
      <c r="H323" s="13"/>
      <c r="I323" s="26"/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10" t="str">
        <f t="shared" si="4"/>
        <v>000-000</v>
      </c>
      <c r="C324" s="10"/>
      <c r="D324" s="10"/>
      <c r="E324" s="10"/>
      <c r="F324" s="10"/>
      <c r="G324" s="27"/>
      <c r="H324" s="13"/>
      <c r="I324" s="26"/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10" t="str">
        <f t="shared" si="4"/>
        <v>000-000</v>
      </c>
      <c r="C325" s="10"/>
      <c r="D325" s="10"/>
      <c r="E325" s="10"/>
      <c r="F325" s="10"/>
      <c r="G325" s="27"/>
      <c r="H325" s="13"/>
      <c r="I325" s="26"/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10" t="str">
        <f t="shared" si="4"/>
        <v>000-000</v>
      </c>
      <c r="C326" s="10"/>
      <c r="D326" s="10"/>
      <c r="E326" s="10"/>
      <c r="F326" s="10"/>
      <c r="G326" s="27"/>
      <c r="H326" s="13"/>
      <c r="I326" s="26"/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10" t="str">
        <f t="shared" si="4"/>
        <v>000-000</v>
      </c>
      <c r="C327" s="10"/>
      <c r="D327" s="10"/>
      <c r="E327" s="10"/>
      <c r="F327" s="10"/>
      <c r="G327" s="27"/>
      <c r="H327" s="13"/>
      <c r="I327" s="26"/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10" t="str">
        <f t="shared" si="4"/>
        <v>000-000</v>
      </c>
      <c r="C328" s="10"/>
      <c r="D328" s="10"/>
      <c r="E328" s="10"/>
      <c r="F328" s="10"/>
      <c r="G328" s="27"/>
      <c r="H328" s="13"/>
      <c r="I328" s="26"/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10" t="str">
        <f t="shared" si="4"/>
        <v>000-000</v>
      </c>
      <c r="C329" s="10"/>
      <c r="D329" s="10"/>
      <c r="E329" s="10"/>
      <c r="F329" s="10"/>
      <c r="G329" s="27"/>
      <c r="H329" s="13"/>
      <c r="I329" s="26"/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10" t="str">
        <f t="shared" si="4"/>
        <v>000-000</v>
      </c>
      <c r="C330" s="10"/>
      <c r="D330" s="10"/>
      <c r="E330" s="10"/>
      <c r="F330" s="10"/>
      <c r="G330" s="27"/>
      <c r="H330" s="13"/>
      <c r="I330" s="26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10" t="str">
        <f t="shared" si="4"/>
        <v>000-000</v>
      </c>
      <c r="C331" s="10"/>
      <c r="D331" s="10"/>
      <c r="E331" s="10"/>
      <c r="F331" s="10"/>
      <c r="G331" s="27"/>
      <c r="H331" s="13"/>
      <c r="I331" s="26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10" t="str">
        <f t="shared" si="4"/>
        <v>000-000</v>
      </c>
      <c r="C332" s="10"/>
      <c r="D332" s="10"/>
      <c r="E332" s="10"/>
      <c r="F332" s="10"/>
      <c r="G332" s="27"/>
      <c r="H332" s="13"/>
      <c r="I332" s="26"/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10" t="str">
        <f t="shared" si="4"/>
        <v>000-000</v>
      </c>
      <c r="C333" s="10"/>
      <c r="D333" s="10"/>
      <c r="E333" s="10"/>
      <c r="F333" s="10"/>
      <c r="G333" s="27"/>
      <c r="H333" s="13"/>
      <c r="I333" s="26"/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10" t="str">
        <f t="shared" si="4"/>
        <v>000-000</v>
      </c>
      <c r="C334" s="10"/>
      <c r="D334" s="10"/>
      <c r="E334" s="10"/>
      <c r="F334" s="10"/>
      <c r="G334" s="27"/>
      <c r="H334" s="13"/>
      <c r="I334" s="26"/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10" t="str">
        <f t="shared" si="4"/>
        <v>000-000</v>
      </c>
      <c r="C335" s="10"/>
      <c r="D335" s="10"/>
      <c r="E335" s="10"/>
      <c r="F335" s="10"/>
      <c r="G335" s="27"/>
      <c r="H335" s="13"/>
      <c r="I335" s="26"/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10" t="str">
        <f t="shared" si="4"/>
        <v>000-000</v>
      </c>
      <c r="C336" s="10"/>
      <c r="D336" s="10"/>
      <c r="E336" s="10"/>
      <c r="F336" s="10"/>
      <c r="G336" s="27"/>
      <c r="H336" s="13"/>
      <c r="I336" s="26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10" t="str">
        <f t="shared" si="4"/>
        <v>000-000</v>
      </c>
      <c r="C337" s="10"/>
      <c r="D337" s="10"/>
      <c r="E337" s="10"/>
      <c r="F337" s="10"/>
      <c r="G337" s="27"/>
      <c r="H337" s="13"/>
      <c r="I337" s="26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10" t="str">
        <f t="shared" si="4"/>
        <v>000-000</v>
      </c>
      <c r="C338" s="10"/>
      <c r="D338" s="10"/>
      <c r="E338" s="10"/>
      <c r="F338" s="10"/>
      <c r="G338" s="27"/>
      <c r="H338" s="13"/>
      <c r="I338" s="26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10" t="str">
        <f t="shared" si="4"/>
        <v>000-000</v>
      </c>
      <c r="C339" s="10"/>
      <c r="D339" s="10"/>
      <c r="E339" s="10"/>
      <c r="F339" s="10"/>
      <c r="G339" s="27"/>
      <c r="H339" s="13"/>
      <c r="I339" s="26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10" t="str">
        <f t="shared" si="4"/>
        <v>000-000</v>
      </c>
      <c r="C340" s="10"/>
      <c r="D340" s="10"/>
      <c r="E340" s="10"/>
      <c r="F340" s="10"/>
      <c r="G340" s="27"/>
      <c r="H340" s="13"/>
      <c r="I340" s="26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10" t="str">
        <f t="shared" si="4"/>
        <v>000-000</v>
      </c>
      <c r="C341" s="10"/>
      <c r="D341" s="10"/>
      <c r="E341" s="10"/>
      <c r="F341" s="10"/>
      <c r="G341" s="27"/>
      <c r="H341" s="13"/>
      <c r="I341" s="26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10" t="str">
        <f t="shared" si="4"/>
        <v>000-000</v>
      </c>
      <c r="C342" s="10"/>
      <c r="D342" s="10"/>
      <c r="E342" s="10"/>
      <c r="F342" s="10"/>
      <c r="G342" s="27"/>
      <c r="H342" s="13"/>
      <c r="I342" s="26"/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10" t="str">
        <f t="shared" si="4"/>
        <v>000-000</v>
      </c>
      <c r="C343" s="10"/>
      <c r="D343" s="10"/>
      <c r="E343" s="10"/>
      <c r="F343" s="10"/>
      <c r="G343" s="27"/>
      <c r="H343" s="13"/>
      <c r="I343" s="26"/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10" t="str">
        <f t="shared" si="4"/>
        <v>000-000</v>
      </c>
      <c r="C344" s="10"/>
      <c r="D344" s="10"/>
      <c r="E344" s="10"/>
      <c r="F344" s="10"/>
      <c r="G344" s="27"/>
      <c r="H344" s="13"/>
      <c r="I344" s="26"/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10" t="str">
        <f t="shared" si="4"/>
        <v>000-000</v>
      </c>
      <c r="C345" s="10"/>
      <c r="D345" s="10"/>
      <c r="E345" s="10"/>
      <c r="F345" s="10"/>
      <c r="G345" s="27"/>
      <c r="H345" s="13"/>
      <c r="I345" s="26"/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10" t="str">
        <f t="shared" si="4"/>
        <v>000-000</v>
      </c>
      <c r="C346" s="10"/>
      <c r="D346" s="10"/>
      <c r="E346" s="10"/>
      <c r="F346" s="10"/>
      <c r="G346" s="27"/>
      <c r="H346" s="13"/>
      <c r="I346" s="26"/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10" t="str">
        <f t="shared" si="4"/>
        <v>000-000</v>
      </c>
      <c r="C347" s="10"/>
      <c r="D347" s="10"/>
      <c r="E347" s="10"/>
      <c r="F347" s="10"/>
      <c r="G347" s="27"/>
      <c r="H347" s="13"/>
      <c r="I347" s="26"/>
      <c r="J347" s="22"/>
      <c r="K347" s="23"/>
      <c r="L347" s="20"/>
      <c r="M347" s="24"/>
      <c r="N347" s="20"/>
      <c r="O347" s="20"/>
      <c r="P347" s="20"/>
      <c r="Q347" s="20"/>
      <c r="R347" s="20"/>
    </row>
    <row r="348" spans="1:18" ht="18" customHeight="1">
      <c r="A348" s="9">
        <v>300</v>
      </c>
      <c r="B348" s="10" t="str">
        <f t="shared" si="4"/>
        <v>000-000</v>
      </c>
      <c r="C348" s="10"/>
      <c r="D348" s="10"/>
      <c r="E348" s="10"/>
      <c r="F348" s="10"/>
      <c r="G348" s="27"/>
      <c r="H348" s="13"/>
      <c r="I348" s="26"/>
      <c r="J348" s="22"/>
      <c r="K348" s="23"/>
      <c r="L348" s="20"/>
      <c r="M348" s="24"/>
      <c r="N348" s="20"/>
      <c r="O348" s="20"/>
      <c r="P348" s="20"/>
      <c r="Q348" s="20"/>
      <c r="R348" s="20"/>
    </row>
    <row r="349" spans="1:18" ht="18" customHeight="1">
      <c r="A349" s="9">
        <v>301</v>
      </c>
      <c r="B349" s="10" t="str">
        <f t="shared" si="4"/>
        <v>000-000</v>
      </c>
      <c r="C349" s="10"/>
      <c r="D349" s="10"/>
      <c r="E349" s="10"/>
      <c r="F349" s="10"/>
      <c r="G349" s="27"/>
      <c r="H349" s="13"/>
      <c r="I349" s="26"/>
      <c r="J349" s="22"/>
      <c r="K349" s="23"/>
      <c r="L349" s="20"/>
      <c r="M349" s="24"/>
      <c r="N349" s="20"/>
      <c r="O349" s="20"/>
      <c r="P349" s="20"/>
      <c r="Q349" s="20"/>
      <c r="R349" s="20"/>
    </row>
    <row r="350" spans="1:18" ht="18" customHeight="1">
      <c r="A350" s="9">
        <v>302</v>
      </c>
      <c r="B350" s="10" t="str">
        <f t="shared" si="4"/>
        <v>000-000</v>
      </c>
      <c r="C350" s="10"/>
      <c r="D350" s="10"/>
      <c r="E350" s="10"/>
      <c r="F350" s="10"/>
      <c r="G350" s="27"/>
      <c r="H350" s="13"/>
      <c r="I350" s="26"/>
      <c r="J350" s="22"/>
      <c r="K350" s="23"/>
      <c r="L350" s="20"/>
      <c r="M350" s="24"/>
      <c r="N350" s="20"/>
      <c r="O350" s="20"/>
      <c r="P350" s="20"/>
      <c r="Q350" s="20"/>
      <c r="R350" s="20"/>
    </row>
    <row r="351" spans="1:18" ht="18" customHeight="1">
      <c r="A351" s="9">
        <v>303</v>
      </c>
      <c r="B351" s="10" t="str">
        <f t="shared" si="4"/>
        <v>000-000</v>
      </c>
      <c r="C351" s="10"/>
      <c r="D351" s="10"/>
      <c r="E351" s="10"/>
      <c r="F351" s="10"/>
      <c r="G351" s="27"/>
      <c r="H351" s="13"/>
      <c r="I351" s="26"/>
      <c r="J351" s="22"/>
      <c r="K351" s="23"/>
      <c r="L351" s="20"/>
      <c r="M351" s="24"/>
      <c r="N351" s="20"/>
      <c r="O351" s="20"/>
      <c r="P351" s="20"/>
      <c r="Q351" s="20"/>
      <c r="R351" s="20"/>
    </row>
    <row r="352" spans="1:18" ht="18" customHeight="1">
      <c r="A352" s="9">
        <v>304</v>
      </c>
      <c r="B352" s="10" t="str">
        <f t="shared" si="4"/>
        <v>000-000</v>
      </c>
      <c r="C352" s="10"/>
      <c r="D352" s="10"/>
      <c r="E352" s="10"/>
      <c r="F352" s="10"/>
      <c r="G352" s="27"/>
      <c r="H352" s="13"/>
      <c r="I352" s="26"/>
      <c r="J352" s="22"/>
      <c r="K352" s="23"/>
      <c r="L352" s="20"/>
      <c r="M352" s="24"/>
      <c r="N352" s="20"/>
      <c r="O352" s="20"/>
      <c r="P352" s="20"/>
      <c r="Q352" s="20"/>
      <c r="R352" s="20"/>
    </row>
    <row r="353" spans="1:18" ht="18" customHeight="1">
      <c r="A353" s="9">
        <v>305</v>
      </c>
      <c r="B353" s="10" t="str">
        <f t="shared" si="4"/>
        <v>000-000</v>
      </c>
      <c r="C353" s="10"/>
      <c r="D353" s="10"/>
      <c r="E353" s="10"/>
      <c r="F353" s="10"/>
      <c r="G353" s="27"/>
      <c r="H353" s="13"/>
      <c r="I353" s="26"/>
      <c r="J353" s="22"/>
      <c r="K353" s="23"/>
      <c r="L353" s="20"/>
      <c r="M353" s="24"/>
      <c r="N353" s="20"/>
      <c r="O353" s="20"/>
      <c r="P353" s="20"/>
      <c r="Q353" s="20"/>
      <c r="R353" s="20"/>
    </row>
    <row r="354" spans="1:18" ht="18" customHeight="1">
      <c r="A354" s="9">
        <v>306</v>
      </c>
      <c r="B354" s="10" t="str">
        <f t="shared" si="4"/>
        <v>000-000</v>
      </c>
      <c r="C354" s="10"/>
      <c r="D354" s="10"/>
      <c r="E354" s="10"/>
      <c r="F354" s="10"/>
      <c r="G354" s="27"/>
      <c r="H354" s="13"/>
      <c r="I354" s="26"/>
      <c r="J354" s="22"/>
      <c r="K354" s="23"/>
      <c r="L354" s="20"/>
      <c r="M354" s="24"/>
      <c r="N354" s="20"/>
      <c r="O354" s="20"/>
      <c r="P354" s="20"/>
      <c r="Q354" s="20"/>
      <c r="R354" s="20"/>
    </row>
    <row r="355" spans="1:18" ht="18" customHeight="1">
      <c r="A355" s="9">
        <v>307</v>
      </c>
      <c r="B355" s="10" t="str">
        <f t="shared" si="4"/>
        <v>000-000</v>
      </c>
      <c r="C355" s="10"/>
      <c r="D355" s="10"/>
      <c r="E355" s="10"/>
      <c r="F355" s="10"/>
      <c r="G355" s="27"/>
      <c r="H355" s="13"/>
      <c r="I355" s="26"/>
      <c r="J355" s="22"/>
      <c r="K355" s="23"/>
      <c r="L355" s="20"/>
      <c r="M355" s="24"/>
      <c r="N355" s="20"/>
      <c r="O355" s="20"/>
      <c r="P355" s="20"/>
      <c r="Q355" s="20"/>
      <c r="R355" s="20"/>
    </row>
    <row r="356" spans="1:18" ht="18" customHeight="1">
      <c r="A356" s="9">
        <v>308</v>
      </c>
      <c r="B356" s="10" t="str">
        <f t="shared" si="4"/>
        <v>000-000</v>
      </c>
      <c r="C356" s="10"/>
      <c r="D356" s="10"/>
      <c r="E356" s="10"/>
      <c r="F356" s="10"/>
      <c r="G356" s="27"/>
      <c r="H356" s="13"/>
      <c r="I356" s="26"/>
      <c r="J356" s="22"/>
      <c r="K356" s="23"/>
      <c r="L356" s="20"/>
      <c r="M356" s="24"/>
      <c r="N356" s="20"/>
      <c r="O356" s="20"/>
      <c r="P356" s="20"/>
      <c r="Q356" s="20"/>
      <c r="R356" s="20"/>
    </row>
    <row r="357" spans="1:18" ht="18" customHeight="1">
      <c r="A357" s="9">
        <v>309</v>
      </c>
      <c r="B357" s="10" t="str">
        <f t="shared" si="4"/>
        <v>000-000</v>
      </c>
      <c r="C357" s="10"/>
      <c r="D357" s="10"/>
      <c r="E357" s="10"/>
      <c r="F357" s="10"/>
      <c r="G357" s="27"/>
      <c r="H357" s="13"/>
      <c r="I357" s="26"/>
      <c r="J357" s="22"/>
      <c r="K357" s="23"/>
      <c r="L357" s="20"/>
      <c r="M357" s="24"/>
      <c r="N357" s="20"/>
      <c r="O357" s="20"/>
      <c r="P357" s="20"/>
      <c r="Q357" s="20"/>
      <c r="R357" s="20"/>
    </row>
    <row r="358" spans="1:18" ht="18" customHeight="1">
      <c r="A358" s="9">
        <v>310</v>
      </c>
      <c r="B358" s="10" t="str">
        <f t="shared" si="4"/>
        <v>000-000</v>
      </c>
      <c r="C358" s="10"/>
      <c r="D358" s="10"/>
      <c r="E358" s="10"/>
      <c r="F358" s="10"/>
      <c r="G358" s="27"/>
      <c r="H358" s="13"/>
      <c r="I358" s="26"/>
      <c r="J358" s="22"/>
      <c r="K358" s="23"/>
      <c r="L358" s="20"/>
      <c r="M358" s="24"/>
      <c r="N358" s="20"/>
      <c r="O358" s="20"/>
      <c r="P358" s="20"/>
      <c r="Q358" s="20"/>
      <c r="R358" s="20"/>
    </row>
    <row r="359" spans="1:18" ht="18" customHeight="1">
      <c r="A359" s="9">
        <v>311</v>
      </c>
      <c r="B359" s="10" t="str">
        <f t="shared" si="4"/>
        <v>000-000</v>
      </c>
      <c r="C359" s="10"/>
      <c r="D359" s="10"/>
      <c r="E359" s="10"/>
      <c r="F359" s="10"/>
      <c r="G359" s="27"/>
      <c r="H359" s="13"/>
      <c r="I359" s="26"/>
      <c r="J359" s="22"/>
      <c r="K359" s="23"/>
      <c r="L359" s="20"/>
      <c r="M359" s="24"/>
      <c r="N359" s="20"/>
      <c r="O359" s="20"/>
      <c r="P359" s="20"/>
      <c r="Q359" s="20"/>
      <c r="R359" s="20"/>
    </row>
    <row r="360" spans="1:18" ht="18" customHeight="1">
      <c r="A360" s="9">
        <v>312</v>
      </c>
      <c r="B360" s="10" t="str">
        <f t="shared" si="4"/>
        <v>000-000</v>
      </c>
      <c r="C360" s="10"/>
      <c r="D360" s="10"/>
      <c r="E360" s="10"/>
      <c r="F360" s="10"/>
      <c r="G360" s="27"/>
      <c r="H360" s="13"/>
      <c r="I360" s="26"/>
      <c r="J360" s="22"/>
      <c r="K360" s="23"/>
      <c r="L360" s="20"/>
      <c r="M360" s="24"/>
      <c r="N360" s="20"/>
      <c r="O360" s="20"/>
      <c r="P360" s="20"/>
      <c r="Q360" s="20"/>
      <c r="R360" s="20"/>
    </row>
    <row r="361" spans="1:18" ht="18" customHeight="1">
      <c r="A361" s="9">
        <v>313</v>
      </c>
      <c r="B361" s="10" t="str">
        <f t="shared" si="4"/>
        <v>000-000</v>
      </c>
      <c r="C361" s="10"/>
      <c r="D361" s="10"/>
      <c r="E361" s="10"/>
      <c r="F361" s="10"/>
      <c r="G361" s="27"/>
      <c r="H361" s="13"/>
      <c r="I361" s="26"/>
      <c r="J361" s="22"/>
      <c r="K361" s="23"/>
      <c r="L361" s="20"/>
      <c r="M361" s="24"/>
      <c r="N361" s="20"/>
      <c r="O361" s="20"/>
      <c r="P361" s="20"/>
      <c r="Q361" s="20"/>
      <c r="R361" s="20"/>
    </row>
    <row r="362" spans="1:18" ht="18" customHeight="1">
      <c r="A362" s="9">
        <v>314</v>
      </c>
      <c r="B362" s="10" t="str">
        <f t="shared" si="4"/>
        <v>000-000</v>
      </c>
      <c r="C362" s="10"/>
      <c r="D362" s="10"/>
      <c r="E362" s="10"/>
      <c r="F362" s="10"/>
      <c r="G362" s="27"/>
      <c r="H362" s="13"/>
      <c r="I362" s="26"/>
      <c r="J362" s="22"/>
      <c r="K362" s="23"/>
      <c r="L362" s="20"/>
      <c r="M362" s="24"/>
      <c r="N362" s="20"/>
      <c r="O362" s="20"/>
      <c r="P362" s="20"/>
      <c r="Q362" s="20"/>
      <c r="R362" s="20"/>
    </row>
    <row r="363" spans="1:18" ht="18" customHeight="1">
      <c r="A363" s="9">
        <v>315</v>
      </c>
      <c r="B363" s="10" t="str">
        <f t="shared" si="4"/>
        <v>000-000</v>
      </c>
      <c r="C363" s="10"/>
      <c r="D363" s="10"/>
      <c r="E363" s="10"/>
      <c r="F363" s="10"/>
      <c r="G363" s="27"/>
      <c r="H363" s="13"/>
      <c r="I363" s="26"/>
      <c r="J363" s="22"/>
      <c r="K363" s="23"/>
      <c r="L363" s="20"/>
      <c r="M363" s="24"/>
      <c r="N363" s="20"/>
      <c r="O363" s="20"/>
      <c r="P363" s="20"/>
      <c r="Q363" s="20"/>
      <c r="R363" s="20"/>
    </row>
    <row r="364" spans="1:18" ht="18" customHeight="1">
      <c r="A364" s="9">
        <v>316</v>
      </c>
      <c r="B364" s="10" t="str">
        <f t="shared" si="4"/>
        <v>000-000</v>
      </c>
      <c r="C364" s="10"/>
      <c r="D364" s="10"/>
      <c r="E364" s="10"/>
      <c r="F364" s="10"/>
      <c r="G364" s="27"/>
      <c r="H364" s="13"/>
      <c r="I364" s="26"/>
      <c r="J364" s="22"/>
      <c r="K364" s="23"/>
      <c r="L364" s="20"/>
      <c r="M364" s="24"/>
      <c r="N364" s="20"/>
      <c r="O364" s="20"/>
      <c r="P364" s="20"/>
      <c r="Q364" s="20"/>
      <c r="R364" s="20"/>
    </row>
    <row r="365" spans="1:18" ht="18" customHeight="1">
      <c r="A365" s="9">
        <v>317</v>
      </c>
      <c r="B365" s="10" t="str">
        <f t="shared" si="4"/>
        <v>000-000</v>
      </c>
      <c r="C365" s="10"/>
      <c r="D365" s="10"/>
      <c r="E365" s="10"/>
      <c r="F365" s="10"/>
      <c r="G365" s="27"/>
      <c r="H365" s="13"/>
      <c r="I365" s="26"/>
      <c r="J365" s="22"/>
      <c r="K365" s="23"/>
      <c r="L365" s="20"/>
      <c r="M365" s="24"/>
      <c r="N365" s="20"/>
      <c r="O365" s="20"/>
      <c r="P365" s="20"/>
      <c r="Q365" s="20"/>
      <c r="R365" s="20"/>
    </row>
    <row r="366" spans="1:18" ht="18" customHeight="1">
      <c r="A366" s="9">
        <v>318</v>
      </c>
      <c r="B366" s="10" t="str">
        <f t="shared" si="4"/>
        <v>000-000</v>
      </c>
      <c r="C366" s="10"/>
      <c r="D366" s="10"/>
      <c r="E366" s="10"/>
      <c r="F366" s="10"/>
      <c r="G366" s="27"/>
      <c r="H366" s="13"/>
      <c r="I366" s="26"/>
      <c r="J366" s="22"/>
      <c r="K366" s="23"/>
      <c r="L366" s="20"/>
      <c r="M366" s="24"/>
      <c r="N366" s="20"/>
      <c r="O366" s="20"/>
      <c r="P366" s="20"/>
      <c r="Q366" s="20"/>
      <c r="R366" s="20"/>
    </row>
    <row r="367" spans="1:18" ht="18" customHeight="1">
      <c r="A367" s="9">
        <v>319</v>
      </c>
      <c r="B367" s="10" t="str">
        <f t="shared" si="4"/>
        <v>000-000</v>
      </c>
      <c r="C367" s="10"/>
      <c r="D367" s="10"/>
      <c r="E367" s="10"/>
      <c r="F367" s="10"/>
      <c r="G367" s="27"/>
      <c r="H367" s="13"/>
      <c r="I367" s="26"/>
      <c r="J367" s="22"/>
      <c r="K367" s="23"/>
      <c r="L367" s="20"/>
      <c r="M367" s="24"/>
      <c r="N367" s="20"/>
      <c r="O367" s="20"/>
      <c r="P367" s="20"/>
      <c r="Q367" s="20"/>
      <c r="R367" s="20"/>
    </row>
    <row r="368" spans="1:18" ht="18" customHeight="1">
      <c r="A368" s="9">
        <v>320</v>
      </c>
      <c r="B368" s="10" t="str">
        <f t="shared" si="4"/>
        <v>000-000</v>
      </c>
      <c r="C368" s="10"/>
      <c r="D368" s="10"/>
      <c r="E368" s="10"/>
      <c r="F368" s="10"/>
      <c r="G368" s="27"/>
      <c r="H368" s="13"/>
      <c r="I368" s="26"/>
      <c r="J368" s="22"/>
      <c r="K368" s="23"/>
      <c r="L368" s="20"/>
      <c r="M368" s="24"/>
      <c r="N368" s="20"/>
      <c r="O368" s="20"/>
      <c r="P368" s="20"/>
      <c r="Q368" s="20"/>
      <c r="R368" s="20"/>
    </row>
    <row r="369" spans="1:18" ht="18" customHeight="1">
      <c r="A369" s="9">
        <v>321</v>
      </c>
      <c r="B369" s="10" t="str">
        <f t="shared" ref="B369:B432" si="5">TEXT(C369,"000")&amp;"-"&amp;TEXT(E369,"000")</f>
        <v>000-000</v>
      </c>
      <c r="C369" s="10"/>
      <c r="D369" s="10"/>
      <c r="E369" s="10"/>
      <c r="F369" s="10"/>
      <c r="G369" s="27"/>
      <c r="H369" s="13"/>
      <c r="I369" s="26"/>
      <c r="J369" s="22"/>
      <c r="K369" s="23"/>
      <c r="L369" s="20"/>
      <c r="M369" s="24"/>
      <c r="N369" s="20"/>
      <c r="O369" s="20"/>
      <c r="P369" s="20"/>
      <c r="Q369" s="20"/>
      <c r="R369" s="20"/>
    </row>
    <row r="370" spans="1:18" ht="18" customHeight="1">
      <c r="A370" s="9">
        <v>322</v>
      </c>
      <c r="B370" s="10" t="str">
        <f t="shared" si="5"/>
        <v>000-000</v>
      </c>
      <c r="C370" s="10"/>
      <c r="D370" s="10"/>
      <c r="E370" s="10"/>
      <c r="F370" s="10"/>
      <c r="G370" s="27"/>
      <c r="H370" s="13"/>
      <c r="I370" s="26"/>
      <c r="J370" s="22"/>
      <c r="K370" s="23"/>
      <c r="L370" s="20"/>
      <c r="M370" s="24"/>
      <c r="N370" s="20"/>
      <c r="O370" s="20"/>
      <c r="P370" s="20"/>
      <c r="Q370" s="20"/>
      <c r="R370" s="20"/>
    </row>
    <row r="371" spans="1:18" ht="18" customHeight="1">
      <c r="A371" s="9">
        <v>323</v>
      </c>
      <c r="B371" s="10" t="str">
        <f t="shared" si="5"/>
        <v>000-000</v>
      </c>
      <c r="C371" s="10"/>
      <c r="D371" s="10"/>
      <c r="E371" s="10"/>
      <c r="F371" s="10"/>
      <c r="G371" s="27"/>
      <c r="H371" s="13"/>
      <c r="I371" s="26"/>
      <c r="J371" s="22"/>
      <c r="K371" s="23"/>
      <c r="L371" s="20"/>
      <c r="M371" s="24"/>
      <c r="N371" s="20"/>
      <c r="O371" s="20"/>
      <c r="P371" s="20"/>
      <c r="Q371" s="20"/>
      <c r="R371" s="20"/>
    </row>
    <row r="372" spans="1:18" ht="18" customHeight="1">
      <c r="A372" s="9">
        <v>324</v>
      </c>
      <c r="B372" s="10" t="str">
        <f t="shared" si="5"/>
        <v>000-000</v>
      </c>
      <c r="C372" s="10"/>
      <c r="D372" s="10"/>
      <c r="E372" s="10"/>
      <c r="F372" s="10"/>
      <c r="G372" s="27"/>
      <c r="H372" s="13"/>
      <c r="I372" s="26"/>
      <c r="J372" s="22"/>
      <c r="K372" s="23"/>
      <c r="L372" s="20"/>
      <c r="M372" s="24"/>
      <c r="N372" s="20"/>
      <c r="O372" s="20"/>
      <c r="P372" s="20"/>
      <c r="Q372" s="20"/>
      <c r="R372" s="20"/>
    </row>
    <row r="373" spans="1:18" ht="18" customHeight="1">
      <c r="A373" s="9">
        <v>325</v>
      </c>
      <c r="B373" s="10" t="str">
        <f t="shared" si="5"/>
        <v>000-000</v>
      </c>
      <c r="C373" s="10"/>
      <c r="D373" s="10"/>
      <c r="E373" s="10"/>
      <c r="F373" s="10"/>
      <c r="G373" s="27"/>
      <c r="H373" s="13"/>
      <c r="I373" s="26"/>
      <c r="J373" s="22"/>
      <c r="K373" s="23"/>
      <c r="L373" s="20"/>
      <c r="M373" s="24"/>
      <c r="N373" s="20"/>
      <c r="O373" s="20"/>
      <c r="P373" s="20"/>
      <c r="Q373" s="20"/>
      <c r="R373" s="20"/>
    </row>
    <row r="374" spans="1:18" ht="18" customHeight="1">
      <c r="A374" s="9">
        <v>326</v>
      </c>
      <c r="B374" s="10" t="str">
        <f t="shared" si="5"/>
        <v>000-000</v>
      </c>
      <c r="C374" s="10"/>
      <c r="D374" s="10"/>
      <c r="E374" s="10"/>
      <c r="F374" s="10"/>
      <c r="G374" s="27"/>
      <c r="H374" s="13"/>
      <c r="I374" s="26"/>
      <c r="J374" s="22"/>
      <c r="K374" s="23"/>
      <c r="L374" s="20"/>
      <c r="M374" s="24"/>
      <c r="N374" s="20"/>
      <c r="O374" s="20"/>
      <c r="P374" s="20"/>
      <c r="Q374" s="20"/>
      <c r="R374" s="20"/>
    </row>
    <row r="375" spans="1:18" ht="18" customHeight="1">
      <c r="A375" s="9">
        <v>327</v>
      </c>
      <c r="B375" s="10" t="str">
        <f t="shared" si="5"/>
        <v>000-000</v>
      </c>
      <c r="C375" s="10"/>
      <c r="D375" s="10"/>
      <c r="E375" s="10"/>
      <c r="F375" s="10"/>
      <c r="G375" s="27"/>
      <c r="H375" s="13"/>
      <c r="I375" s="26"/>
      <c r="J375" s="22"/>
      <c r="K375" s="23"/>
      <c r="L375" s="20"/>
      <c r="M375" s="24"/>
      <c r="N375" s="20"/>
      <c r="O375" s="20"/>
      <c r="P375" s="20"/>
      <c r="Q375" s="20"/>
      <c r="R375" s="20"/>
    </row>
    <row r="376" spans="1:18" ht="18" customHeight="1">
      <c r="A376" s="9">
        <v>328</v>
      </c>
      <c r="B376" s="10" t="str">
        <f t="shared" si="5"/>
        <v>000-000</v>
      </c>
      <c r="C376" s="10"/>
      <c r="D376" s="10"/>
      <c r="E376" s="10"/>
      <c r="F376" s="10"/>
      <c r="G376" s="27"/>
      <c r="H376" s="13"/>
      <c r="I376" s="26"/>
      <c r="J376" s="22"/>
      <c r="K376" s="23"/>
      <c r="L376" s="20"/>
      <c r="M376" s="24"/>
      <c r="N376" s="20"/>
      <c r="O376" s="20"/>
      <c r="P376" s="20"/>
      <c r="Q376" s="20"/>
      <c r="R376" s="20"/>
    </row>
    <row r="377" spans="1:18" ht="18" customHeight="1">
      <c r="A377" s="9">
        <v>329</v>
      </c>
      <c r="B377" s="10" t="str">
        <f t="shared" si="5"/>
        <v>000-000</v>
      </c>
      <c r="C377" s="10"/>
      <c r="D377" s="10"/>
      <c r="E377" s="10"/>
      <c r="F377" s="10"/>
      <c r="G377" s="27"/>
      <c r="H377" s="13"/>
      <c r="I377" s="26"/>
      <c r="J377" s="22"/>
      <c r="K377" s="23"/>
      <c r="L377" s="20"/>
      <c r="M377" s="24"/>
      <c r="N377" s="20"/>
      <c r="O377" s="20"/>
      <c r="P377" s="20"/>
      <c r="Q377" s="20"/>
      <c r="R377" s="20"/>
    </row>
    <row r="378" spans="1:18" ht="18" customHeight="1">
      <c r="A378" s="9">
        <v>330</v>
      </c>
      <c r="B378" s="10" t="str">
        <f t="shared" si="5"/>
        <v>000-000</v>
      </c>
      <c r="C378" s="10"/>
      <c r="D378" s="10"/>
      <c r="E378" s="10"/>
      <c r="F378" s="10"/>
      <c r="G378" s="27"/>
      <c r="H378" s="13"/>
      <c r="I378" s="26"/>
      <c r="J378" s="22"/>
      <c r="K378" s="23"/>
      <c r="L378" s="20"/>
      <c r="M378" s="24"/>
      <c r="N378" s="20"/>
      <c r="O378" s="20"/>
      <c r="P378" s="20"/>
      <c r="Q378" s="20"/>
      <c r="R378" s="20"/>
    </row>
    <row r="379" spans="1:18" ht="18" customHeight="1">
      <c r="A379" s="9">
        <v>331</v>
      </c>
      <c r="B379" s="10" t="str">
        <f t="shared" si="5"/>
        <v>000-000</v>
      </c>
      <c r="C379" s="10"/>
      <c r="D379" s="10"/>
      <c r="E379" s="10"/>
      <c r="F379" s="10"/>
      <c r="G379" s="27"/>
      <c r="H379" s="13"/>
      <c r="I379" s="26"/>
      <c r="J379" s="22"/>
      <c r="K379" s="23"/>
      <c r="L379" s="20"/>
      <c r="M379" s="24"/>
      <c r="N379" s="20"/>
      <c r="O379" s="20"/>
      <c r="P379" s="20"/>
      <c r="Q379" s="20"/>
      <c r="R379" s="20"/>
    </row>
    <row r="380" spans="1:18" ht="18" customHeight="1">
      <c r="A380" s="9">
        <v>332</v>
      </c>
      <c r="B380" s="10" t="str">
        <f t="shared" si="5"/>
        <v>000-000</v>
      </c>
      <c r="C380" s="10"/>
      <c r="D380" s="10"/>
      <c r="E380" s="10"/>
      <c r="F380" s="10"/>
      <c r="G380" s="27"/>
      <c r="H380" s="13"/>
      <c r="I380" s="26"/>
      <c r="J380" s="22"/>
      <c r="K380" s="23"/>
      <c r="L380" s="20"/>
      <c r="M380" s="24"/>
      <c r="N380" s="20"/>
      <c r="O380" s="20"/>
      <c r="P380" s="20"/>
      <c r="Q380" s="20"/>
      <c r="R380" s="20"/>
    </row>
    <row r="381" spans="1:18" ht="18" customHeight="1">
      <c r="A381" s="9">
        <v>333</v>
      </c>
      <c r="B381" s="10" t="str">
        <f t="shared" si="5"/>
        <v>000-000</v>
      </c>
      <c r="C381" s="10"/>
      <c r="D381" s="10"/>
      <c r="E381" s="10"/>
      <c r="F381" s="10"/>
      <c r="G381" s="27"/>
      <c r="H381" s="13"/>
      <c r="I381" s="26"/>
      <c r="J381" s="22"/>
      <c r="K381" s="23"/>
      <c r="L381" s="20"/>
      <c r="M381" s="24"/>
      <c r="N381" s="20"/>
      <c r="O381" s="20"/>
      <c r="P381" s="20"/>
      <c r="Q381" s="20"/>
      <c r="R381" s="20"/>
    </row>
    <row r="382" spans="1:18" ht="18" customHeight="1">
      <c r="A382" s="9">
        <v>334</v>
      </c>
      <c r="B382" s="10" t="str">
        <f t="shared" si="5"/>
        <v>000-000</v>
      </c>
      <c r="C382" s="10"/>
      <c r="D382" s="10"/>
      <c r="E382" s="10"/>
      <c r="F382" s="10"/>
      <c r="G382" s="27"/>
      <c r="H382" s="13"/>
      <c r="I382" s="26"/>
      <c r="J382" s="22"/>
      <c r="K382" s="23"/>
      <c r="L382" s="20"/>
      <c r="M382" s="24"/>
      <c r="N382" s="20"/>
      <c r="O382" s="20"/>
      <c r="P382" s="20"/>
      <c r="Q382" s="20"/>
      <c r="R382" s="20"/>
    </row>
    <row r="383" spans="1:18" ht="18" customHeight="1">
      <c r="A383" s="9">
        <v>335</v>
      </c>
      <c r="B383" s="10" t="str">
        <f t="shared" si="5"/>
        <v>000-000</v>
      </c>
      <c r="C383" s="10"/>
      <c r="D383" s="10"/>
      <c r="E383" s="10"/>
      <c r="F383" s="10"/>
      <c r="G383" s="27"/>
      <c r="H383" s="13"/>
      <c r="I383" s="26"/>
      <c r="J383" s="22"/>
      <c r="K383" s="23"/>
      <c r="L383" s="20"/>
      <c r="M383" s="24"/>
      <c r="N383" s="20"/>
      <c r="O383" s="20"/>
      <c r="P383" s="20"/>
      <c r="Q383" s="20"/>
      <c r="R383" s="20"/>
    </row>
    <row r="384" spans="1:18" ht="18" customHeight="1">
      <c r="A384" s="9">
        <v>336</v>
      </c>
      <c r="B384" s="10" t="str">
        <f t="shared" si="5"/>
        <v>000-000</v>
      </c>
      <c r="C384" s="10"/>
      <c r="D384" s="10"/>
      <c r="E384" s="10"/>
      <c r="F384" s="10"/>
      <c r="G384" s="27"/>
      <c r="H384" s="13"/>
      <c r="I384" s="26"/>
      <c r="J384" s="22"/>
      <c r="K384" s="23"/>
      <c r="L384" s="20"/>
      <c r="M384" s="24"/>
      <c r="N384" s="20"/>
      <c r="O384" s="20"/>
      <c r="P384" s="20"/>
      <c r="Q384" s="20"/>
      <c r="R384" s="20"/>
    </row>
    <row r="385" spans="1:18" ht="18" customHeight="1">
      <c r="A385" s="9">
        <v>337</v>
      </c>
      <c r="B385" s="10" t="str">
        <f t="shared" si="5"/>
        <v>000-000</v>
      </c>
      <c r="C385" s="10"/>
      <c r="D385" s="10"/>
      <c r="E385" s="10"/>
      <c r="F385" s="10"/>
      <c r="G385" s="27"/>
      <c r="H385" s="13"/>
      <c r="I385" s="26"/>
      <c r="J385" s="22"/>
      <c r="K385" s="23"/>
      <c r="L385" s="20"/>
      <c r="M385" s="24"/>
      <c r="N385" s="20"/>
      <c r="O385" s="20"/>
      <c r="P385" s="20"/>
      <c r="Q385" s="20"/>
      <c r="R385" s="20"/>
    </row>
    <row r="386" spans="1:18" ht="18" customHeight="1">
      <c r="A386" s="9">
        <v>338</v>
      </c>
      <c r="B386" s="10" t="str">
        <f t="shared" si="5"/>
        <v>000-000</v>
      </c>
      <c r="C386" s="10"/>
      <c r="D386" s="10"/>
      <c r="E386" s="10"/>
      <c r="F386" s="10"/>
      <c r="G386" s="27"/>
      <c r="H386" s="13"/>
      <c r="I386" s="26"/>
      <c r="J386" s="22"/>
      <c r="K386" s="23"/>
      <c r="L386" s="20"/>
      <c r="M386" s="24"/>
      <c r="N386" s="20"/>
      <c r="O386" s="20"/>
      <c r="P386" s="20"/>
      <c r="Q386" s="20"/>
      <c r="R386" s="20"/>
    </row>
    <row r="387" spans="1:18" ht="18" customHeight="1">
      <c r="A387" s="9">
        <v>339</v>
      </c>
      <c r="B387" s="10" t="str">
        <f t="shared" si="5"/>
        <v>000-000</v>
      </c>
      <c r="C387" s="10"/>
      <c r="D387" s="10"/>
      <c r="E387" s="10"/>
      <c r="F387" s="10"/>
      <c r="G387" s="27"/>
      <c r="H387" s="13"/>
      <c r="I387" s="26"/>
      <c r="J387" s="22"/>
      <c r="K387" s="23"/>
      <c r="L387" s="20"/>
      <c r="M387" s="24"/>
      <c r="N387" s="20"/>
      <c r="O387" s="20"/>
      <c r="P387" s="20"/>
      <c r="Q387" s="20"/>
      <c r="R387" s="20"/>
    </row>
    <row r="388" spans="1:18" ht="18" customHeight="1">
      <c r="A388" s="9">
        <v>340</v>
      </c>
      <c r="B388" s="10" t="str">
        <f t="shared" si="5"/>
        <v>000-000</v>
      </c>
      <c r="C388" s="10"/>
      <c r="D388" s="10"/>
      <c r="E388" s="10"/>
      <c r="F388" s="10"/>
      <c r="G388" s="27"/>
      <c r="H388" s="13"/>
      <c r="I388" s="26"/>
      <c r="J388" s="22"/>
      <c r="K388" s="23"/>
      <c r="L388" s="20"/>
      <c r="M388" s="24"/>
      <c r="N388" s="20"/>
      <c r="O388" s="20"/>
      <c r="P388" s="20"/>
      <c r="Q388" s="20"/>
      <c r="R388" s="20"/>
    </row>
    <row r="389" spans="1:18" ht="18" customHeight="1">
      <c r="A389" s="9">
        <v>341</v>
      </c>
      <c r="B389" s="10" t="str">
        <f t="shared" si="5"/>
        <v>000-000</v>
      </c>
      <c r="C389" s="10"/>
      <c r="D389" s="10"/>
      <c r="E389" s="10"/>
      <c r="F389" s="10"/>
      <c r="G389" s="27"/>
      <c r="H389" s="13"/>
      <c r="I389" s="26"/>
      <c r="J389" s="22"/>
      <c r="K389" s="23"/>
      <c r="L389" s="20"/>
      <c r="M389" s="24"/>
      <c r="N389" s="20"/>
      <c r="O389" s="20"/>
      <c r="P389" s="20"/>
      <c r="Q389" s="20"/>
      <c r="R389" s="20"/>
    </row>
    <row r="390" spans="1:18" ht="18" customHeight="1">
      <c r="A390" s="9">
        <v>342</v>
      </c>
      <c r="B390" s="10" t="str">
        <f t="shared" si="5"/>
        <v>000-000</v>
      </c>
      <c r="C390" s="10"/>
      <c r="D390" s="10"/>
      <c r="E390" s="10"/>
      <c r="F390" s="10"/>
      <c r="G390" s="27"/>
      <c r="H390" s="13"/>
      <c r="I390" s="26"/>
      <c r="J390" s="22"/>
      <c r="K390" s="23"/>
      <c r="L390" s="20"/>
      <c r="M390" s="24"/>
      <c r="N390" s="20"/>
      <c r="O390" s="20"/>
      <c r="P390" s="20"/>
      <c r="Q390" s="20"/>
      <c r="R390" s="20"/>
    </row>
    <row r="391" spans="1:18" ht="18" customHeight="1">
      <c r="A391" s="9">
        <v>343</v>
      </c>
      <c r="B391" s="10" t="str">
        <f t="shared" si="5"/>
        <v>000-000</v>
      </c>
      <c r="C391" s="10"/>
      <c r="D391" s="10"/>
      <c r="E391" s="10"/>
      <c r="F391" s="10"/>
      <c r="G391" s="27"/>
      <c r="H391" s="13"/>
      <c r="I391" s="26"/>
      <c r="J391" s="22"/>
      <c r="K391" s="23"/>
      <c r="L391" s="20"/>
      <c r="M391" s="24"/>
      <c r="N391" s="20"/>
      <c r="O391" s="20"/>
      <c r="P391" s="20"/>
      <c r="Q391" s="20"/>
      <c r="R391" s="20"/>
    </row>
    <row r="392" spans="1:18" ht="18" customHeight="1">
      <c r="A392" s="9">
        <v>344</v>
      </c>
      <c r="B392" s="10" t="str">
        <f t="shared" si="5"/>
        <v>000-000</v>
      </c>
      <c r="C392" s="10"/>
      <c r="D392" s="10"/>
      <c r="E392" s="10"/>
      <c r="F392" s="10"/>
      <c r="G392" s="27"/>
      <c r="H392" s="13"/>
      <c r="I392" s="26"/>
      <c r="J392" s="22"/>
      <c r="K392" s="23"/>
      <c r="L392" s="20"/>
      <c r="M392" s="24"/>
      <c r="N392" s="20"/>
      <c r="O392" s="20"/>
      <c r="P392" s="20"/>
      <c r="Q392" s="20"/>
      <c r="R392" s="20"/>
    </row>
    <row r="393" spans="1:18" ht="18" customHeight="1">
      <c r="A393" s="9">
        <v>345</v>
      </c>
      <c r="B393" s="10" t="str">
        <f t="shared" si="5"/>
        <v>000-000</v>
      </c>
      <c r="C393" s="10"/>
      <c r="D393" s="10"/>
      <c r="E393" s="10"/>
      <c r="F393" s="10"/>
      <c r="G393" s="27"/>
      <c r="H393" s="13"/>
      <c r="I393" s="26"/>
      <c r="J393" s="22"/>
      <c r="K393" s="23"/>
      <c r="L393" s="20"/>
      <c r="M393" s="24"/>
      <c r="N393" s="20"/>
      <c r="O393" s="20"/>
      <c r="P393" s="20"/>
      <c r="Q393" s="20"/>
      <c r="R393" s="20"/>
    </row>
    <row r="394" spans="1:18" ht="18" customHeight="1">
      <c r="A394" s="9">
        <v>346</v>
      </c>
      <c r="B394" s="10" t="str">
        <f t="shared" si="5"/>
        <v>000-000</v>
      </c>
      <c r="C394" s="10"/>
      <c r="D394" s="10"/>
      <c r="E394" s="10"/>
      <c r="F394" s="10"/>
      <c r="G394" s="27"/>
      <c r="H394" s="13"/>
      <c r="I394" s="26"/>
      <c r="J394" s="22"/>
      <c r="K394" s="23"/>
      <c r="L394" s="20"/>
      <c r="M394" s="24"/>
      <c r="N394" s="20"/>
      <c r="O394" s="20"/>
      <c r="P394" s="20"/>
      <c r="Q394" s="20"/>
      <c r="R394" s="20"/>
    </row>
    <row r="395" spans="1:18" ht="18" customHeight="1">
      <c r="A395" s="9">
        <v>347</v>
      </c>
      <c r="B395" s="10" t="str">
        <f t="shared" si="5"/>
        <v>000-000</v>
      </c>
      <c r="C395" s="10"/>
      <c r="D395" s="10"/>
      <c r="E395" s="10"/>
      <c r="F395" s="10"/>
      <c r="G395" s="27"/>
      <c r="H395" s="13"/>
      <c r="I395" s="26"/>
      <c r="J395" s="22"/>
      <c r="K395" s="23"/>
      <c r="L395" s="20"/>
      <c r="M395" s="24"/>
      <c r="N395" s="20"/>
      <c r="O395" s="20"/>
      <c r="P395" s="20"/>
      <c r="Q395" s="20"/>
      <c r="R395" s="20"/>
    </row>
    <row r="396" spans="1:18" ht="18" customHeight="1">
      <c r="A396" s="9">
        <v>348</v>
      </c>
      <c r="B396" s="10" t="str">
        <f t="shared" si="5"/>
        <v>000-000</v>
      </c>
      <c r="C396" s="10"/>
      <c r="D396" s="10"/>
      <c r="E396" s="10"/>
      <c r="F396" s="10"/>
      <c r="G396" s="27"/>
      <c r="H396" s="13"/>
      <c r="I396" s="26"/>
      <c r="J396" s="22"/>
      <c r="K396" s="23"/>
      <c r="L396" s="20"/>
      <c r="M396" s="24"/>
      <c r="N396" s="20"/>
      <c r="O396" s="20"/>
      <c r="P396" s="20"/>
      <c r="Q396" s="20"/>
      <c r="R396" s="20"/>
    </row>
    <row r="397" spans="1:18" ht="18" customHeight="1">
      <c r="A397" s="9">
        <v>349</v>
      </c>
      <c r="B397" s="10" t="str">
        <f t="shared" si="5"/>
        <v>000-000</v>
      </c>
      <c r="C397" s="10"/>
      <c r="D397" s="10"/>
      <c r="E397" s="10"/>
      <c r="F397" s="10"/>
      <c r="G397" s="27"/>
      <c r="H397" s="13"/>
      <c r="I397" s="26"/>
      <c r="J397" s="22"/>
      <c r="K397" s="23"/>
      <c r="L397" s="20"/>
      <c r="M397" s="24"/>
      <c r="N397" s="20"/>
      <c r="O397" s="20"/>
      <c r="P397" s="20"/>
      <c r="Q397" s="20"/>
      <c r="R397" s="20"/>
    </row>
    <row r="398" spans="1:18" ht="18" customHeight="1">
      <c r="A398" s="9">
        <v>350</v>
      </c>
      <c r="B398" s="10" t="str">
        <f t="shared" si="5"/>
        <v>000-000</v>
      </c>
      <c r="C398" s="10"/>
      <c r="D398" s="10"/>
      <c r="E398" s="10"/>
      <c r="F398" s="10"/>
      <c r="G398" s="27"/>
      <c r="H398" s="13"/>
      <c r="I398" s="26"/>
      <c r="J398" s="22"/>
      <c r="K398" s="23"/>
      <c r="L398" s="20"/>
      <c r="M398" s="24"/>
      <c r="N398" s="20"/>
      <c r="O398" s="20"/>
      <c r="P398" s="20"/>
      <c r="Q398" s="20"/>
      <c r="R398" s="20"/>
    </row>
    <row r="399" spans="1:18" ht="18" customHeight="1">
      <c r="A399" s="9">
        <v>351</v>
      </c>
      <c r="B399" s="10" t="str">
        <f t="shared" si="5"/>
        <v>000-000</v>
      </c>
      <c r="C399" s="10"/>
      <c r="D399" s="10"/>
      <c r="E399" s="10"/>
      <c r="F399" s="10"/>
      <c r="G399" s="27"/>
      <c r="H399" s="13"/>
      <c r="I399" s="26"/>
      <c r="J399" s="22"/>
      <c r="K399" s="23"/>
      <c r="L399" s="20"/>
      <c r="M399" s="24"/>
      <c r="N399" s="20"/>
      <c r="O399" s="20"/>
      <c r="P399" s="20"/>
      <c r="Q399" s="20"/>
      <c r="R399" s="20"/>
    </row>
    <row r="400" spans="1:18" ht="18" customHeight="1">
      <c r="A400" s="9">
        <v>352</v>
      </c>
      <c r="B400" s="10" t="str">
        <f t="shared" si="5"/>
        <v>000-000</v>
      </c>
      <c r="C400" s="10"/>
      <c r="D400" s="10"/>
      <c r="E400" s="10"/>
      <c r="F400" s="10"/>
      <c r="G400" s="27"/>
      <c r="H400" s="13"/>
      <c r="I400" s="26"/>
      <c r="J400" s="22"/>
      <c r="K400" s="23"/>
      <c r="L400" s="20"/>
      <c r="M400" s="24"/>
      <c r="N400" s="20"/>
      <c r="O400" s="20"/>
      <c r="P400" s="20"/>
      <c r="Q400" s="20"/>
      <c r="R400" s="20"/>
    </row>
    <row r="401" spans="1:18" ht="18" customHeight="1">
      <c r="A401" s="9">
        <v>353</v>
      </c>
      <c r="B401" s="10" t="str">
        <f t="shared" si="5"/>
        <v>000-000</v>
      </c>
      <c r="C401" s="10"/>
      <c r="D401" s="10"/>
      <c r="E401" s="10"/>
      <c r="F401" s="10"/>
      <c r="G401" s="27"/>
      <c r="H401" s="13"/>
      <c r="I401" s="26"/>
      <c r="J401" s="22"/>
      <c r="K401" s="23"/>
      <c r="L401" s="20"/>
      <c r="M401" s="24"/>
      <c r="N401" s="20"/>
      <c r="O401" s="20"/>
      <c r="P401" s="20"/>
      <c r="Q401" s="20"/>
      <c r="R401" s="20"/>
    </row>
    <row r="402" spans="1:18" ht="18" customHeight="1">
      <c r="A402" s="9">
        <v>354</v>
      </c>
      <c r="B402" s="10" t="str">
        <f t="shared" si="5"/>
        <v>000-000</v>
      </c>
      <c r="C402" s="10"/>
      <c r="D402" s="10"/>
      <c r="E402" s="10"/>
      <c r="F402" s="10"/>
      <c r="G402" s="27"/>
      <c r="H402" s="13"/>
      <c r="I402" s="26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355</v>
      </c>
      <c r="B403" s="10" t="str">
        <f t="shared" si="5"/>
        <v>000-000</v>
      </c>
      <c r="C403" s="10"/>
      <c r="D403" s="10"/>
      <c r="E403" s="10"/>
      <c r="F403" s="10"/>
      <c r="G403" s="27"/>
      <c r="H403" s="13"/>
      <c r="I403" s="26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356</v>
      </c>
      <c r="B404" s="10" t="str">
        <f t="shared" si="5"/>
        <v>000-000</v>
      </c>
      <c r="C404" s="10"/>
      <c r="D404" s="10"/>
      <c r="E404" s="10"/>
      <c r="F404" s="10"/>
      <c r="G404" s="27"/>
      <c r="H404" s="13"/>
      <c r="I404" s="26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357</v>
      </c>
      <c r="B405" s="10" t="str">
        <f t="shared" si="5"/>
        <v>000-000</v>
      </c>
      <c r="C405" s="10"/>
      <c r="D405" s="10"/>
      <c r="E405" s="10"/>
      <c r="F405" s="10"/>
      <c r="G405" s="27"/>
      <c r="H405" s="13"/>
      <c r="I405" s="26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358</v>
      </c>
      <c r="B406" s="10" t="str">
        <f t="shared" si="5"/>
        <v>000-000</v>
      </c>
      <c r="C406" s="10"/>
      <c r="D406" s="10"/>
      <c r="E406" s="10"/>
      <c r="F406" s="10"/>
      <c r="G406" s="27"/>
      <c r="H406" s="13"/>
      <c r="I406" s="26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359</v>
      </c>
      <c r="B407" s="10" t="str">
        <f t="shared" si="5"/>
        <v>000-000</v>
      </c>
      <c r="C407" s="10"/>
      <c r="D407" s="10"/>
      <c r="E407" s="10"/>
      <c r="F407" s="10"/>
      <c r="G407" s="27"/>
      <c r="H407" s="13"/>
      <c r="I407" s="26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360</v>
      </c>
      <c r="B408" s="10" t="str">
        <f t="shared" si="5"/>
        <v>000-000</v>
      </c>
      <c r="C408" s="10"/>
      <c r="D408" s="10"/>
      <c r="E408" s="10"/>
      <c r="F408" s="10"/>
      <c r="G408" s="27"/>
      <c r="H408" s="13"/>
      <c r="I408" s="26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361</v>
      </c>
      <c r="B409" s="10" t="str">
        <f t="shared" si="5"/>
        <v>000-000</v>
      </c>
      <c r="C409" s="10"/>
      <c r="D409" s="10"/>
      <c r="E409" s="10"/>
      <c r="F409" s="10"/>
      <c r="G409" s="27"/>
      <c r="H409" s="13"/>
      <c r="I409" s="26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362</v>
      </c>
      <c r="B410" s="10" t="str">
        <f t="shared" si="5"/>
        <v>000-000</v>
      </c>
      <c r="C410" s="10"/>
      <c r="D410" s="10"/>
      <c r="E410" s="10"/>
      <c r="F410" s="10"/>
      <c r="G410" s="27"/>
      <c r="H410" s="13"/>
      <c r="I410" s="26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363</v>
      </c>
      <c r="B411" s="10" t="str">
        <f t="shared" si="5"/>
        <v>000-000</v>
      </c>
      <c r="C411" s="10"/>
      <c r="D411" s="10"/>
      <c r="E411" s="10"/>
      <c r="F411" s="10"/>
      <c r="G411" s="27"/>
      <c r="H411" s="13"/>
      <c r="I411" s="26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10" t="str">
        <f t="shared" si="5"/>
        <v>000-000</v>
      </c>
      <c r="C412" s="10"/>
      <c r="D412" s="10"/>
      <c r="E412" s="10"/>
      <c r="F412" s="10"/>
      <c r="G412" s="27"/>
      <c r="H412" s="13"/>
      <c r="I412" s="26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10" t="str">
        <f t="shared" si="5"/>
        <v>000-000</v>
      </c>
      <c r="C413" s="10"/>
      <c r="D413" s="10"/>
      <c r="E413" s="10"/>
      <c r="F413" s="10"/>
      <c r="G413" s="27"/>
      <c r="H413" s="13"/>
      <c r="I413" s="26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10" t="str">
        <f t="shared" si="5"/>
        <v>000-000</v>
      </c>
      <c r="C414" s="10"/>
      <c r="D414" s="10"/>
      <c r="E414" s="10"/>
      <c r="F414" s="10"/>
      <c r="G414" s="27"/>
      <c r="H414" s="13"/>
      <c r="I414" s="26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10" t="str">
        <f t="shared" si="5"/>
        <v>000-000</v>
      </c>
      <c r="C415" s="10"/>
      <c r="D415" s="10"/>
      <c r="E415" s="10"/>
      <c r="F415" s="10"/>
      <c r="G415" s="27"/>
      <c r="H415" s="13"/>
      <c r="I415" s="26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10" t="str">
        <f t="shared" si="5"/>
        <v>000-000</v>
      </c>
      <c r="C416" s="10"/>
      <c r="D416" s="10"/>
      <c r="E416" s="10"/>
      <c r="F416" s="10"/>
      <c r="G416" s="27"/>
      <c r="H416" s="13"/>
      <c r="I416" s="26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10" t="str">
        <f t="shared" si="5"/>
        <v>000-000</v>
      </c>
      <c r="C417" s="10"/>
      <c r="D417" s="10"/>
      <c r="E417" s="10"/>
      <c r="F417" s="10"/>
      <c r="G417" s="27"/>
      <c r="H417" s="13"/>
      <c r="I417" s="26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10" t="str">
        <f t="shared" si="5"/>
        <v>000-000</v>
      </c>
      <c r="C418" s="10"/>
      <c r="D418" s="10"/>
      <c r="E418" s="10"/>
      <c r="F418" s="10"/>
      <c r="G418" s="27"/>
      <c r="H418" s="13"/>
      <c r="I418" s="26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10" t="str">
        <f t="shared" si="5"/>
        <v>000-000</v>
      </c>
      <c r="C419" s="10"/>
      <c r="D419" s="10"/>
      <c r="E419" s="10"/>
      <c r="F419" s="10"/>
      <c r="G419" s="27"/>
      <c r="H419" s="13"/>
      <c r="I419" s="26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10" t="str">
        <f t="shared" si="5"/>
        <v>000-000</v>
      </c>
      <c r="C420" s="10"/>
      <c r="D420" s="10"/>
      <c r="E420" s="10"/>
      <c r="F420" s="10"/>
      <c r="G420" s="27"/>
      <c r="H420" s="13"/>
      <c r="I420" s="26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10" t="str">
        <f t="shared" si="5"/>
        <v>000-000</v>
      </c>
      <c r="C421" s="10"/>
      <c r="D421" s="10"/>
      <c r="E421" s="10"/>
      <c r="F421" s="10"/>
      <c r="G421" s="27"/>
      <c r="H421" s="13"/>
      <c r="I421" s="26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10" t="str">
        <f t="shared" si="5"/>
        <v>000-000</v>
      </c>
      <c r="C422" s="10"/>
      <c r="D422" s="10"/>
      <c r="E422" s="10"/>
      <c r="F422" s="10"/>
      <c r="G422" s="27"/>
      <c r="H422" s="13"/>
      <c r="I422" s="26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10" t="str">
        <f t="shared" si="5"/>
        <v>000-000</v>
      </c>
      <c r="C423" s="10"/>
      <c r="D423" s="10"/>
      <c r="E423" s="10"/>
      <c r="F423" s="10"/>
      <c r="G423" s="27"/>
      <c r="H423" s="13"/>
      <c r="I423" s="26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10" t="str">
        <f t="shared" si="5"/>
        <v>000-000</v>
      </c>
      <c r="C424" s="10"/>
      <c r="D424" s="10"/>
      <c r="E424" s="10"/>
      <c r="F424" s="10"/>
      <c r="G424" s="27"/>
      <c r="H424" s="13"/>
      <c r="I424" s="26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10" t="str">
        <f t="shared" si="5"/>
        <v>000-000</v>
      </c>
      <c r="C425" s="10"/>
      <c r="D425" s="10"/>
      <c r="E425" s="10"/>
      <c r="F425" s="10"/>
      <c r="G425" s="27"/>
      <c r="H425" s="13"/>
      <c r="I425" s="26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378</v>
      </c>
      <c r="B426" s="10" t="str">
        <f t="shared" si="5"/>
        <v>000-000</v>
      </c>
      <c r="C426" s="10"/>
      <c r="D426" s="10"/>
      <c r="E426" s="10"/>
      <c r="F426" s="10"/>
      <c r="G426" s="27"/>
      <c r="H426" s="13"/>
      <c r="I426" s="26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379</v>
      </c>
      <c r="B427" s="10" t="str">
        <f t="shared" si="5"/>
        <v>000-000</v>
      </c>
      <c r="C427" s="10"/>
      <c r="D427" s="10"/>
      <c r="E427" s="10"/>
      <c r="F427" s="10"/>
      <c r="G427" s="27"/>
      <c r="H427" s="13"/>
      <c r="I427" s="26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380</v>
      </c>
      <c r="B428" s="10" t="str">
        <f t="shared" si="5"/>
        <v>000-000</v>
      </c>
      <c r="C428" s="10"/>
      <c r="D428" s="10"/>
      <c r="E428" s="10"/>
      <c r="F428" s="10"/>
      <c r="G428" s="27"/>
      <c r="H428" s="13"/>
      <c r="I428" s="26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381</v>
      </c>
      <c r="B429" s="10" t="str">
        <f t="shared" si="5"/>
        <v>000-000</v>
      </c>
      <c r="C429" s="10"/>
      <c r="D429" s="10"/>
      <c r="E429" s="10"/>
      <c r="F429" s="10"/>
      <c r="G429" s="27"/>
      <c r="H429" s="13"/>
      <c r="I429" s="26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382</v>
      </c>
      <c r="B430" s="10" t="str">
        <f t="shared" si="5"/>
        <v>000-000</v>
      </c>
      <c r="C430" s="10"/>
      <c r="D430" s="10"/>
      <c r="E430" s="10"/>
      <c r="F430" s="10"/>
      <c r="G430" s="27"/>
      <c r="H430" s="13"/>
      <c r="I430" s="26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383</v>
      </c>
      <c r="B431" s="10" t="str">
        <f t="shared" si="5"/>
        <v>000-000</v>
      </c>
      <c r="C431" s="10"/>
      <c r="D431" s="10"/>
      <c r="E431" s="10"/>
      <c r="F431" s="10"/>
      <c r="G431" s="27"/>
      <c r="H431" s="13"/>
      <c r="I431" s="26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10" t="str">
        <f t="shared" si="5"/>
        <v>000-000</v>
      </c>
      <c r="C432" s="10"/>
      <c r="D432" s="10"/>
      <c r="E432" s="10"/>
      <c r="F432" s="10"/>
      <c r="G432" s="27"/>
      <c r="H432" s="13"/>
      <c r="I432" s="26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10" t="str">
        <f t="shared" ref="B433:B448" si="6">TEXT(C433,"000")&amp;"-"&amp;TEXT(E433,"000")</f>
        <v>000-000</v>
      </c>
      <c r="C433" s="10"/>
      <c r="D433" s="10"/>
      <c r="E433" s="10"/>
      <c r="F433" s="10"/>
      <c r="G433" s="27"/>
      <c r="H433" s="13"/>
      <c r="I433" s="26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10" t="str">
        <f t="shared" si="6"/>
        <v>000-000</v>
      </c>
      <c r="C434" s="10"/>
      <c r="D434" s="10"/>
      <c r="E434" s="10"/>
      <c r="F434" s="10"/>
      <c r="G434" s="27"/>
      <c r="H434" s="13"/>
      <c r="I434" s="26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10" t="str">
        <f t="shared" si="6"/>
        <v>000-000</v>
      </c>
      <c r="C435" s="10"/>
      <c r="D435" s="10"/>
      <c r="E435" s="10"/>
      <c r="F435" s="10"/>
      <c r="G435" s="27"/>
      <c r="H435" s="13"/>
      <c r="I435" s="26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10" t="str">
        <f t="shared" si="6"/>
        <v>000-000</v>
      </c>
      <c r="C436" s="10"/>
      <c r="D436" s="10"/>
      <c r="E436" s="10"/>
      <c r="F436" s="10"/>
      <c r="G436" s="27"/>
      <c r="H436" s="13"/>
      <c r="I436" s="26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10" t="str">
        <f t="shared" si="6"/>
        <v>000-000</v>
      </c>
      <c r="C437" s="10"/>
      <c r="D437" s="10"/>
      <c r="E437" s="10"/>
      <c r="F437" s="10"/>
      <c r="G437" s="27"/>
      <c r="H437" s="13"/>
      <c r="I437" s="26"/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10" t="str">
        <f t="shared" si="6"/>
        <v>000-000</v>
      </c>
      <c r="C438" s="10"/>
      <c r="D438" s="10"/>
      <c r="E438" s="10"/>
      <c r="F438" s="10"/>
      <c r="G438" s="27"/>
      <c r="H438" s="13"/>
      <c r="I438" s="26"/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10" t="str">
        <f t="shared" si="6"/>
        <v>000-000</v>
      </c>
      <c r="C439" s="10"/>
      <c r="D439" s="10"/>
      <c r="E439" s="10"/>
      <c r="F439" s="10"/>
      <c r="G439" s="27"/>
      <c r="H439" s="13"/>
      <c r="I439" s="26"/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10" t="str">
        <f t="shared" si="6"/>
        <v>000-000</v>
      </c>
      <c r="C440" s="10"/>
      <c r="D440" s="10"/>
      <c r="E440" s="10"/>
      <c r="F440" s="10"/>
      <c r="G440" s="27"/>
      <c r="H440" s="13"/>
      <c r="I440" s="26"/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10" t="str">
        <f t="shared" si="6"/>
        <v>000-000</v>
      </c>
      <c r="C441" s="10"/>
      <c r="D441" s="10"/>
      <c r="E441" s="10"/>
      <c r="F441" s="10"/>
      <c r="G441" s="27"/>
      <c r="H441" s="13"/>
      <c r="I441" s="26"/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10" t="str">
        <f t="shared" si="6"/>
        <v>000-000</v>
      </c>
      <c r="C442" s="10"/>
      <c r="D442" s="10"/>
      <c r="E442" s="10"/>
      <c r="F442" s="10"/>
      <c r="G442" s="27"/>
      <c r="H442" s="13"/>
      <c r="I442" s="26"/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10" t="str">
        <f t="shared" si="6"/>
        <v>000-000</v>
      </c>
      <c r="C443" s="10"/>
      <c r="D443" s="10"/>
      <c r="E443" s="10"/>
      <c r="F443" s="10"/>
      <c r="G443" s="27"/>
      <c r="H443" s="13"/>
      <c r="I443" s="26"/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10" t="str">
        <f t="shared" si="6"/>
        <v>000-000</v>
      </c>
      <c r="C444" s="10"/>
      <c r="D444" s="10"/>
      <c r="E444" s="10"/>
      <c r="F444" s="10"/>
      <c r="G444" s="27"/>
      <c r="H444" s="13"/>
      <c r="I444" s="26"/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10" t="str">
        <f t="shared" si="6"/>
        <v>000-000</v>
      </c>
      <c r="C445" s="10"/>
      <c r="D445" s="10"/>
      <c r="E445" s="10"/>
      <c r="F445" s="10"/>
      <c r="G445" s="27"/>
      <c r="H445" s="13"/>
      <c r="I445" s="26"/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10" t="str">
        <f t="shared" si="6"/>
        <v>000-000</v>
      </c>
      <c r="C446" s="10"/>
      <c r="D446" s="10"/>
      <c r="E446" s="10"/>
      <c r="F446" s="10"/>
      <c r="G446" s="27"/>
      <c r="H446" s="13"/>
      <c r="I446" s="26"/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10" t="str">
        <f t="shared" si="6"/>
        <v>000-000</v>
      </c>
      <c r="C447" s="10"/>
      <c r="D447" s="10"/>
      <c r="E447" s="10"/>
      <c r="F447" s="10"/>
      <c r="G447" s="27"/>
      <c r="H447" s="13"/>
      <c r="I447" s="26"/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10" t="str">
        <f t="shared" si="6"/>
        <v>000-000</v>
      </c>
      <c r="C448" s="10"/>
      <c r="D448" s="10"/>
      <c r="E448" s="10"/>
      <c r="F448" s="10"/>
      <c r="G448" s="27"/>
      <c r="H448" s="13"/>
      <c r="I448" s="26"/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9"/>
      <c r="C449" s="10"/>
      <c r="D449" s="10"/>
      <c r="E449" s="10"/>
      <c r="F449" s="10"/>
      <c r="G449" s="27"/>
      <c r="H449" s="13"/>
      <c r="I449" s="26"/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C450" s="1" t="s">
        <v>111</v>
      </c>
    </row>
    <row r="451" spans="1:18" ht="15" customHeight="1">
      <c r="C451" s="8" t="s">
        <v>112</v>
      </c>
    </row>
    <row r="452" spans="1:18" ht="15" customHeight="1">
      <c r="C452" s="8" t="s">
        <v>113</v>
      </c>
    </row>
  </sheetData>
  <autoFilter ref="H1:H24" xr:uid="{00000000-0009-0000-0000-000007000000}"/>
  <phoneticPr fontId="21" type="noConversion"/>
  <dataValidations count="2">
    <dataValidation type="list" allowBlank="1" showInputMessage="1" showErrorMessage="1" sqref="F49:F449 D49:D449" xr:uid="{00000000-0002-0000-0700-000000000000}">
      <formula1>INDIRECT("_"&amp;C49)</formula1>
    </dataValidation>
    <dataValidation type="list" allowBlank="1" showInputMessage="1" showErrorMessage="1" sqref="K84:K449 H49:H449" xr:uid="{00000000-0002-0000-0700-000001000000}">
      <formula1>$H$1:$H$42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'C:\Users\chizh\Desktop\关联交易表\[02-关联交易等事项统计表-集团总部.xlsx]Sheet2'!#REF!</xm:f>
          </x14:formula1>
          <xm:sqref>E49:E449 C49:C449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R439"/>
  <sheetViews>
    <sheetView view="pageBreakPreview" topLeftCell="A47" zoomScale="90" zoomScaleNormal="100" zoomScaleSheetLayoutView="9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3.75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22.81640625" style="8" customWidth="1"/>
    <col min="5" max="5" width="21.7265625" style="8" customWidth="1"/>
    <col min="6" max="6" width="22.7265625" style="8" customWidth="1"/>
    <col min="7" max="7" width="20.453125" style="8" customWidth="1"/>
    <col min="8" max="8" width="19.26953125" style="8" customWidth="1"/>
    <col min="9" max="9" width="19.542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18" customHeight="1">
      <c r="A49" s="9">
        <v>1</v>
      </c>
      <c r="B49" s="10" t="str">
        <f t="shared" ref="B49:B80" si="0">TEXT(C49,"000")&amp;"-"&amp;TEXT(E49,"000")</f>
        <v>2级-3级</v>
      </c>
      <c r="C49" s="10" t="s">
        <v>115</v>
      </c>
      <c r="D49" s="10" t="s">
        <v>81</v>
      </c>
      <c r="E49" s="10" t="s">
        <v>116</v>
      </c>
      <c r="F49" s="10" t="s">
        <v>117</v>
      </c>
      <c r="G49" s="30" t="s">
        <v>118</v>
      </c>
      <c r="H49" s="13" t="s">
        <v>5</v>
      </c>
      <c r="I49" s="26">
        <v>3124.58</v>
      </c>
      <c r="J49" s="31" t="s">
        <v>119</v>
      </c>
      <c r="K49" s="23" t="s">
        <v>9</v>
      </c>
      <c r="L49" s="32">
        <f t="shared" ref="L49:L80" si="1">I49</f>
        <v>3124.58</v>
      </c>
      <c r="M49" s="24"/>
      <c r="N49" s="20"/>
      <c r="O49" s="20"/>
      <c r="P49" s="33">
        <f t="shared" ref="P49:P80" si="2">L49</f>
        <v>3124.58</v>
      </c>
      <c r="Q49" s="33">
        <f t="shared" ref="Q49:R68" si="3">P49</f>
        <v>3124.58</v>
      </c>
      <c r="R49" s="33">
        <f t="shared" si="3"/>
        <v>3124.58</v>
      </c>
    </row>
    <row r="50" spans="1:18" ht="18" customHeight="1">
      <c r="A50" s="9">
        <v>2</v>
      </c>
      <c r="B50" s="10" t="str">
        <f t="shared" si="0"/>
        <v>2级-3级</v>
      </c>
      <c r="C50" s="10" t="s">
        <v>115</v>
      </c>
      <c r="D50" s="10" t="s">
        <v>81</v>
      </c>
      <c r="E50" s="10" t="s">
        <v>116</v>
      </c>
      <c r="F50" s="10" t="s">
        <v>120</v>
      </c>
      <c r="G50" s="30" t="s">
        <v>118</v>
      </c>
      <c r="H50" s="13" t="s">
        <v>5</v>
      </c>
      <c r="I50" s="26">
        <v>202.18</v>
      </c>
      <c r="J50" s="31" t="s">
        <v>119</v>
      </c>
      <c r="K50" s="23" t="s">
        <v>9</v>
      </c>
      <c r="L50" s="32">
        <f t="shared" si="1"/>
        <v>202.18</v>
      </c>
      <c r="M50" s="24"/>
      <c r="N50" s="20"/>
      <c r="O50" s="20"/>
      <c r="P50" s="33">
        <f t="shared" si="2"/>
        <v>202.18</v>
      </c>
      <c r="Q50" s="33">
        <f t="shared" si="3"/>
        <v>202.18</v>
      </c>
      <c r="R50" s="33">
        <f t="shared" si="3"/>
        <v>202.18</v>
      </c>
    </row>
    <row r="51" spans="1:18" ht="18" customHeight="1">
      <c r="A51" s="9">
        <v>3</v>
      </c>
      <c r="B51" s="10" t="str">
        <f t="shared" si="0"/>
        <v>2级-3级</v>
      </c>
      <c r="C51" s="10" t="s">
        <v>115</v>
      </c>
      <c r="D51" s="10" t="s">
        <v>81</v>
      </c>
      <c r="E51" s="10" t="s">
        <v>116</v>
      </c>
      <c r="F51" s="10" t="s">
        <v>121</v>
      </c>
      <c r="G51" s="30" t="s">
        <v>118</v>
      </c>
      <c r="H51" s="13" t="s">
        <v>5</v>
      </c>
      <c r="I51" s="26">
        <v>151.66999999999999</v>
      </c>
      <c r="J51" s="31" t="s">
        <v>119</v>
      </c>
      <c r="K51" s="23" t="s">
        <v>9</v>
      </c>
      <c r="L51" s="32">
        <f t="shared" si="1"/>
        <v>151.66999999999999</v>
      </c>
      <c r="M51" s="24"/>
      <c r="N51" s="20"/>
      <c r="O51" s="20"/>
      <c r="P51" s="33">
        <f t="shared" si="2"/>
        <v>151.66999999999999</v>
      </c>
      <c r="Q51" s="33">
        <f t="shared" si="3"/>
        <v>151.66999999999999</v>
      </c>
      <c r="R51" s="33">
        <f t="shared" si="3"/>
        <v>151.66999999999999</v>
      </c>
    </row>
    <row r="52" spans="1:18" ht="18" customHeight="1">
      <c r="A52" s="9">
        <v>4</v>
      </c>
      <c r="B52" s="10" t="str">
        <f t="shared" si="0"/>
        <v>2级-3级</v>
      </c>
      <c r="C52" s="10" t="s">
        <v>115</v>
      </c>
      <c r="D52" s="10" t="s">
        <v>81</v>
      </c>
      <c r="E52" s="10" t="s">
        <v>116</v>
      </c>
      <c r="F52" s="10" t="s">
        <v>122</v>
      </c>
      <c r="G52" s="30" t="s">
        <v>118</v>
      </c>
      <c r="H52" s="13" t="s">
        <v>5</v>
      </c>
      <c r="I52" s="26">
        <v>1727.75</v>
      </c>
      <c r="J52" s="31" t="s">
        <v>119</v>
      </c>
      <c r="K52" s="23" t="s">
        <v>9</v>
      </c>
      <c r="L52" s="32">
        <f t="shared" si="1"/>
        <v>1727.75</v>
      </c>
      <c r="M52" s="24"/>
      <c r="N52" s="20"/>
      <c r="O52" s="20"/>
      <c r="P52" s="33">
        <f t="shared" si="2"/>
        <v>1727.75</v>
      </c>
      <c r="Q52" s="33">
        <f t="shared" si="3"/>
        <v>1727.75</v>
      </c>
      <c r="R52" s="33">
        <f t="shared" si="3"/>
        <v>1727.75</v>
      </c>
    </row>
    <row r="53" spans="1:18" ht="18" customHeight="1">
      <c r="A53" s="9">
        <v>5</v>
      </c>
      <c r="B53" s="10" t="str">
        <f t="shared" si="0"/>
        <v>2级-3级</v>
      </c>
      <c r="C53" s="10" t="s">
        <v>115</v>
      </c>
      <c r="D53" s="10" t="s">
        <v>81</v>
      </c>
      <c r="E53" s="10" t="s">
        <v>116</v>
      </c>
      <c r="F53" s="10" t="s">
        <v>123</v>
      </c>
      <c r="G53" s="30" t="s">
        <v>118</v>
      </c>
      <c r="H53" s="13" t="s">
        <v>5</v>
      </c>
      <c r="I53" s="26">
        <v>808.72</v>
      </c>
      <c r="J53" s="31" t="s">
        <v>119</v>
      </c>
      <c r="K53" s="23" t="s">
        <v>9</v>
      </c>
      <c r="L53" s="32">
        <f t="shared" si="1"/>
        <v>808.72</v>
      </c>
      <c r="M53" s="24"/>
      <c r="N53" s="20"/>
      <c r="O53" s="20"/>
      <c r="P53" s="33">
        <f t="shared" si="2"/>
        <v>808.72</v>
      </c>
      <c r="Q53" s="33">
        <f t="shared" si="3"/>
        <v>808.72</v>
      </c>
      <c r="R53" s="33">
        <f t="shared" si="3"/>
        <v>808.72</v>
      </c>
    </row>
    <row r="54" spans="1:18" ht="18" customHeight="1">
      <c r="A54" s="9">
        <v>6</v>
      </c>
      <c r="B54" s="10" t="str">
        <f t="shared" si="0"/>
        <v>2级-3级</v>
      </c>
      <c r="C54" s="10" t="s">
        <v>115</v>
      </c>
      <c r="D54" s="10" t="s">
        <v>81</v>
      </c>
      <c r="E54" s="10" t="s">
        <v>116</v>
      </c>
      <c r="F54" s="10" t="s">
        <v>124</v>
      </c>
      <c r="G54" s="30" t="s">
        <v>118</v>
      </c>
      <c r="H54" s="13" t="s">
        <v>5</v>
      </c>
      <c r="I54" s="26">
        <v>101.09</v>
      </c>
      <c r="J54" s="31" t="s">
        <v>119</v>
      </c>
      <c r="K54" s="23" t="s">
        <v>9</v>
      </c>
      <c r="L54" s="32">
        <f t="shared" si="1"/>
        <v>101.09</v>
      </c>
      <c r="M54" s="24"/>
      <c r="N54" s="20"/>
      <c r="O54" s="20"/>
      <c r="P54" s="33">
        <f t="shared" si="2"/>
        <v>101.09</v>
      </c>
      <c r="Q54" s="33">
        <f t="shared" si="3"/>
        <v>101.09</v>
      </c>
      <c r="R54" s="33">
        <f t="shared" si="3"/>
        <v>101.09</v>
      </c>
    </row>
    <row r="55" spans="1:18" ht="18" customHeight="1">
      <c r="A55" s="9">
        <v>7</v>
      </c>
      <c r="B55" s="10" t="str">
        <f t="shared" si="0"/>
        <v>2级-3级</v>
      </c>
      <c r="C55" s="10" t="s">
        <v>115</v>
      </c>
      <c r="D55" s="10" t="s">
        <v>81</v>
      </c>
      <c r="E55" s="10" t="s">
        <v>116</v>
      </c>
      <c r="F55" s="10" t="s">
        <v>125</v>
      </c>
      <c r="G55" s="30" t="s">
        <v>118</v>
      </c>
      <c r="H55" s="13" t="s">
        <v>5</v>
      </c>
      <c r="I55" s="26">
        <v>1314.17</v>
      </c>
      <c r="J55" s="31" t="s">
        <v>119</v>
      </c>
      <c r="K55" s="23" t="s">
        <v>9</v>
      </c>
      <c r="L55" s="32">
        <f t="shared" si="1"/>
        <v>1314.17</v>
      </c>
      <c r="M55" s="24"/>
      <c r="N55" s="20"/>
      <c r="O55" s="20"/>
      <c r="P55" s="33">
        <f t="shared" si="2"/>
        <v>1314.17</v>
      </c>
      <c r="Q55" s="33">
        <f t="shared" si="3"/>
        <v>1314.17</v>
      </c>
      <c r="R55" s="33">
        <f t="shared" si="3"/>
        <v>1314.17</v>
      </c>
    </row>
    <row r="56" spans="1:18" ht="18" customHeight="1">
      <c r="A56" s="9">
        <v>8</v>
      </c>
      <c r="B56" s="10" t="str">
        <f t="shared" si="0"/>
        <v>2级-3级</v>
      </c>
      <c r="C56" s="10" t="s">
        <v>115</v>
      </c>
      <c r="D56" s="10" t="s">
        <v>81</v>
      </c>
      <c r="E56" s="10" t="s">
        <v>116</v>
      </c>
      <c r="F56" s="10" t="s">
        <v>126</v>
      </c>
      <c r="G56" s="30" t="s">
        <v>118</v>
      </c>
      <c r="H56" s="13" t="s">
        <v>5</v>
      </c>
      <c r="I56" s="26">
        <v>5127.93</v>
      </c>
      <c r="J56" s="31" t="s">
        <v>119</v>
      </c>
      <c r="K56" s="23" t="s">
        <v>9</v>
      </c>
      <c r="L56" s="32">
        <f t="shared" si="1"/>
        <v>5127.93</v>
      </c>
      <c r="M56" s="24"/>
      <c r="N56" s="20"/>
      <c r="O56" s="20"/>
      <c r="P56" s="33">
        <f t="shared" si="2"/>
        <v>5127.93</v>
      </c>
      <c r="Q56" s="33">
        <f t="shared" si="3"/>
        <v>5127.93</v>
      </c>
      <c r="R56" s="33">
        <f t="shared" si="3"/>
        <v>5127.93</v>
      </c>
    </row>
    <row r="57" spans="1:18" ht="18" customHeight="1">
      <c r="A57" s="9">
        <v>9</v>
      </c>
      <c r="B57" s="10" t="str">
        <f t="shared" si="0"/>
        <v>2级-3级</v>
      </c>
      <c r="C57" s="10" t="s">
        <v>115</v>
      </c>
      <c r="D57" s="10" t="s">
        <v>81</v>
      </c>
      <c r="E57" s="10" t="s">
        <v>116</v>
      </c>
      <c r="F57" s="10" t="s">
        <v>127</v>
      </c>
      <c r="G57" s="30" t="s">
        <v>118</v>
      </c>
      <c r="H57" s="13" t="s">
        <v>5</v>
      </c>
      <c r="I57" s="26">
        <v>2701.78</v>
      </c>
      <c r="J57" s="31" t="s">
        <v>119</v>
      </c>
      <c r="K57" s="23" t="s">
        <v>9</v>
      </c>
      <c r="L57" s="32">
        <f t="shared" si="1"/>
        <v>2701.78</v>
      </c>
      <c r="M57" s="24"/>
      <c r="N57" s="20"/>
      <c r="O57" s="20"/>
      <c r="P57" s="33">
        <f t="shared" si="2"/>
        <v>2701.78</v>
      </c>
      <c r="Q57" s="33">
        <f t="shared" si="3"/>
        <v>2701.78</v>
      </c>
      <c r="R57" s="33">
        <f t="shared" si="3"/>
        <v>2701.78</v>
      </c>
    </row>
    <row r="58" spans="1:18" ht="18" customHeight="1">
      <c r="A58" s="9">
        <v>10</v>
      </c>
      <c r="B58" s="10" t="str">
        <f t="shared" si="0"/>
        <v>2级-3级</v>
      </c>
      <c r="C58" s="10" t="s">
        <v>115</v>
      </c>
      <c r="D58" s="10" t="s">
        <v>81</v>
      </c>
      <c r="E58" s="10" t="s">
        <v>116</v>
      </c>
      <c r="F58" s="10" t="s">
        <v>128</v>
      </c>
      <c r="G58" s="30" t="s">
        <v>118</v>
      </c>
      <c r="H58" s="13" t="s">
        <v>5</v>
      </c>
      <c r="I58" s="26">
        <v>1415.25</v>
      </c>
      <c r="J58" s="31" t="s">
        <v>119</v>
      </c>
      <c r="K58" s="23" t="s">
        <v>9</v>
      </c>
      <c r="L58" s="32">
        <f t="shared" si="1"/>
        <v>1415.25</v>
      </c>
      <c r="M58" s="24"/>
      <c r="N58" s="20"/>
      <c r="O58" s="20"/>
      <c r="P58" s="33">
        <f t="shared" si="2"/>
        <v>1415.25</v>
      </c>
      <c r="Q58" s="33">
        <f t="shared" si="3"/>
        <v>1415.25</v>
      </c>
      <c r="R58" s="33">
        <f t="shared" si="3"/>
        <v>1415.25</v>
      </c>
    </row>
    <row r="59" spans="1:18" ht="18" customHeight="1">
      <c r="A59" s="9">
        <v>11</v>
      </c>
      <c r="B59" s="10" t="str">
        <f t="shared" si="0"/>
        <v>2级-3级</v>
      </c>
      <c r="C59" s="10" t="s">
        <v>115</v>
      </c>
      <c r="D59" s="10" t="s">
        <v>81</v>
      </c>
      <c r="E59" s="10" t="s">
        <v>116</v>
      </c>
      <c r="F59" s="10" t="s">
        <v>117</v>
      </c>
      <c r="G59" s="30" t="s">
        <v>129</v>
      </c>
      <c r="H59" s="13" t="s">
        <v>5</v>
      </c>
      <c r="I59" s="26">
        <v>374487.84</v>
      </c>
      <c r="J59" s="31" t="s">
        <v>130</v>
      </c>
      <c r="K59" s="23" t="s">
        <v>9</v>
      </c>
      <c r="L59" s="32">
        <f t="shared" si="1"/>
        <v>374487.84</v>
      </c>
      <c r="M59" s="24"/>
      <c r="N59" s="20"/>
      <c r="O59" s="20"/>
      <c r="P59" s="33">
        <f t="shared" si="2"/>
        <v>374487.84</v>
      </c>
      <c r="Q59" s="33">
        <f t="shared" si="3"/>
        <v>374487.84</v>
      </c>
      <c r="R59" s="33">
        <f t="shared" si="3"/>
        <v>374487.84</v>
      </c>
    </row>
    <row r="60" spans="1:18" ht="18" customHeight="1">
      <c r="A60" s="9">
        <v>12</v>
      </c>
      <c r="B60" s="10" t="str">
        <f t="shared" si="0"/>
        <v>2级-3级</v>
      </c>
      <c r="C60" s="10" t="s">
        <v>115</v>
      </c>
      <c r="D60" s="10" t="s">
        <v>81</v>
      </c>
      <c r="E60" s="10" t="s">
        <v>116</v>
      </c>
      <c r="F60" s="10" t="s">
        <v>121</v>
      </c>
      <c r="G60" s="30" t="s">
        <v>129</v>
      </c>
      <c r="H60" s="13" t="s">
        <v>5</v>
      </c>
      <c r="I60" s="26">
        <v>55200</v>
      </c>
      <c r="J60" s="31" t="s">
        <v>130</v>
      </c>
      <c r="K60" s="23" t="s">
        <v>9</v>
      </c>
      <c r="L60" s="32">
        <f t="shared" si="1"/>
        <v>55200</v>
      </c>
      <c r="M60" s="24"/>
      <c r="N60" s="20"/>
      <c r="O60" s="20"/>
      <c r="P60" s="33">
        <f t="shared" si="2"/>
        <v>55200</v>
      </c>
      <c r="Q60" s="33">
        <f t="shared" si="3"/>
        <v>55200</v>
      </c>
      <c r="R60" s="33">
        <f t="shared" si="3"/>
        <v>55200</v>
      </c>
    </row>
    <row r="61" spans="1:18" ht="18" customHeight="1">
      <c r="A61" s="9">
        <v>13</v>
      </c>
      <c r="B61" s="10" t="str">
        <f t="shared" si="0"/>
        <v>2级-3级</v>
      </c>
      <c r="C61" s="10" t="s">
        <v>115</v>
      </c>
      <c r="D61" s="10" t="s">
        <v>81</v>
      </c>
      <c r="E61" s="10" t="s">
        <v>116</v>
      </c>
      <c r="F61" s="10" t="s">
        <v>122</v>
      </c>
      <c r="G61" s="30" t="s">
        <v>129</v>
      </c>
      <c r="H61" s="13" t="s">
        <v>5</v>
      </c>
      <c r="I61" s="26">
        <v>374487.84</v>
      </c>
      <c r="J61" s="31" t="s">
        <v>130</v>
      </c>
      <c r="K61" s="23" t="s">
        <v>9</v>
      </c>
      <c r="L61" s="32">
        <f t="shared" si="1"/>
        <v>374487.84</v>
      </c>
      <c r="M61" s="24"/>
      <c r="N61" s="20"/>
      <c r="O61" s="20"/>
      <c r="P61" s="33">
        <f t="shared" si="2"/>
        <v>374487.84</v>
      </c>
      <c r="Q61" s="33">
        <f t="shared" si="3"/>
        <v>374487.84</v>
      </c>
      <c r="R61" s="33">
        <f t="shared" si="3"/>
        <v>374487.84</v>
      </c>
    </row>
    <row r="62" spans="1:18" ht="18" customHeight="1">
      <c r="A62" s="9">
        <v>14</v>
      </c>
      <c r="B62" s="10" t="str">
        <f t="shared" si="0"/>
        <v>2级-3级</v>
      </c>
      <c r="C62" s="10" t="s">
        <v>115</v>
      </c>
      <c r="D62" s="10" t="s">
        <v>81</v>
      </c>
      <c r="E62" s="10" t="s">
        <v>116</v>
      </c>
      <c r="F62" s="10" t="s">
        <v>124</v>
      </c>
      <c r="G62" s="30" t="s">
        <v>129</v>
      </c>
      <c r="H62" s="13" t="s">
        <v>5</v>
      </c>
      <c r="I62" s="26">
        <v>33120</v>
      </c>
      <c r="J62" s="31" t="s">
        <v>130</v>
      </c>
      <c r="K62" s="23" t="s">
        <v>9</v>
      </c>
      <c r="L62" s="32">
        <f t="shared" si="1"/>
        <v>33120</v>
      </c>
      <c r="M62" s="24"/>
      <c r="N62" s="20"/>
      <c r="O62" s="20"/>
      <c r="P62" s="33">
        <f t="shared" si="2"/>
        <v>33120</v>
      </c>
      <c r="Q62" s="33">
        <f t="shared" si="3"/>
        <v>33120</v>
      </c>
      <c r="R62" s="33">
        <f t="shared" si="3"/>
        <v>33120</v>
      </c>
    </row>
    <row r="63" spans="1:18" ht="18" customHeight="1">
      <c r="A63" s="9">
        <v>15</v>
      </c>
      <c r="B63" s="10" t="str">
        <f t="shared" si="0"/>
        <v>2级-3级</v>
      </c>
      <c r="C63" s="10" t="s">
        <v>115</v>
      </c>
      <c r="D63" s="10" t="s">
        <v>81</v>
      </c>
      <c r="E63" s="10" t="s">
        <v>116</v>
      </c>
      <c r="F63" s="10" t="s">
        <v>125</v>
      </c>
      <c r="G63" s="30" t="s">
        <v>129</v>
      </c>
      <c r="H63" s="13" t="s">
        <v>5</v>
      </c>
      <c r="I63" s="26">
        <v>165600</v>
      </c>
      <c r="J63" s="31" t="s">
        <v>130</v>
      </c>
      <c r="K63" s="23" t="s">
        <v>9</v>
      </c>
      <c r="L63" s="32">
        <f t="shared" si="1"/>
        <v>165600</v>
      </c>
      <c r="M63" s="24"/>
      <c r="N63" s="20"/>
      <c r="O63" s="20"/>
      <c r="P63" s="33">
        <f t="shared" si="2"/>
        <v>165600</v>
      </c>
      <c r="Q63" s="33">
        <f t="shared" si="3"/>
        <v>165600</v>
      </c>
      <c r="R63" s="33">
        <f t="shared" si="3"/>
        <v>165600</v>
      </c>
    </row>
    <row r="64" spans="1:18" ht="18" customHeight="1">
      <c r="A64" s="9">
        <v>16</v>
      </c>
      <c r="B64" s="10" t="str">
        <f t="shared" si="0"/>
        <v>2级-3级</v>
      </c>
      <c r="C64" s="10" t="s">
        <v>115</v>
      </c>
      <c r="D64" s="10" t="s">
        <v>81</v>
      </c>
      <c r="E64" s="10" t="s">
        <v>116</v>
      </c>
      <c r="F64" s="10" t="s">
        <v>126</v>
      </c>
      <c r="G64" s="30" t="s">
        <v>129</v>
      </c>
      <c r="H64" s="13" t="s">
        <v>5</v>
      </c>
      <c r="I64" s="26">
        <v>506967.84</v>
      </c>
      <c r="J64" s="31" t="s">
        <v>130</v>
      </c>
      <c r="K64" s="23" t="s">
        <v>9</v>
      </c>
      <c r="L64" s="32">
        <f t="shared" si="1"/>
        <v>506967.84</v>
      </c>
      <c r="M64" s="24"/>
      <c r="N64" s="20"/>
      <c r="O64" s="20"/>
      <c r="P64" s="33">
        <f t="shared" si="2"/>
        <v>506967.84</v>
      </c>
      <c r="Q64" s="33">
        <f t="shared" si="3"/>
        <v>506967.84</v>
      </c>
      <c r="R64" s="33">
        <f t="shared" si="3"/>
        <v>506967.84</v>
      </c>
    </row>
    <row r="65" spans="1:18" ht="18" customHeight="1">
      <c r="A65" s="9">
        <v>17</v>
      </c>
      <c r="B65" s="10" t="str">
        <f t="shared" si="0"/>
        <v>2级-3级</v>
      </c>
      <c r="C65" s="10" t="s">
        <v>115</v>
      </c>
      <c r="D65" s="10" t="s">
        <v>81</v>
      </c>
      <c r="E65" s="10" t="s">
        <v>116</v>
      </c>
      <c r="F65" s="10" t="s">
        <v>127</v>
      </c>
      <c r="G65" s="30" t="s">
        <v>129</v>
      </c>
      <c r="H65" s="13" t="s">
        <v>5</v>
      </c>
      <c r="I65" s="26">
        <v>484887.84</v>
      </c>
      <c r="J65" s="31" t="s">
        <v>130</v>
      </c>
      <c r="K65" s="23" t="s">
        <v>9</v>
      </c>
      <c r="L65" s="32">
        <f t="shared" si="1"/>
        <v>484887.84</v>
      </c>
      <c r="M65" s="24"/>
      <c r="N65" s="20"/>
      <c r="O65" s="20"/>
      <c r="P65" s="33">
        <f t="shared" si="2"/>
        <v>484887.84</v>
      </c>
      <c r="Q65" s="33">
        <f t="shared" si="3"/>
        <v>484887.84</v>
      </c>
      <c r="R65" s="33">
        <f t="shared" si="3"/>
        <v>484887.84</v>
      </c>
    </row>
    <row r="66" spans="1:18" ht="18" customHeight="1">
      <c r="A66" s="9">
        <v>18</v>
      </c>
      <c r="B66" s="10" t="str">
        <f t="shared" si="0"/>
        <v>2级-3级</v>
      </c>
      <c r="C66" s="10" t="s">
        <v>115</v>
      </c>
      <c r="D66" s="10" t="s">
        <v>81</v>
      </c>
      <c r="E66" s="10" t="s">
        <v>116</v>
      </c>
      <c r="F66" s="10" t="s">
        <v>128</v>
      </c>
      <c r="G66" s="30" t="s">
        <v>129</v>
      </c>
      <c r="H66" s="13" t="s">
        <v>5</v>
      </c>
      <c r="I66" s="26">
        <v>302727.84000000003</v>
      </c>
      <c r="J66" s="31" t="s">
        <v>130</v>
      </c>
      <c r="K66" s="23" t="s">
        <v>9</v>
      </c>
      <c r="L66" s="32">
        <f t="shared" si="1"/>
        <v>302727.84000000003</v>
      </c>
      <c r="M66" s="24"/>
      <c r="N66" s="20"/>
      <c r="O66" s="20"/>
      <c r="P66" s="33">
        <f t="shared" si="2"/>
        <v>302727.84000000003</v>
      </c>
      <c r="Q66" s="33">
        <f t="shared" si="3"/>
        <v>302727.84000000003</v>
      </c>
      <c r="R66" s="33">
        <f t="shared" si="3"/>
        <v>302727.84000000003</v>
      </c>
    </row>
    <row r="67" spans="1:18" ht="18" customHeight="1">
      <c r="A67" s="9">
        <v>19</v>
      </c>
      <c r="B67" s="10" t="str">
        <f t="shared" si="0"/>
        <v>3级-2级</v>
      </c>
      <c r="C67" s="10" t="s">
        <v>116</v>
      </c>
      <c r="D67" s="10" t="s">
        <v>117</v>
      </c>
      <c r="E67" s="10" t="s">
        <v>115</v>
      </c>
      <c r="F67" s="10" t="s">
        <v>81</v>
      </c>
      <c r="G67" s="30" t="s">
        <v>131</v>
      </c>
      <c r="H67" s="13" t="s">
        <v>5</v>
      </c>
      <c r="I67" s="26">
        <v>8593.44</v>
      </c>
      <c r="J67" s="31" t="s">
        <v>132</v>
      </c>
      <c r="K67" s="23" t="s">
        <v>9</v>
      </c>
      <c r="L67" s="32">
        <f t="shared" si="1"/>
        <v>8593.44</v>
      </c>
      <c r="M67" s="24"/>
      <c r="N67" s="20"/>
      <c r="O67" s="20"/>
      <c r="P67" s="33">
        <f t="shared" si="2"/>
        <v>8593.44</v>
      </c>
      <c r="Q67" s="33">
        <f t="shared" si="3"/>
        <v>8593.44</v>
      </c>
      <c r="R67" s="33">
        <f t="shared" si="3"/>
        <v>8593.44</v>
      </c>
    </row>
    <row r="68" spans="1:18" ht="18" customHeight="1">
      <c r="A68" s="9">
        <v>20</v>
      </c>
      <c r="B68" s="10" t="str">
        <f t="shared" si="0"/>
        <v>3级-3级</v>
      </c>
      <c r="C68" s="10" t="s">
        <v>116</v>
      </c>
      <c r="D68" s="10" t="s">
        <v>121</v>
      </c>
      <c r="E68" s="10" t="s">
        <v>116</v>
      </c>
      <c r="F68" s="10" t="s">
        <v>117</v>
      </c>
      <c r="G68" s="30" t="s">
        <v>131</v>
      </c>
      <c r="H68" s="13" t="s">
        <v>3</v>
      </c>
      <c r="I68" s="26">
        <v>11030.6</v>
      </c>
      <c r="J68" s="31" t="s">
        <v>132</v>
      </c>
      <c r="K68" s="23" t="s">
        <v>7</v>
      </c>
      <c r="L68" s="32">
        <f t="shared" si="1"/>
        <v>11030.6</v>
      </c>
      <c r="M68" s="24"/>
      <c r="N68" s="20"/>
      <c r="O68" s="20"/>
      <c r="P68" s="33">
        <f t="shared" si="2"/>
        <v>11030.6</v>
      </c>
      <c r="Q68" s="33">
        <f t="shared" si="3"/>
        <v>11030.6</v>
      </c>
      <c r="R68" s="33">
        <f t="shared" si="3"/>
        <v>11030.6</v>
      </c>
    </row>
    <row r="69" spans="1:18" ht="18" customHeight="1">
      <c r="A69" s="9">
        <v>21</v>
      </c>
      <c r="B69" s="10" t="str">
        <f t="shared" si="0"/>
        <v>3级-2级</v>
      </c>
      <c r="C69" s="10" t="s">
        <v>116</v>
      </c>
      <c r="D69" s="10" t="s">
        <v>121</v>
      </c>
      <c r="E69" s="10" t="s">
        <v>115</v>
      </c>
      <c r="F69" s="10" t="s">
        <v>81</v>
      </c>
      <c r="G69" s="30" t="s">
        <v>131</v>
      </c>
      <c r="H69" s="13" t="s">
        <v>3</v>
      </c>
      <c r="I69" s="26">
        <v>21268.080000000002</v>
      </c>
      <c r="J69" s="31" t="s">
        <v>132</v>
      </c>
      <c r="K69" s="23" t="s">
        <v>9</v>
      </c>
      <c r="L69" s="32">
        <f t="shared" si="1"/>
        <v>21268.080000000002</v>
      </c>
      <c r="M69" s="24"/>
      <c r="N69" s="20"/>
      <c r="O69" s="20"/>
      <c r="P69" s="33">
        <f t="shared" si="2"/>
        <v>21268.080000000002</v>
      </c>
      <c r="Q69" s="33">
        <f t="shared" ref="Q69:R88" si="4">P69</f>
        <v>21268.080000000002</v>
      </c>
      <c r="R69" s="33">
        <f t="shared" si="4"/>
        <v>21268.080000000002</v>
      </c>
    </row>
    <row r="70" spans="1:18" ht="18" customHeight="1">
      <c r="A70" s="9">
        <v>22</v>
      </c>
      <c r="B70" s="10" t="str">
        <f t="shared" si="0"/>
        <v>2级-3级</v>
      </c>
      <c r="C70" s="10" t="s">
        <v>115</v>
      </c>
      <c r="D70" s="10" t="s">
        <v>81</v>
      </c>
      <c r="E70" s="10" t="s">
        <v>116</v>
      </c>
      <c r="F70" s="10" t="s">
        <v>128</v>
      </c>
      <c r="G70" s="30" t="s">
        <v>131</v>
      </c>
      <c r="H70" s="13" t="s">
        <v>5</v>
      </c>
      <c r="I70" s="26">
        <v>1632.96</v>
      </c>
      <c r="J70" s="31" t="s">
        <v>132</v>
      </c>
      <c r="K70" s="23" t="s">
        <v>7</v>
      </c>
      <c r="L70" s="32">
        <f t="shared" si="1"/>
        <v>1632.96</v>
      </c>
      <c r="M70" s="24"/>
      <c r="N70" s="20"/>
      <c r="O70" s="20"/>
      <c r="P70" s="33">
        <f t="shared" si="2"/>
        <v>1632.96</v>
      </c>
      <c r="Q70" s="33">
        <f t="shared" si="4"/>
        <v>1632.96</v>
      </c>
      <c r="R70" s="33">
        <f t="shared" si="4"/>
        <v>1632.96</v>
      </c>
    </row>
    <row r="71" spans="1:18" ht="18" customHeight="1">
      <c r="A71" s="9">
        <v>23</v>
      </c>
      <c r="B71" s="10" t="str">
        <f t="shared" si="0"/>
        <v>2级-3级</v>
      </c>
      <c r="C71" s="10" t="s">
        <v>115</v>
      </c>
      <c r="D71" s="10" t="s">
        <v>81</v>
      </c>
      <c r="E71" s="10" t="s">
        <v>116</v>
      </c>
      <c r="F71" s="10" t="s">
        <v>122</v>
      </c>
      <c r="G71" s="30" t="s">
        <v>131</v>
      </c>
      <c r="H71" s="13" t="s">
        <v>5</v>
      </c>
      <c r="I71" s="26">
        <v>1224.72</v>
      </c>
      <c r="J71" s="31" t="s">
        <v>132</v>
      </c>
      <c r="K71" s="23" t="s">
        <v>7</v>
      </c>
      <c r="L71" s="32">
        <f t="shared" si="1"/>
        <v>1224.72</v>
      </c>
      <c r="M71" s="24"/>
      <c r="N71" s="20"/>
      <c r="O71" s="20"/>
      <c r="P71" s="33">
        <f t="shared" si="2"/>
        <v>1224.72</v>
      </c>
      <c r="Q71" s="33">
        <f t="shared" si="4"/>
        <v>1224.72</v>
      </c>
      <c r="R71" s="33">
        <f t="shared" si="4"/>
        <v>1224.72</v>
      </c>
    </row>
    <row r="72" spans="1:18" ht="18" customHeight="1">
      <c r="A72" s="9">
        <v>24</v>
      </c>
      <c r="B72" s="10" t="str">
        <f t="shared" si="0"/>
        <v>2级-3级</v>
      </c>
      <c r="C72" s="10" t="s">
        <v>115</v>
      </c>
      <c r="D72" s="10" t="s">
        <v>81</v>
      </c>
      <c r="E72" s="10" t="s">
        <v>116</v>
      </c>
      <c r="F72" s="10" t="s">
        <v>126</v>
      </c>
      <c r="G72" s="30" t="s">
        <v>131</v>
      </c>
      <c r="H72" s="13" t="s">
        <v>5</v>
      </c>
      <c r="I72" s="26">
        <v>2653.56</v>
      </c>
      <c r="J72" s="31" t="s">
        <v>132</v>
      </c>
      <c r="K72" s="23" t="s">
        <v>7</v>
      </c>
      <c r="L72" s="32">
        <f t="shared" si="1"/>
        <v>2653.56</v>
      </c>
      <c r="M72" s="24"/>
      <c r="N72" s="20"/>
      <c r="O72" s="20"/>
      <c r="P72" s="33">
        <f t="shared" si="2"/>
        <v>2653.56</v>
      </c>
      <c r="Q72" s="33">
        <f t="shared" si="4"/>
        <v>2653.56</v>
      </c>
      <c r="R72" s="33">
        <f t="shared" si="4"/>
        <v>2653.56</v>
      </c>
    </row>
    <row r="73" spans="1:18" ht="18" customHeight="1">
      <c r="A73" s="9">
        <v>25</v>
      </c>
      <c r="B73" s="10" t="str">
        <f t="shared" si="0"/>
        <v>3级-3级</v>
      </c>
      <c r="C73" s="10" t="s">
        <v>116</v>
      </c>
      <c r="D73" s="10" t="s">
        <v>121</v>
      </c>
      <c r="E73" s="10" t="s">
        <v>116</v>
      </c>
      <c r="F73" s="10" t="s">
        <v>128</v>
      </c>
      <c r="G73" s="30" t="s">
        <v>131</v>
      </c>
      <c r="H73" s="13" t="s">
        <v>3</v>
      </c>
      <c r="I73" s="26">
        <v>5331.6</v>
      </c>
      <c r="J73" s="31" t="s">
        <v>132</v>
      </c>
      <c r="K73" s="23" t="s">
        <v>7</v>
      </c>
      <c r="L73" s="32">
        <f t="shared" si="1"/>
        <v>5331.6</v>
      </c>
      <c r="M73" s="24"/>
      <c r="N73" s="20"/>
      <c r="O73" s="20"/>
      <c r="P73" s="33">
        <f t="shared" si="2"/>
        <v>5331.6</v>
      </c>
      <c r="Q73" s="33">
        <f t="shared" si="4"/>
        <v>5331.6</v>
      </c>
      <c r="R73" s="33">
        <f t="shared" si="4"/>
        <v>5331.6</v>
      </c>
    </row>
    <row r="74" spans="1:18" ht="18" customHeight="1">
      <c r="A74" s="9">
        <v>26</v>
      </c>
      <c r="B74" s="10" t="str">
        <f t="shared" si="0"/>
        <v>3级-3级</v>
      </c>
      <c r="C74" s="10" t="s">
        <v>116</v>
      </c>
      <c r="D74" s="10" t="s">
        <v>121</v>
      </c>
      <c r="E74" s="10" t="s">
        <v>116</v>
      </c>
      <c r="F74" s="10" t="s">
        <v>126</v>
      </c>
      <c r="G74" s="30" t="s">
        <v>131</v>
      </c>
      <c r="H74" s="13" t="s">
        <v>3</v>
      </c>
      <c r="I74" s="26">
        <v>20243.919999999998</v>
      </c>
      <c r="J74" s="31" t="s">
        <v>132</v>
      </c>
      <c r="K74" s="23" t="s">
        <v>7</v>
      </c>
      <c r="L74" s="32">
        <f t="shared" si="1"/>
        <v>20243.919999999998</v>
      </c>
      <c r="M74" s="24"/>
      <c r="N74" s="20"/>
      <c r="O74" s="20"/>
      <c r="P74" s="33">
        <f t="shared" si="2"/>
        <v>20243.919999999998</v>
      </c>
      <c r="Q74" s="33">
        <f t="shared" si="4"/>
        <v>20243.919999999998</v>
      </c>
      <c r="R74" s="33">
        <f t="shared" si="4"/>
        <v>20243.919999999998</v>
      </c>
    </row>
    <row r="75" spans="1:18" ht="18" customHeight="1">
      <c r="A75" s="9">
        <v>27</v>
      </c>
      <c r="B75" s="10" t="str">
        <f t="shared" si="0"/>
        <v>3级-3级</v>
      </c>
      <c r="C75" s="10" t="s">
        <v>116</v>
      </c>
      <c r="D75" s="10" t="s">
        <v>121</v>
      </c>
      <c r="E75" s="10" t="s">
        <v>116</v>
      </c>
      <c r="F75" s="10" t="s">
        <v>125</v>
      </c>
      <c r="G75" s="30" t="s">
        <v>131</v>
      </c>
      <c r="H75" s="13" t="s">
        <v>3</v>
      </c>
      <c r="I75" s="26">
        <v>5616</v>
      </c>
      <c r="J75" s="31" t="s">
        <v>132</v>
      </c>
      <c r="K75" s="23" t="s">
        <v>7</v>
      </c>
      <c r="L75" s="32">
        <f t="shared" si="1"/>
        <v>5616</v>
      </c>
      <c r="M75" s="24"/>
      <c r="N75" s="20"/>
      <c r="O75" s="20"/>
      <c r="P75" s="33">
        <f t="shared" si="2"/>
        <v>5616</v>
      </c>
      <c r="Q75" s="33">
        <f t="shared" si="4"/>
        <v>5616</v>
      </c>
      <c r="R75" s="33">
        <f t="shared" si="4"/>
        <v>5616</v>
      </c>
    </row>
    <row r="76" spans="1:18" ht="18" customHeight="1">
      <c r="A76" s="9">
        <v>28</v>
      </c>
      <c r="B76" s="10" t="str">
        <f t="shared" si="0"/>
        <v>3级-3级</v>
      </c>
      <c r="C76" s="10" t="s">
        <v>116</v>
      </c>
      <c r="D76" s="10" t="s">
        <v>121</v>
      </c>
      <c r="E76" s="10" t="s">
        <v>116</v>
      </c>
      <c r="F76" s="10" t="s">
        <v>127</v>
      </c>
      <c r="G76" s="30" t="s">
        <v>131</v>
      </c>
      <c r="H76" s="13" t="s">
        <v>3</v>
      </c>
      <c r="I76" s="26">
        <v>8098</v>
      </c>
      <c r="J76" s="31" t="s">
        <v>132</v>
      </c>
      <c r="K76" s="23" t="s">
        <v>7</v>
      </c>
      <c r="L76" s="32">
        <f t="shared" si="1"/>
        <v>8098</v>
      </c>
      <c r="M76" s="24"/>
      <c r="N76" s="20"/>
      <c r="O76" s="20"/>
      <c r="P76" s="33">
        <f t="shared" si="2"/>
        <v>8098</v>
      </c>
      <c r="Q76" s="33">
        <f t="shared" si="4"/>
        <v>8098</v>
      </c>
      <c r="R76" s="33">
        <f t="shared" si="4"/>
        <v>8098</v>
      </c>
    </row>
    <row r="77" spans="1:18" ht="18" customHeight="1">
      <c r="A77" s="9">
        <v>29</v>
      </c>
      <c r="B77" s="10" t="str">
        <f t="shared" si="0"/>
        <v>3级-3级</v>
      </c>
      <c r="C77" s="10" t="s">
        <v>116</v>
      </c>
      <c r="D77" s="10" t="s">
        <v>128</v>
      </c>
      <c r="E77" s="10" t="s">
        <v>116</v>
      </c>
      <c r="F77" s="10" t="s">
        <v>117</v>
      </c>
      <c r="G77" s="30" t="s">
        <v>133</v>
      </c>
      <c r="H77" s="13" t="s">
        <v>5</v>
      </c>
      <c r="I77" s="26">
        <v>5075</v>
      </c>
      <c r="J77" s="31" t="s">
        <v>134</v>
      </c>
      <c r="K77" s="23" t="s">
        <v>7</v>
      </c>
      <c r="L77" s="32">
        <f t="shared" si="1"/>
        <v>5075</v>
      </c>
      <c r="M77" s="24"/>
      <c r="N77" s="20"/>
      <c r="O77" s="20"/>
      <c r="P77" s="33">
        <f t="shared" si="2"/>
        <v>5075</v>
      </c>
      <c r="Q77" s="33">
        <f t="shared" si="4"/>
        <v>5075</v>
      </c>
      <c r="R77" s="33">
        <f t="shared" si="4"/>
        <v>5075</v>
      </c>
    </row>
    <row r="78" spans="1:18" ht="18" customHeight="1">
      <c r="A78" s="9">
        <v>30</v>
      </c>
      <c r="B78" s="10" t="str">
        <f t="shared" si="0"/>
        <v>3级-3级</v>
      </c>
      <c r="C78" s="10" t="s">
        <v>116</v>
      </c>
      <c r="D78" s="10" t="s">
        <v>128</v>
      </c>
      <c r="E78" s="10" t="s">
        <v>116</v>
      </c>
      <c r="F78" s="10" t="s">
        <v>122</v>
      </c>
      <c r="G78" s="30" t="s">
        <v>133</v>
      </c>
      <c r="H78" s="13" t="s">
        <v>5</v>
      </c>
      <c r="I78" s="26">
        <v>3429</v>
      </c>
      <c r="J78" s="31" t="s">
        <v>134</v>
      </c>
      <c r="K78" s="23" t="s">
        <v>7</v>
      </c>
      <c r="L78" s="32">
        <f t="shared" si="1"/>
        <v>3429</v>
      </c>
      <c r="M78" s="24"/>
      <c r="N78" s="20"/>
      <c r="O78" s="20"/>
      <c r="P78" s="33">
        <f t="shared" si="2"/>
        <v>3429</v>
      </c>
      <c r="Q78" s="33">
        <f t="shared" si="4"/>
        <v>3429</v>
      </c>
      <c r="R78" s="33">
        <f t="shared" si="4"/>
        <v>3429</v>
      </c>
    </row>
    <row r="79" spans="1:18" ht="18" customHeight="1">
      <c r="A79" s="9">
        <v>31</v>
      </c>
      <c r="B79" s="10" t="str">
        <f t="shared" si="0"/>
        <v>3级-3级</v>
      </c>
      <c r="C79" s="10" t="s">
        <v>116</v>
      </c>
      <c r="D79" s="10" t="s">
        <v>128</v>
      </c>
      <c r="E79" s="10" t="s">
        <v>116</v>
      </c>
      <c r="F79" s="10" t="s">
        <v>123</v>
      </c>
      <c r="G79" s="30" t="s">
        <v>133</v>
      </c>
      <c r="H79" s="13" t="s">
        <v>5</v>
      </c>
      <c r="I79" s="26">
        <v>10404</v>
      </c>
      <c r="J79" s="31" t="s">
        <v>134</v>
      </c>
      <c r="K79" s="23" t="s">
        <v>7</v>
      </c>
      <c r="L79" s="32">
        <f t="shared" si="1"/>
        <v>10404</v>
      </c>
      <c r="M79" s="24"/>
      <c r="N79" s="20"/>
      <c r="O79" s="20"/>
      <c r="P79" s="33">
        <f t="shared" si="2"/>
        <v>10404</v>
      </c>
      <c r="Q79" s="33">
        <f t="shared" si="4"/>
        <v>10404</v>
      </c>
      <c r="R79" s="33">
        <f t="shared" si="4"/>
        <v>10404</v>
      </c>
    </row>
    <row r="80" spans="1:18" ht="18" customHeight="1">
      <c r="A80" s="9">
        <v>32</v>
      </c>
      <c r="B80" s="10" t="str">
        <f t="shared" si="0"/>
        <v>3级-3级</v>
      </c>
      <c r="C80" s="10" t="s">
        <v>116</v>
      </c>
      <c r="D80" s="10" t="s">
        <v>128</v>
      </c>
      <c r="E80" s="10" t="s">
        <v>116</v>
      </c>
      <c r="F80" s="10" t="s">
        <v>126</v>
      </c>
      <c r="G80" s="30" t="s">
        <v>133</v>
      </c>
      <c r="H80" s="13" t="s">
        <v>5</v>
      </c>
      <c r="I80" s="26">
        <v>6194</v>
      </c>
      <c r="J80" s="31" t="s">
        <v>134</v>
      </c>
      <c r="K80" s="23" t="s">
        <v>7</v>
      </c>
      <c r="L80" s="32">
        <f t="shared" si="1"/>
        <v>6194</v>
      </c>
      <c r="M80" s="24"/>
      <c r="N80" s="20"/>
      <c r="O80" s="20"/>
      <c r="P80" s="33">
        <f t="shared" si="2"/>
        <v>6194</v>
      </c>
      <c r="Q80" s="33">
        <f t="shared" si="4"/>
        <v>6194</v>
      </c>
      <c r="R80" s="33">
        <f t="shared" si="4"/>
        <v>6194</v>
      </c>
    </row>
    <row r="81" spans="1:18" ht="18" customHeight="1">
      <c r="A81" s="9">
        <v>33</v>
      </c>
      <c r="B81" s="10" t="str">
        <f t="shared" ref="B81:B112" si="5">TEXT(C81,"000")&amp;"-"&amp;TEXT(E81,"000")</f>
        <v>3级-3级</v>
      </c>
      <c r="C81" s="10" t="s">
        <v>116</v>
      </c>
      <c r="D81" s="10" t="s">
        <v>126</v>
      </c>
      <c r="E81" s="10" t="s">
        <v>116</v>
      </c>
      <c r="F81" s="10" t="s">
        <v>128</v>
      </c>
      <c r="G81" s="30" t="s">
        <v>135</v>
      </c>
      <c r="H81" s="13" t="s">
        <v>5</v>
      </c>
      <c r="I81" s="26">
        <v>3097</v>
      </c>
      <c r="J81" s="31" t="s">
        <v>136</v>
      </c>
      <c r="K81" s="23" t="s">
        <v>9</v>
      </c>
      <c r="L81" s="32">
        <f t="shared" ref="L81:L112" si="6">I81</f>
        <v>3097</v>
      </c>
      <c r="M81" s="24"/>
      <c r="N81" s="20"/>
      <c r="O81" s="20"/>
      <c r="P81" s="33">
        <f t="shared" ref="P81:P112" si="7">L81</f>
        <v>3097</v>
      </c>
      <c r="Q81" s="33">
        <f t="shared" si="4"/>
        <v>3097</v>
      </c>
      <c r="R81" s="33">
        <f t="shared" si="4"/>
        <v>3097</v>
      </c>
    </row>
    <row r="82" spans="1:18" ht="18" customHeight="1">
      <c r="A82" s="9">
        <v>34</v>
      </c>
      <c r="B82" s="10" t="str">
        <f t="shared" si="5"/>
        <v>3级-3级</v>
      </c>
      <c r="C82" s="10" t="s">
        <v>116</v>
      </c>
      <c r="D82" s="10" t="s">
        <v>128</v>
      </c>
      <c r="E82" s="10" t="s">
        <v>116</v>
      </c>
      <c r="F82" s="10" t="s">
        <v>127</v>
      </c>
      <c r="G82" s="30" t="s">
        <v>133</v>
      </c>
      <c r="H82" s="13" t="s">
        <v>5</v>
      </c>
      <c r="I82" s="26">
        <v>4602</v>
      </c>
      <c r="J82" s="31" t="s">
        <v>134</v>
      </c>
      <c r="K82" s="23" t="s">
        <v>7</v>
      </c>
      <c r="L82" s="32">
        <f t="shared" si="6"/>
        <v>4602</v>
      </c>
      <c r="M82" s="24"/>
      <c r="N82" s="20"/>
      <c r="O82" s="20"/>
      <c r="P82" s="33">
        <f t="shared" si="7"/>
        <v>4602</v>
      </c>
      <c r="Q82" s="33">
        <f t="shared" si="4"/>
        <v>4602</v>
      </c>
      <c r="R82" s="33">
        <f t="shared" si="4"/>
        <v>4602</v>
      </c>
    </row>
    <row r="83" spans="1:18" ht="18" customHeight="1">
      <c r="A83" s="9">
        <v>35</v>
      </c>
      <c r="B83" s="10" t="str">
        <f t="shared" si="5"/>
        <v>2级-3级</v>
      </c>
      <c r="C83" s="10" t="s">
        <v>115</v>
      </c>
      <c r="D83" s="10" t="s">
        <v>81</v>
      </c>
      <c r="E83" s="10" t="s">
        <v>116</v>
      </c>
      <c r="F83" s="10" t="s">
        <v>117</v>
      </c>
      <c r="G83" s="30" t="s">
        <v>137</v>
      </c>
      <c r="H83" s="13" t="s">
        <v>5</v>
      </c>
      <c r="I83" s="26">
        <v>150</v>
      </c>
      <c r="J83" s="31" t="s">
        <v>138</v>
      </c>
      <c r="K83" s="23" t="s">
        <v>9</v>
      </c>
      <c r="L83" s="32">
        <f t="shared" si="6"/>
        <v>150</v>
      </c>
      <c r="M83" s="24"/>
      <c r="N83" s="20"/>
      <c r="O83" s="20"/>
      <c r="P83" s="33">
        <f t="shared" si="7"/>
        <v>150</v>
      </c>
      <c r="Q83" s="33">
        <f t="shared" si="4"/>
        <v>150</v>
      </c>
      <c r="R83" s="33">
        <f t="shared" si="4"/>
        <v>150</v>
      </c>
    </row>
    <row r="84" spans="1:18" ht="18" customHeight="1">
      <c r="A84" s="9">
        <v>36</v>
      </c>
      <c r="B84" s="10" t="str">
        <f t="shared" si="5"/>
        <v>2级-3级</v>
      </c>
      <c r="C84" s="10" t="s">
        <v>115</v>
      </c>
      <c r="D84" s="10" t="s">
        <v>81</v>
      </c>
      <c r="E84" s="10" t="s">
        <v>116</v>
      </c>
      <c r="F84" s="10" t="s">
        <v>117</v>
      </c>
      <c r="G84" s="30" t="s">
        <v>137</v>
      </c>
      <c r="H84" s="13" t="s">
        <v>5</v>
      </c>
      <c r="I84" s="26">
        <v>270</v>
      </c>
      <c r="J84" s="31" t="s">
        <v>138</v>
      </c>
      <c r="K84" s="23" t="s">
        <v>9</v>
      </c>
      <c r="L84" s="32">
        <f t="shared" si="6"/>
        <v>270</v>
      </c>
      <c r="M84" s="24"/>
      <c r="N84" s="20"/>
      <c r="O84" s="20"/>
      <c r="P84" s="33">
        <f t="shared" si="7"/>
        <v>270</v>
      </c>
      <c r="Q84" s="33">
        <f t="shared" si="4"/>
        <v>270</v>
      </c>
      <c r="R84" s="33">
        <f t="shared" si="4"/>
        <v>270</v>
      </c>
    </row>
    <row r="85" spans="1:18" ht="18" customHeight="1">
      <c r="A85" s="9">
        <v>37</v>
      </c>
      <c r="B85" s="10" t="str">
        <f t="shared" si="5"/>
        <v>2级-3级</v>
      </c>
      <c r="C85" s="10" t="s">
        <v>115</v>
      </c>
      <c r="D85" s="10" t="s">
        <v>81</v>
      </c>
      <c r="E85" s="10" t="s">
        <v>116</v>
      </c>
      <c r="F85" s="10" t="s">
        <v>127</v>
      </c>
      <c r="G85" s="30" t="s">
        <v>137</v>
      </c>
      <c r="H85" s="13" t="s">
        <v>5</v>
      </c>
      <c r="I85" s="26">
        <v>210</v>
      </c>
      <c r="J85" s="31" t="s">
        <v>138</v>
      </c>
      <c r="K85" s="23" t="s">
        <v>9</v>
      </c>
      <c r="L85" s="32">
        <f t="shared" si="6"/>
        <v>210</v>
      </c>
      <c r="M85" s="24"/>
      <c r="N85" s="20"/>
      <c r="O85" s="20"/>
      <c r="P85" s="33">
        <f t="shared" si="7"/>
        <v>210</v>
      </c>
      <c r="Q85" s="33">
        <f t="shared" si="4"/>
        <v>210</v>
      </c>
      <c r="R85" s="33">
        <f t="shared" si="4"/>
        <v>210</v>
      </c>
    </row>
    <row r="86" spans="1:18" ht="18" customHeight="1">
      <c r="A86" s="9">
        <v>38</v>
      </c>
      <c r="B86" s="10" t="str">
        <f t="shared" si="5"/>
        <v>2级-3级</v>
      </c>
      <c r="C86" s="10" t="s">
        <v>115</v>
      </c>
      <c r="D86" s="10" t="s">
        <v>81</v>
      </c>
      <c r="E86" s="10" t="s">
        <v>116</v>
      </c>
      <c r="F86" s="10" t="s">
        <v>127</v>
      </c>
      <c r="G86" s="30" t="s">
        <v>137</v>
      </c>
      <c r="H86" s="13" t="s">
        <v>5</v>
      </c>
      <c r="I86" s="26">
        <v>320</v>
      </c>
      <c r="J86" s="31" t="s">
        <v>138</v>
      </c>
      <c r="K86" s="23" t="s">
        <v>9</v>
      </c>
      <c r="L86" s="32">
        <f t="shared" si="6"/>
        <v>320</v>
      </c>
      <c r="M86" s="24"/>
      <c r="N86" s="20"/>
      <c r="O86" s="20"/>
      <c r="P86" s="33">
        <f t="shared" si="7"/>
        <v>320</v>
      </c>
      <c r="Q86" s="33">
        <f t="shared" si="4"/>
        <v>320</v>
      </c>
      <c r="R86" s="33">
        <f t="shared" si="4"/>
        <v>320</v>
      </c>
    </row>
    <row r="87" spans="1:18" ht="18" customHeight="1">
      <c r="A87" s="9">
        <v>39</v>
      </c>
      <c r="B87" s="10" t="str">
        <f t="shared" si="5"/>
        <v>2级-3级</v>
      </c>
      <c r="C87" s="10" t="s">
        <v>115</v>
      </c>
      <c r="D87" s="10" t="s">
        <v>81</v>
      </c>
      <c r="E87" s="10" t="s">
        <v>116</v>
      </c>
      <c r="F87" s="10" t="s">
        <v>126</v>
      </c>
      <c r="G87" s="30" t="s">
        <v>137</v>
      </c>
      <c r="H87" s="13" t="s">
        <v>5</v>
      </c>
      <c r="I87" s="26">
        <v>730</v>
      </c>
      <c r="J87" s="31" t="s">
        <v>138</v>
      </c>
      <c r="K87" s="23" t="s">
        <v>9</v>
      </c>
      <c r="L87" s="32">
        <f t="shared" si="6"/>
        <v>730</v>
      </c>
      <c r="M87" s="24"/>
      <c r="N87" s="20"/>
      <c r="O87" s="20"/>
      <c r="P87" s="33">
        <f t="shared" si="7"/>
        <v>730</v>
      </c>
      <c r="Q87" s="33">
        <f t="shared" si="4"/>
        <v>730</v>
      </c>
      <c r="R87" s="33">
        <f t="shared" si="4"/>
        <v>730</v>
      </c>
    </row>
    <row r="88" spans="1:18" ht="18" customHeight="1">
      <c r="A88" s="9">
        <v>40</v>
      </c>
      <c r="B88" s="10" t="str">
        <f t="shared" si="5"/>
        <v>2级-3级</v>
      </c>
      <c r="C88" s="10" t="s">
        <v>115</v>
      </c>
      <c r="D88" s="10" t="s">
        <v>81</v>
      </c>
      <c r="E88" s="10" t="s">
        <v>116</v>
      </c>
      <c r="F88" s="10" t="s">
        <v>122</v>
      </c>
      <c r="G88" s="30" t="s">
        <v>137</v>
      </c>
      <c r="H88" s="13" t="s">
        <v>5</v>
      </c>
      <c r="I88" s="26">
        <v>50</v>
      </c>
      <c r="J88" s="31" t="s">
        <v>138</v>
      </c>
      <c r="K88" s="23" t="s">
        <v>9</v>
      </c>
      <c r="L88" s="32">
        <f t="shared" si="6"/>
        <v>50</v>
      </c>
      <c r="M88" s="24"/>
      <c r="N88" s="20"/>
      <c r="O88" s="20"/>
      <c r="P88" s="33">
        <f t="shared" si="7"/>
        <v>50</v>
      </c>
      <c r="Q88" s="33">
        <f t="shared" si="4"/>
        <v>50</v>
      </c>
      <c r="R88" s="33">
        <f t="shared" si="4"/>
        <v>50</v>
      </c>
    </row>
    <row r="89" spans="1:18" ht="18" customHeight="1">
      <c r="A89" s="9">
        <v>41</v>
      </c>
      <c r="B89" s="10" t="str">
        <f t="shared" si="5"/>
        <v>2级-3级</v>
      </c>
      <c r="C89" s="10" t="s">
        <v>115</v>
      </c>
      <c r="D89" s="10" t="s">
        <v>81</v>
      </c>
      <c r="E89" s="10" t="s">
        <v>116</v>
      </c>
      <c r="F89" s="10" t="s">
        <v>125</v>
      </c>
      <c r="G89" s="30" t="s">
        <v>137</v>
      </c>
      <c r="H89" s="13" t="s">
        <v>5</v>
      </c>
      <c r="I89" s="26">
        <v>250</v>
      </c>
      <c r="J89" s="31" t="s">
        <v>138</v>
      </c>
      <c r="K89" s="23" t="s">
        <v>9</v>
      </c>
      <c r="L89" s="32">
        <f t="shared" si="6"/>
        <v>250</v>
      </c>
      <c r="M89" s="24"/>
      <c r="N89" s="20"/>
      <c r="O89" s="20"/>
      <c r="P89" s="33">
        <f t="shared" si="7"/>
        <v>250</v>
      </c>
      <c r="Q89" s="33">
        <f t="shared" ref="Q89:R108" si="8">P89</f>
        <v>250</v>
      </c>
      <c r="R89" s="33">
        <f t="shared" si="8"/>
        <v>250</v>
      </c>
    </row>
    <row r="90" spans="1:18" ht="18" customHeight="1">
      <c r="A90" s="9">
        <v>42</v>
      </c>
      <c r="B90" s="10" t="str">
        <f t="shared" si="5"/>
        <v>2级-3级</v>
      </c>
      <c r="C90" s="10" t="s">
        <v>115</v>
      </c>
      <c r="D90" s="10" t="s">
        <v>81</v>
      </c>
      <c r="E90" s="10" t="s">
        <v>116</v>
      </c>
      <c r="F90" s="10" t="s">
        <v>123</v>
      </c>
      <c r="G90" s="30" t="s">
        <v>137</v>
      </c>
      <c r="H90" s="13" t="s">
        <v>5</v>
      </c>
      <c r="I90" s="26">
        <v>300</v>
      </c>
      <c r="J90" s="31" t="s">
        <v>138</v>
      </c>
      <c r="K90" s="23" t="s">
        <v>9</v>
      </c>
      <c r="L90" s="32">
        <f t="shared" si="6"/>
        <v>300</v>
      </c>
      <c r="M90" s="24"/>
      <c r="N90" s="20"/>
      <c r="O90" s="20"/>
      <c r="P90" s="33">
        <f t="shared" si="7"/>
        <v>300</v>
      </c>
      <c r="Q90" s="33">
        <f t="shared" si="8"/>
        <v>300</v>
      </c>
      <c r="R90" s="33">
        <f t="shared" si="8"/>
        <v>300</v>
      </c>
    </row>
    <row r="91" spans="1:18" ht="18" customHeight="1">
      <c r="A91" s="9">
        <v>43</v>
      </c>
      <c r="B91" s="10" t="str">
        <f t="shared" si="5"/>
        <v>2级-3级</v>
      </c>
      <c r="C91" s="10" t="s">
        <v>115</v>
      </c>
      <c r="D91" s="10" t="s">
        <v>81</v>
      </c>
      <c r="E91" s="10" t="s">
        <v>116</v>
      </c>
      <c r="F91" s="10" t="s">
        <v>127</v>
      </c>
      <c r="G91" s="30" t="s">
        <v>137</v>
      </c>
      <c r="H91" s="13" t="s">
        <v>5</v>
      </c>
      <c r="I91" s="26">
        <v>100</v>
      </c>
      <c r="J91" s="31" t="s">
        <v>138</v>
      </c>
      <c r="K91" s="23" t="s">
        <v>9</v>
      </c>
      <c r="L91" s="32">
        <f t="shared" si="6"/>
        <v>100</v>
      </c>
      <c r="M91" s="24"/>
      <c r="N91" s="20"/>
      <c r="O91" s="20"/>
      <c r="P91" s="33">
        <f t="shared" si="7"/>
        <v>100</v>
      </c>
      <c r="Q91" s="33">
        <f t="shared" si="8"/>
        <v>100</v>
      </c>
      <c r="R91" s="33">
        <f t="shared" si="8"/>
        <v>100</v>
      </c>
    </row>
    <row r="92" spans="1:18" ht="18" customHeight="1">
      <c r="A92" s="9">
        <v>44</v>
      </c>
      <c r="B92" s="10" t="str">
        <f t="shared" si="5"/>
        <v>2级-3级</v>
      </c>
      <c r="C92" s="10" t="s">
        <v>115</v>
      </c>
      <c r="D92" s="10" t="s">
        <v>81</v>
      </c>
      <c r="E92" s="10" t="s">
        <v>116</v>
      </c>
      <c r="F92" s="10" t="s">
        <v>117</v>
      </c>
      <c r="G92" s="30" t="s">
        <v>139</v>
      </c>
      <c r="H92" s="13" t="s">
        <v>3</v>
      </c>
      <c r="I92" s="26">
        <v>1554</v>
      </c>
      <c r="J92" s="31" t="s">
        <v>140</v>
      </c>
      <c r="K92" s="23" t="s">
        <v>9</v>
      </c>
      <c r="L92" s="32">
        <f t="shared" si="6"/>
        <v>1554</v>
      </c>
      <c r="M92" s="24"/>
      <c r="N92" s="20"/>
      <c r="O92" s="20"/>
      <c r="P92" s="33">
        <f t="shared" si="7"/>
        <v>1554</v>
      </c>
      <c r="Q92" s="33">
        <f t="shared" si="8"/>
        <v>1554</v>
      </c>
      <c r="R92" s="33">
        <f t="shared" si="8"/>
        <v>1554</v>
      </c>
    </row>
    <row r="93" spans="1:18" ht="18" customHeight="1">
      <c r="A93" s="9">
        <v>45</v>
      </c>
      <c r="B93" s="10" t="str">
        <f t="shared" si="5"/>
        <v>3级-3级</v>
      </c>
      <c r="C93" s="10" t="s">
        <v>116</v>
      </c>
      <c r="D93" s="10" t="s">
        <v>141</v>
      </c>
      <c r="E93" s="10" t="s">
        <v>116</v>
      </c>
      <c r="F93" s="10" t="s">
        <v>128</v>
      </c>
      <c r="G93" s="30" t="s">
        <v>139</v>
      </c>
      <c r="H93" s="13" t="s">
        <v>3</v>
      </c>
      <c r="I93" s="26">
        <v>4747306.28</v>
      </c>
      <c r="J93" s="31" t="s">
        <v>139</v>
      </c>
      <c r="K93" s="23" t="s">
        <v>6</v>
      </c>
      <c r="L93" s="32">
        <f t="shared" si="6"/>
        <v>4747306.28</v>
      </c>
      <c r="M93" s="24"/>
      <c r="N93" s="20"/>
      <c r="O93" s="20"/>
      <c r="P93" s="33">
        <f t="shared" si="7"/>
        <v>4747306.28</v>
      </c>
      <c r="Q93" s="33">
        <f t="shared" si="8"/>
        <v>4747306.28</v>
      </c>
      <c r="R93" s="33">
        <f t="shared" si="8"/>
        <v>4747306.28</v>
      </c>
    </row>
    <row r="94" spans="1:18" ht="18" customHeight="1">
      <c r="A94" s="9">
        <v>46</v>
      </c>
      <c r="B94" s="10" t="str">
        <f t="shared" si="5"/>
        <v>2级-3级</v>
      </c>
      <c r="C94" s="10" t="s">
        <v>115</v>
      </c>
      <c r="D94" s="10" t="s">
        <v>81</v>
      </c>
      <c r="E94" s="10" t="s">
        <v>116</v>
      </c>
      <c r="F94" s="10" t="s">
        <v>121</v>
      </c>
      <c r="G94" s="30" t="s">
        <v>142</v>
      </c>
      <c r="H94" s="13" t="s">
        <v>3</v>
      </c>
      <c r="I94" s="26">
        <v>3000</v>
      </c>
      <c r="J94" s="22" t="s">
        <v>142</v>
      </c>
      <c r="K94" s="23" t="s">
        <v>7</v>
      </c>
      <c r="L94" s="32">
        <f t="shared" si="6"/>
        <v>3000</v>
      </c>
      <c r="M94" s="24"/>
      <c r="N94" s="20"/>
      <c r="O94" s="20"/>
      <c r="P94" s="33">
        <f t="shared" si="7"/>
        <v>3000</v>
      </c>
      <c r="Q94" s="33">
        <f t="shared" si="8"/>
        <v>3000</v>
      </c>
      <c r="R94" s="33">
        <f t="shared" si="8"/>
        <v>3000</v>
      </c>
    </row>
    <row r="95" spans="1:18" ht="18" customHeight="1">
      <c r="A95" s="9">
        <v>49</v>
      </c>
      <c r="B95" s="10" t="str">
        <f t="shared" si="5"/>
        <v>3级-3级</v>
      </c>
      <c r="C95" s="10" t="s">
        <v>116</v>
      </c>
      <c r="D95" s="10" t="s">
        <v>120</v>
      </c>
      <c r="E95" s="10" t="s">
        <v>116</v>
      </c>
      <c r="F95" s="10" t="s">
        <v>122</v>
      </c>
      <c r="G95" s="30" t="s">
        <v>143</v>
      </c>
      <c r="H95" s="13" t="s">
        <v>21</v>
      </c>
      <c r="I95" s="26">
        <v>7660000</v>
      </c>
      <c r="J95" s="22" t="s">
        <v>143</v>
      </c>
      <c r="K95" s="23" t="s">
        <v>18</v>
      </c>
      <c r="L95" s="32">
        <f t="shared" si="6"/>
        <v>7660000</v>
      </c>
      <c r="M95" s="24"/>
      <c r="N95" s="20"/>
      <c r="O95" s="20"/>
      <c r="P95" s="33">
        <f t="shared" si="7"/>
        <v>7660000</v>
      </c>
      <c r="Q95" s="33">
        <f t="shared" si="8"/>
        <v>7660000</v>
      </c>
      <c r="R95" s="33">
        <f t="shared" si="8"/>
        <v>7660000</v>
      </c>
    </row>
    <row r="96" spans="1:18" ht="18" customHeight="1">
      <c r="A96" s="9">
        <v>50</v>
      </c>
      <c r="B96" s="10" t="str">
        <f t="shared" si="5"/>
        <v>3级-3级</v>
      </c>
      <c r="C96" s="10" t="s">
        <v>116</v>
      </c>
      <c r="D96" s="10" t="s">
        <v>123</v>
      </c>
      <c r="E96" s="10" t="s">
        <v>116</v>
      </c>
      <c r="F96" s="10" t="s">
        <v>122</v>
      </c>
      <c r="G96" s="30" t="s">
        <v>143</v>
      </c>
      <c r="H96" s="13" t="s">
        <v>21</v>
      </c>
      <c r="I96" s="26">
        <v>18000000</v>
      </c>
      <c r="J96" s="22" t="s">
        <v>143</v>
      </c>
      <c r="K96" s="23" t="s">
        <v>18</v>
      </c>
      <c r="L96" s="32">
        <f t="shared" si="6"/>
        <v>18000000</v>
      </c>
      <c r="M96" s="24"/>
      <c r="N96" s="20"/>
      <c r="O96" s="20"/>
      <c r="P96" s="33">
        <f t="shared" si="7"/>
        <v>18000000</v>
      </c>
      <c r="Q96" s="33">
        <f t="shared" si="8"/>
        <v>18000000</v>
      </c>
      <c r="R96" s="33">
        <f t="shared" si="8"/>
        <v>18000000</v>
      </c>
    </row>
    <row r="97" spans="1:18" ht="18" customHeight="1">
      <c r="A97" s="9">
        <v>51</v>
      </c>
      <c r="B97" s="10" t="str">
        <f t="shared" si="5"/>
        <v>3级-2级</v>
      </c>
      <c r="C97" s="10" t="s">
        <v>116</v>
      </c>
      <c r="D97" s="10" t="s">
        <v>117</v>
      </c>
      <c r="E97" s="10" t="s">
        <v>115</v>
      </c>
      <c r="F97" s="10" t="s">
        <v>81</v>
      </c>
      <c r="G97" s="30" t="s">
        <v>143</v>
      </c>
      <c r="H97" s="13" t="s">
        <v>22</v>
      </c>
      <c r="I97" s="26">
        <v>132000000</v>
      </c>
      <c r="J97" s="22" t="s">
        <v>143</v>
      </c>
      <c r="K97" s="23" t="s">
        <v>18</v>
      </c>
      <c r="L97" s="32">
        <f t="shared" si="6"/>
        <v>132000000</v>
      </c>
      <c r="M97" s="24"/>
      <c r="N97" s="20"/>
      <c r="O97" s="20"/>
      <c r="P97" s="33">
        <f t="shared" si="7"/>
        <v>132000000</v>
      </c>
      <c r="Q97" s="33">
        <f t="shared" si="8"/>
        <v>132000000</v>
      </c>
      <c r="R97" s="33">
        <f t="shared" si="8"/>
        <v>132000000</v>
      </c>
    </row>
    <row r="98" spans="1:18" ht="18" customHeight="1">
      <c r="A98" s="9">
        <v>52</v>
      </c>
      <c r="B98" s="10" t="str">
        <f t="shared" si="5"/>
        <v>3级-3级</v>
      </c>
      <c r="C98" s="10" t="s">
        <v>116</v>
      </c>
      <c r="D98" s="10" t="s">
        <v>117</v>
      </c>
      <c r="E98" s="10" t="s">
        <v>116</v>
      </c>
      <c r="F98" s="10" t="s">
        <v>126</v>
      </c>
      <c r="G98" s="30" t="s">
        <v>143</v>
      </c>
      <c r="H98" s="13" t="s">
        <v>22</v>
      </c>
      <c r="I98" s="26">
        <v>38000000</v>
      </c>
      <c r="J98" s="22" t="s">
        <v>143</v>
      </c>
      <c r="K98" s="23" t="s">
        <v>18</v>
      </c>
      <c r="L98" s="32">
        <f t="shared" si="6"/>
        <v>38000000</v>
      </c>
      <c r="M98" s="24"/>
      <c r="N98" s="20"/>
      <c r="O98" s="20"/>
      <c r="P98" s="33">
        <f t="shared" si="7"/>
        <v>38000000</v>
      </c>
      <c r="Q98" s="33">
        <f t="shared" si="8"/>
        <v>38000000</v>
      </c>
      <c r="R98" s="33">
        <f t="shared" si="8"/>
        <v>38000000</v>
      </c>
    </row>
    <row r="99" spans="1:18" ht="18" customHeight="1">
      <c r="A99" s="9">
        <v>53</v>
      </c>
      <c r="B99" s="10" t="str">
        <f t="shared" si="5"/>
        <v>3级-3级</v>
      </c>
      <c r="C99" s="10" t="s">
        <v>116</v>
      </c>
      <c r="D99" s="10" t="s">
        <v>117</v>
      </c>
      <c r="E99" s="10" t="s">
        <v>116</v>
      </c>
      <c r="F99" s="10" t="s">
        <v>127</v>
      </c>
      <c r="G99" s="30" t="s">
        <v>143</v>
      </c>
      <c r="H99" s="13" t="s">
        <v>22</v>
      </c>
      <c r="I99" s="26">
        <v>3500000</v>
      </c>
      <c r="J99" s="22" t="s">
        <v>143</v>
      </c>
      <c r="K99" s="23" t="s">
        <v>18</v>
      </c>
      <c r="L99" s="32">
        <f t="shared" si="6"/>
        <v>3500000</v>
      </c>
      <c r="M99" s="24"/>
      <c r="N99" s="20"/>
      <c r="O99" s="20"/>
      <c r="P99" s="33">
        <f t="shared" si="7"/>
        <v>3500000</v>
      </c>
      <c r="Q99" s="33">
        <f t="shared" si="8"/>
        <v>3500000</v>
      </c>
      <c r="R99" s="33">
        <f t="shared" si="8"/>
        <v>3500000</v>
      </c>
    </row>
    <row r="100" spans="1:18" ht="18" customHeight="1">
      <c r="A100" s="9">
        <v>54</v>
      </c>
      <c r="B100" s="10" t="str">
        <f t="shared" si="5"/>
        <v>3级-3级</v>
      </c>
      <c r="C100" s="10" t="s">
        <v>116</v>
      </c>
      <c r="D100" s="10" t="s">
        <v>124</v>
      </c>
      <c r="E100" s="10" t="s">
        <v>116</v>
      </c>
      <c r="F100" s="10" t="s">
        <v>126</v>
      </c>
      <c r="G100" s="30" t="s">
        <v>143</v>
      </c>
      <c r="H100" s="13" t="s">
        <v>22</v>
      </c>
      <c r="I100" s="26">
        <v>4000000</v>
      </c>
      <c r="J100" s="22" t="s">
        <v>143</v>
      </c>
      <c r="K100" s="23" t="s">
        <v>18</v>
      </c>
      <c r="L100" s="32">
        <f t="shared" si="6"/>
        <v>4000000</v>
      </c>
      <c r="M100" s="24"/>
      <c r="N100" s="20"/>
      <c r="O100" s="20"/>
      <c r="P100" s="33">
        <f t="shared" si="7"/>
        <v>4000000</v>
      </c>
      <c r="Q100" s="33">
        <f t="shared" si="8"/>
        <v>4000000</v>
      </c>
      <c r="R100" s="33">
        <f t="shared" si="8"/>
        <v>4000000</v>
      </c>
    </row>
    <row r="101" spans="1:18" ht="18" customHeight="1">
      <c r="A101" s="9">
        <v>55</v>
      </c>
      <c r="B101" s="10" t="str">
        <f t="shared" si="5"/>
        <v>3级-2级</v>
      </c>
      <c r="C101" s="10" t="s">
        <v>116</v>
      </c>
      <c r="D101" s="10" t="s">
        <v>128</v>
      </c>
      <c r="E101" s="10" t="s">
        <v>115</v>
      </c>
      <c r="F101" s="10" t="s">
        <v>81</v>
      </c>
      <c r="G101" s="30" t="s">
        <v>143</v>
      </c>
      <c r="H101" s="13" t="s">
        <v>22</v>
      </c>
      <c r="I101" s="26">
        <v>43000000</v>
      </c>
      <c r="J101" s="22" t="s">
        <v>143</v>
      </c>
      <c r="K101" s="23" t="s">
        <v>18</v>
      </c>
      <c r="L101" s="32">
        <f t="shared" si="6"/>
        <v>43000000</v>
      </c>
      <c r="M101" s="24"/>
      <c r="N101" s="20"/>
      <c r="O101" s="20"/>
      <c r="P101" s="33">
        <f t="shared" si="7"/>
        <v>43000000</v>
      </c>
      <c r="Q101" s="33">
        <f t="shared" si="8"/>
        <v>43000000</v>
      </c>
      <c r="R101" s="33">
        <f t="shared" si="8"/>
        <v>43000000</v>
      </c>
    </row>
    <row r="102" spans="1:18" ht="18" customHeight="1">
      <c r="A102" s="9">
        <v>56</v>
      </c>
      <c r="B102" s="10" t="str">
        <f t="shared" si="5"/>
        <v>3级-3级</v>
      </c>
      <c r="C102" s="10" t="s">
        <v>116</v>
      </c>
      <c r="D102" s="10" t="s">
        <v>128</v>
      </c>
      <c r="E102" s="10" t="s">
        <v>116</v>
      </c>
      <c r="F102" s="10" t="s">
        <v>122</v>
      </c>
      <c r="G102" s="30" t="s">
        <v>143</v>
      </c>
      <c r="H102" s="13" t="s">
        <v>22</v>
      </c>
      <c r="I102" s="26">
        <v>74000000</v>
      </c>
      <c r="J102" s="22" t="s">
        <v>143</v>
      </c>
      <c r="K102" s="23" t="s">
        <v>18</v>
      </c>
      <c r="L102" s="32">
        <f t="shared" si="6"/>
        <v>74000000</v>
      </c>
      <c r="M102" s="24"/>
      <c r="N102" s="20"/>
      <c r="O102" s="20"/>
      <c r="P102" s="33">
        <f t="shared" si="7"/>
        <v>74000000</v>
      </c>
      <c r="Q102" s="33">
        <f t="shared" si="8"/>
        <v>74000000</v>
      </c>
      <c r="R102" s="33">
        <f t="shared" si="8"/>
        <v>74000000</v>
      </c>
    </row>
    <row r="103" spans="1:18" ht="18" customHeight="1">
      <c r="A103" s="9">
        <v>57</v>
      </c>
      <c r="B103" s="10" t="str">
        <f t="shared" si="5"/>
        <v>3级-3级</v>
      </c>
      <c r="C103" s="10" t="s">
        <v>116</v>
      </c>
      <c r="D103" s="10" t="s">
        <v>128</v>
      </c>
      <c r="E103" s="10" t="s">
        <v>116</v>
      </c>
      <c r="F103" s="10" t="s">
        <v>126</v>
      </c>
      <c r="G103" s="30" t="s">
        <v>143</v>
      </c>
      <c r="H103" s="13" t="s">
        <v>22</v>
      </c>
      <c r="I103" s="26">
        <v>50000000</v>
      </c>
      <c r="J103" s="22" t="s">
        <v>143</v>
      </c>
      <c r="K103" s="23" t="s">
        <v>18</v>
      </c>
      <c r="L103" s="32">
        <f t="shared" si="6"/>
        <v>50000000</v>
      </c>
      <c r="M103" s="24"/>
      <c r="N103" s="20"/>
      <c r="O103" s="20"/>
      <c r="P103" s="33">
        <f t="shared" si="7"/>
        <v>50000000</v>
      </c>
      <c r="Q103" s="33">
        <f t="shared" si="8"/>
        <v>50000000</v>
      </c>
      <c r="R103" s="33">
        <f t="shared" si="8"/>
        <v>50000000</v>
      </c>
    </row>
    <row r="104" spans="1:18" ht="18" customHeight="1">
      <c r="A104" s="9">
        <v>58</v>
      </c>
      <c r="B104" s="10" t="str">
        <f t="shared" si="5"/>
        <v>3级-3级</v>
      </c>
      <c r="C104" s="10" t="s">
        <v>116</v>
      </c>
      <c r="D104" s="10" t="s">
        <v>128</v>
      </c>
      <c r="E104" s="10" t="s">
        <v>116</v>
      </c>
      <c r="F104" s="10" t="s">
        <v>144</v>
      </c>
      <c r="G104" s="30" t="s">
        <v>143</v>
      </c>
      <c r="H104" s="13" t="s">
        <v>5</v>
      </c>
      <c r="I104" s="26">
        <v>4574142.6900000004</v>
      </c>
      <c r="J104" s="22" t="s">
        <v>143</v>
      </c>
      <c r="K104" s="23" t="s">
        <v>9</v>
      </c>
      <c r="L104" s="32">
        <f t="shared" si="6"/>
        <v>4574142.6900000004</v>
      </c>
      <c r="M104" s="24"/>
      <c r="N104" s="20"/>
      <c r="O104" s="20"/>
      <c r="P104" s="33">
        <f t="shared" si="7"/>
        <v>4574142.6900000004</v>
      </c>
      <c r="Q104" s="33">
        <f t="shared" si="8"/>
        <v>4574142.6900000004</v>
      </c>
      <c r="R104" s="33">
        <f t="shared" si="8"/>
        <v>4574142.6900000004</v>
      </c>
    </row>
    <row r="105" spans="1:18" ht="18" customHeight="1">
      <c r="A105" s="9">
        <v>70</v>
      </c>
      <c r="B105" s="10" t="str">
        <f t="shared" si="5"/>
        <v>2级-3级</v>
      </c>
      <c r="C105" s="10" t="s">
        <v>115</v>
      </c>
      <c r="D105" s="10" t="s">
        <v>81</v>
      </c>
      <c r="E105" s="10" t="s">
        <v>116</v>
      </c>
      <c r="F105" s="10" t="s">
        <v>117</v>
      </c>
      <c r="G105" s="30" t="s">
        <v>143</v>
      </c>
      <c r="H105" s="13" t="s">
        <v>14</v>
      </c>
      <c r="I105" s="26">
        <v>152000000</v>
      </c>
      <c r="J105" s="22" t="s">
        <v>143</v>
      </c>
      <c r="K105" s="23" t="s">
        <v>26</v>
      </c>
      <c r="L105" s="32">
        <f t="shared" si="6"/>
        <v>152000000</v>
      </c>
      <c r="M105" s="24"/>
      <c r="N105" s="20"/>
      <c r="O105" s="20"/>
      <c r="P105" s="33">
        <f t="shared" si="7"/>
        <v>152000000</v>
      </c>
      <c r="Q105" s="33">
        <f t="shared" si="8"/>
        <v>152000000</v>
      </c>
      <c r="R105" s="33">
        <f t="shared" si="8"/>
        <v>152000000</v>
      </c>
    </row>
    <row r="106" spans="1:18" ht="18" customHeight="1">
      <c r="A106" s="9">
        <v>71</v>
      </c>
      <c r="B106" s="10" t="str">
        <f t="shared" si="5"/>
        <v>2级-3级</v>
      </c>
      <c r="C106" s="10" t="s">
        <v>115</v>
      </c>
      <c r="D106" s="10" t="s">
        <v>81</v>
      </c>
      <c r="E106" s="10" t="s">
        <v>116</v>
      </c>
      <c r="F106" s="10" t="s">
        <v>128</v>
      </c>
      <c r="G106" s="30" t="s">
        <v>143</v>
      </c>
      <c r="H106" s="13" t="s">
        <v>14</v>
      </c>
      <c r="I106" s="26">
        <v>30000000</v>
      </c>
      <c r="J106" s="22" t="s">
        <v>143</v>
      </c>
      <c r="K106" s="23" t="s">
        <v>26</v>
      </c>
      <c r="L106" s="32">
        <f t="shared" si="6"/>
        <v>30000000</v>
      </c>
      <c r="M106" s="24"/>
      <c r="N106" s="20"/>
      <c r="O106" s="20"/>
      <c r="P106" s="33">
        <f t="shared" si="7"/>
        <v>30000000</v>
      </c>
      <c r="Q106" s="33">
        <f t="shared" si="8"/>
        <v>30000000</v>
      </c>
      <c r="R106" s="33">
        <f t="shared" si="8"/>
        <v>30000000</v>
      </c>
    </row>
    <row r="107" spans="1:18" ht="18" customHeight="1">
      <c r="A107" s="9">
        <v>72</v>
      </c>
      <c r="B107" s="10" t="str">
        <f t="shared" si="5"/>
        <v>3级-3级</v>
      </c>
      <c r="C107" s="10" t="s">
        <v>116</v>
      </c>
      <c r="D107" s="10" t="s">
        <v>122</v>
      </c>
      <c r="E107" s="10" t="s">
        <v>116</v>
      </c>
      <c r="F107" s="10" t="s">
        <v>120</v>
      </c>
      <c r="G107" s="30" t="s">
        <v>143</v>
      </c>
      <c r="H107" s="13" t="s">
        <v>14</v>
      </c>
      <c r="I107" s="26">
        <v>4040000</v>
      </c>
      <c r="J107" s="22" t="s">
        <v>143</v>
      </c>
      <c r="K107" s="23" t="s">
        <v>23</v>
      </c>
      <c r="L107" s="32">
        <f t="shared" si="6"/>
        <v>4040000</v>
      </c>
      <c r="M107" s="24"/>
      <c r="N107" s="20"/>
      <c r="O107" s="20"/>
      <c r="P107" s="33">
        <f t="shared" si="7"/>
        <v>4040000</v>
      </c>
      <c r="Q107" s="33">
        <f t="shared" si="8"/>
        <v>4040000</v>
      </c>
      <c r="R107" s="33">
        <f t="shared" si="8"/>
        <v>4040000</v>
      </c>
    </row>
    <row r="108" spans="1:18" ht="18" customHeight="1">
      <c r="A108" s="9">
        <v>73</v>
      </c>
      <c r="B108" s="10" t="str">
        <f t="shared" si="5"/>
        <v>3级-3级</v>
      </c>
      <c r="C108" s="10" t="s">
        <v>116</v>
      </c>
      <c r="D108" s="10" t="s">
        <v>122</v>
      </c>
      <c r="E108" s="10" t="s">
        <v>116</v>
      </c>
      <c r="F108" s="10" t="s">
        <v>123</v>
      </c>
      <c r="G108" s="30" t="s">
        <v>143</v>
      </c>
      <c r="H108" s="13" t="s">
        <v>14</v>
      </c>
      <c r="I108" s="26">
        <v>16000000</v>
      </c>
      <c r="J108" s="22" t="s">
        <v>143</v>
      </c>
      <c r="K108" s="23" t="s">
        <v>23</v>
      </c>
      <c r="L108" s="32">
        <f t="shared" si="6"/>
        <v>16000000</v>
      </c>
      <c r="M108" s="24"/>
      <c r="N108" s="20"/>
      <c r="O108" s="20"/>
      <c r="P108" s="33">
        <f t="shared" si="7"/>
        <v>16000000</v>
      </c>
      <c r="Q108" s="33">
        <f t="shared" si="8"/>
        <v>16000000</v>
      </c>
      <c r="R108" s="33">
        <f t="shared" si="8"/>
        <v>16000000</v>
      </c>
    </row>
    <row r="109" spans="1:18" ht="18" customHeight="1">
      <c r="A109" s="9">
        <v>74</v>
      </c>
      <c r="B109" s="10" t="str">
        <f t="shared" si="5"/>
        <v>3级-3级</v>
      </c>
      <c r="C109" s="10" t="s">
        <v>116</v>
      </c>
      <c r="D109" s="10" t="s">
        <v>122</v>
      </c>
      <c r="E109" s="10" t="s">
        <v>116</v>
      </c>
      <c r="F109" s="10" t="s">
        <v>128</v>
      </c>
      <c r="G109" s="30" t="s">
        <v>143</v>
      </c>
      <c r="H109" s="13" t="s">
        <v>14</v>
      </c>
      <c r="I109" s="26">
        <v>75000000</v>
      </c>
      <c r="J109" s="22" t="s">
        <v>143</v>
      </c>
      <c r="K109" s="23" t="s">
        <v>26</v>
      </c>
      <c r="L109" s="32">
        <f t="shared" si="6"/>
        <v>75000000</v>
      </c>
      <c r="M109" s="24"/>
      <c r="N109" s="20"/>
      <c r="O109" s="20"/>
      <c r="P109" s="33">
        <f t="shared" si="7"/>
        <v>75000000</v>
      </c>
      <c r="Q109" s="33">
        <f t="shared" ref="Q109:R128" si="9">P109</f>
        <v>75000000</v>
      </c>
      <c r="R109" s="33">
        <f t="shared" si="9"/>
        <v>75000000</v>
      </c>
    </row>
    <row r="110" spans="1:18" ht="18" customHeight="1">
      <c r="A110" s="9">
        <v>75</v>
      </c>
      <c r="B110" s="10" t="str">
        <f t="shared" si="5"/>
        <v>3级-3级</v>
      </c>
      <c r="C110" s="10" t="s">
        <v>116</v>
      </c>
      <c r="D110" s="10" t="s">
        <v>126</v>
      </c>
      <c r="E110" s="10" t="s">
        <v>116</v>
      </c>
      <c r="F110" s="10" t="s">
        <v>117</v>
      </c>
      <c r="G110" s="30" t="s">
        <v>143</v>
      </c>
      <c r="H110" s="13" t="s">
        <v>14</v>
      </c>
      <c r="I110" s="26">
        <v>38000000</v>
      </c>
      <c r="J110" s="22" t="s">
        <v>143</v>
      </c>
      <c r="K110" s="23" t="s">
        <v>26</v>
      </c>
      <c r="L110" s="32">
        <f t="shared" si="6"/>
        <v>38000000</v>
      </c>
      <c r="M110" s="24"/>
      <c r="N110" s="20"/>
      <c r="O110" s="20"/>
      <c r="P110" s="33">
        <f t="shared" si="7"/>
        <v>38000000</v>
      </c>
      <c r="Q110" s="33">
        <f t="shared" si="9"/>
        <v>38000000</v>
      </c>
      <c r="R110" s="33">
        <f t="shared" si="9"/>
        <v>38000000</v>
      </c>
    </row>
    <row r="111" spans="1:18" ht="18" customHeight="1">
      <c r="A111" s="9">
        <v>76</v>
      </c>
      <c r="B111" s="10" t="str">
        <f t="shared" si="5"/>
        <v>3级-3级</v>
      </c>
      <c r="C111" s="10" t="s">
        <v>116</v>
      </c>
      <c r="D111" s="10" t="s">
        <v>126</v>
      </c>
      <c r="E111" s="10" t="s">
        <v>116</v>
      </c>
      <c r="F111" s="10" t="s">
        <v>124</v>
      </c>
      <c r="G111" s="30" t="s">
        <v>143</v>
      </c>
      <c r="H111" s="13" t="s">
        <v>14</v>
      </c>
      <c r="I111" s="26">
        <v>4000000</v>
      </c>
      <c r="J111" s="22" t="s">
        <v>143</v>
      </c>
      <c r="K111" s="23" t="s">
        <v>26</v>
      </c>
      <c r="L111" s="32">
        <f t="shared" si="6"/>
        <v>4000000</v>
      </c>
      <c r="M111" s="24"/>
      <c r="N111" s="20"/>
      <c r="O111" s="20"/>
      <c r="P111" s="33">
        <f t="shared" si="7"/>
        <v>4000000</v>
      </c>
      <c r="Q111" s="33">
        <f t="shared" si="9"/>
        <v>4000000</v>
      </c>
      <c r="R111" s="33">
        <f t="shared" si="9"/>
        <v>4000000</v>
      </c>
    </row>
    <row r="112" spans="1:18" ht="18" customHeight="1">
      <c r="A112" s="9">
        <v>77</v>
      </c>
      <c r="B112" s="10" t="str">
        <f t="shared" si="5"/>
        <v>3级-3级</v>
      </c>
      <c r="C112" s="10" t="s">
        <v>116</v>
      </c>
      <c r="D112" s="10" t="s">
        <v>126</v>
      </c>
      <c r="E112" s="10" t="s">
        <v>116</v>
      </c>
      <c r="F112" s="10" t="s">
        <v>128</v>
      </c>
      <c r="G112" s="30" t="s">
        <v>143</v>
      </c>
      <c r="H112" s="13" t="s">
        <v>14</v>
      </c>
      <c r="I112" s="26">
        <v>69000000</v>
      </c>
      <c r="J112" s="22" t="s">
        <v>143</v>
      </c>
      <c r="K112" s="23" t="s">
        <v>26</v>
      </c>
      <c r="L112" s="32">
        <f t="shared" si="6"/>
        <v>69000000</v>
      </c>
      <c r="M112" s="24"/>
      <c r="N112" s="20"/>
      <c r="O112" s="20"/>
      <c r="P112" s="33">
        <f t="shared" si="7"/>
        <v>69000000</v>
      </c>
      <c r="Q112" s="33">
        <f t="shared" si="9"/>
        <v>69000000</v>
      </c>
      <c r="R112" s="33">
        <f t="shared" si="9"/>
        <v>69000000</v>
      </c>
    </row>
    <row r="113" spans="1:18" ht="18" customHeight="1">
      <c r="A113" s="9">
        <v>78</v>
      </c>
      <c r="B113" s="10" t="str">
        <f t="shared" ref="B113:B128" si="10">TEXT(C113,"000")&amp;"-"&amp;TEXT(E113,"000")</f>
        <v>3级-3级</v>
      </c>
      <c r="C113" s="10" t="s">
        <v>116</v>
      </c>
      <c r="D113" s="10" t="s">
        <v>127</v>
      </c>
      <c r="E113" s="10" t="s">
        <v>116</v>
      </c>
      <c r="F113" s="10" t="s">
        <v>117</v>
      </c>
      <c r="G113" s="30" t="s">
        <v>143</v>
      </c>
      <c r="H113" s="13" t="s">
        <v>14</v>
      </c>
      <c r="I113" s="26">
        <v>3500000</v>
      </c>
      <c r="J113" s="22" t="s">
        <v>143</v>
      </c>
      <c r="K113" s="23" t="s">
        <v>26</v>
      </c>
      <c r="L113" s="32">
        <f t="shared" ref="L113:L144" si="11">I113</f>
        <v>3500000</v>
      </c>
      <c r="M113" s="24"/>
      <c r="N113" s="20"/>
      <c r="O113" s="20"/>
      <c r="P113" s="33">
        <f t="shared" ref="P113:P144" si="12">L113</f>
        <v>3500000</v>
      </c>
      <c r="Q113" s="33">
        <f t="shared" si="9"/>
        <v>3500000</v>
      </c>
      <c r="R113" s="33">
        <f t="shared" si="9"/>
        <v>3500000</v>
      </c>
    </row>
    <row r="114" spans="1:18" ht="18" customHeight="1">
      <c r="A114" s="9">
        <v>79</v>
      </c>
      <c r="B114" s="10" t="str">
        <f t="shared" si="10"/>
        <v>2级-3级</v>
      </c>
      <c r="C114" s="10" t="s">
        <v>115</v>
      </c>
      <c r="D114" s="10" t="s">
        <v>81</v>
      </c>
      <c r="E114" s="10" t="s">
        <v>116</v>
      </c>
      <c r="F114" s="10" t="s">
        <v>117</v>
      </c>
      <c r="G114" s="30" t="s">
        <v>145</v>
      </c>
      <c r="H114" s="13" t="s">
        <v>14</v>
      </c>
      <c r="I114" s="26">
        <v>80958.33</v>
      </c>
      <c r="J114" s="31" t="s">
        <v>146</v>
      </c>
      <c r="K114" s="23" t="s">
        <v>24</v>
      </c>
      <c r="L114" s="32">
        <f t="shared" si="11"/>
        <v>80958.33</v>
      </c>
      <c r="M114" s="24"/>
      <c r="N114" s="20"/>
      <c r="O114" s="20"/>
      <c r="P114" s="33">
        <f t="shared" si="12"/>
        <v>80958.33</v>
      </c>
      <c r="Q114" s="33">
        <f t="shared" si="9"/>
        <v>80958.33</v>
      </c>
      <c r="R114" s="33">
        <f t="shared" si="9"/>
        <v>80958.33</v>
      </c>
    </row>
    <row r="115" spans="1:18" ht="18" customHeight="1">
      <c r="A115" s="9">
        <v>80</v>
      </c>
      <c r="B115" s="10" t="str">
        <f t="shared" si="10"/>
        <v>3级-3级</v>
      </c>
      <c r="C115" s="10" t="s">
        <v>116</v>
      </c>
      <c r="D115" s="10" t="s">
        <v>126</v>
      </c>
      <c r="E115" s="10" t="s">
        <v>116</v>
      </c>
      <c r="F115" s="10" t="s">
        <v>124</v>
      </c>
      <c r="G115" s="30" t="s">
        <v>145</v>
      </c>
      <c r="H115" s="13" t="s">
        <v>14</v>
      </c>
      <c r="I115" s="26">
        <v>1450</v>
      </c>
      <c r="J115" s="31" t="s">
        <v>146</v>
      </c>
      <c r="K115" s="23" t="s">
        <v>24</v>
      </c>
      <c r="L115" s="32">
        <f t="shared" si="11"/>
        <v>1450</v>
      </c>
      <c r="M115" s="24"/>
      <c r="N115" s="20"/>
      <c r="O115" s="20"/>
      <c r="P115" s="33">
        <f t="shared" si="12"/>
        <v>1450</v>
      </c>
      <c r="Q115" s="33">
        <f t="shared" si="9"/>
        <v>1450</v>
      </c>
      <c r="R115" s="33">
        <f t="shared" si="9"/>
        <v>1450</v>
      </c>
    </row>
    <row r="116" spans="1:18" ht="18" customHeight="1">
      <c r="A116" s="9">
        <v>81</v>
      </c>
      <c r="B116" s="10" t="str">
        <f t="shared" si="10"/>
        <v>3级-3级</v>
      </c>
      <c r="C116" s="10" t="s">
        <v>116</v>
      </c>
      <c r="D116" s="10" t="s">
        <v>122</v>
      </c>
      <c r="E116" s="10" t="s">
        <v>116</v>
      </c>
      <c r="F116" s="10" t="s">
        <v>120</v>
      </c>
      <c r="G116" s="30" t="s">
        <v>145</v>
      </c>
      <c r="H116" s="13" t="s">
        <v>14</v>
      </c>
      <c r="I116" s="26">
        <v>478773.09</v>
      </c>
      <c r="J116" s="31" t="s">
        <v>146</v>
      </c>
      <c r="K116" s="23" t="s">
        <v>24</v>
      </c>
      <c r="L116" s="32">
        <f t="shared" si="11"/>
        <v>478773.09</v>
      </c>
      <c r="M116" s="24"/>
      <c r="N116" s="20"/>
      <c r="O116" s="20"/>
      <c r="P116" s="33">
        <f t="shared" si="12"/>
        <v>478773.09</v>
      </c>
      <c r="Q116" s="33">
        <f t="shared" si="9"/>
        <v>478773.09</v>
      </c>
      <c r="R116" s="33">
        <f t="shared" si="9"/>
        <v>478773.09</v>
      </c>
    </row>
    <row r="117" spans="1:18" ht="18" customHeight="1">
      <c r="A117" s="9">
        <v>82</v>
      </c>
      <c r="B117" s="10" t="str">
        <f t="shared" si="10"/>
        <v>3级-3级</v>
      </c>
      <c r="C117" s="10" t="s">
        <v>116</v>
      </c>
      <c r="D117" s="10" t="s">
        <v>122</v>
      </c>
      <c r="E117" s="10" t="s">
        <v>116</v>
      </c>
      <c r="F117" s="10" t="s">
        <v>123</v>
      </c>
      <c r="G117" s="30" t="s">
        <v>145</v>
      </c>
      <c r="H117" s="13" t="s">
        <v>14</v>
      </c>
      <c r="I117" s="26">
        <v>111650</v>
      </c>
      <c r="J117" s="31" t="s">
        <v>146</v>
      </c>
      <c r="K117" s="23" t="s">
        <v>24</v>
      </c>
      <c r="L117" s="32">
        <f t="shared" si="11"/>
        <v>111650</v>
      </c>
      <c r="M117" s="24"/>
      <c r="N117" s="20"/>
      <c r="O117" s="20"/>
      <c r="P117" s="33">
        <f t="shared" si="12"/>
        <v>111650</v>
      </c>
      <c r="Q117" s="33">
        <f t="shared" si="9"/>
        <v>111650</v>
      </c>
      <c r="R117" s="33">
        <f t="shared" si="9"/>
        <v>111650</v>
      </c>
    </row>
    <row r="118" spans="1:18" ht="18" customHeight="1">
      <c r="A118" s="9">
        <v>83</v>
      </c>
      <c r="B118" s="10" t="str">
        <f t="shared" si="10"/>
        <v>2级-3级</v>
      </c>
      <c r="C118" s="10" t="s">
        <v>115</v>
      </c>
      <c r="D118" s="10" t="s">
        <v>81</v>
      </c>
      <c r="E118" s="10" t="s">
        <v>116</v>
      </c>
      <c r="F118" s="10" t="s">
        <v>128</v>
      </c>
      <c r="G118" s="30" t="s">
        <v>145</v>
      </c>
      <c r="H118" s="13" t="s">
        <v>14</v>
      </c>
      <c r="I118" s="26">
        <v>1435137.5</v>
      </c>
      <c r="J118" s="31" t="s">
        <v>146</v>
      </c>
      <c r="K118" s="23" t="s">
        <v>24</v>
      </c>
      <c r="L118" s="32">
        <f t="shared" si="11"/>
        <v>1435137.5</v>
      </c>
      <c r="M118" s="24"/>
      <c r="N118" s="20"/>
      <c r="O118" s="20"/>
      <c r="P118" s="33">
        <f t="shared" si="12"/>
        <v>1435137.5</v>
      </c>
      <c r="Q118" s="33">
        <f t="shared" si="9"/>
        <v>1435137.5</v>
      </c>
      <c r="R118" s="33">
        <f t="shared" si="9"/>
        <v>1435137.5</v>
      </c>
    </row>
    <row r="119" spans="1:18" ht="18" customHeight="1">
      <c r="A119" s="9">
        <v>84</v>
      </c>
      <c r="B119" s="10" t="str">
        <f t="shared" si="10"/>
        <v>3级-3级</v>
      </c>
      <c r="C119" s="10" t="s">
        <v>116</v>
      </c>
      <c r="D119" s="10" t="s">
        <v>122</v>
      </c>
      <c r="E119" s="10" t="s">
        <v>116</v>
      </c>
      <c r="F119" s="10" t="s">
        <v>128</v>
      </c>
      <c r="G119" s="30" t="s">
        <v>145</v>
      </c>
      <c r="H119" s="13" t="s">
        <v>14</v>
      </c>
      <c r="I119" s="26">
        <v>1641399.9800000002</v>
      </c>
      <c r="J119" s="31" t="s">
        <v>146</v>
      </c>
      <c r="K119" s="23" t="s">
        <v>24</v>
      </c>
      <c r="L119" s="32">
        <f t="shared" si="11"/>
        <v>1641399.9800000002</v>
      </c>
      <c r="M119" s="24"/>
      <c r="N119" s="20"/>
      <c r="O119" s="20"/>
      <c r="P119" s="33">
        <f t="shared" si="12"/>
        <v>1641399.9800000002</v>
      </c>
      <c r="Q119" s="33">
        <f t="shared" si="9"/>
        <v>1641399.9800000002</v>
      </c>
      <c r="R119" s="33">
        <f t="shared" si="9"/>
        <v>1641399.9800000002</v>
      </c>
    </row>
    <row r="120" spans="1:18" ht="18" customHeight="1">
      <c r="A120" s="9">
        <v>85</v>
      </c>
      <c r="B120" s="10" t="str">
        <f t="shared" si="10"/>
        <v>3级-3级</v>
      </c>
      <c r="C120" s="10" t="s">
        <v>116</v>
      </c>
      <c r="D120" s="10" t="s">
        <v>126</v>
      </c>
      <c r="E120" s="10" t="s">
        <v>116</v>
      </c>
      <c r="F120" s="10" t="s">
        <v>128</v>
      </c>
      <c r="G120" s="30" t="s">
        <v>145</v>
      </c>
      <c r="H120" s="13" t="s">
        <v>14</v>
      </c>
      <c r="I120" s="26">
        <v>1326870.8299999998</v>
      </c>
      <c r="J120" s="31" t="s">
        <v>146</v>
      </c>
      <c r="K120" s="23" t="s">
        <v>24</v>
      </c>
      <c r="L120" s="32">
        <f t="shared" si="11"/>
        <v>1326870.8299999998</v>
      </c>
      <c r="M120" s="24"/>
      <c r="N120" s="20"/>
      <c r="O120" s="20"/>
      <c r="P120" s="33">
        <f t="shared" si="12"/>
        <v>1326870.8299999998</v>
      </c>
      <c r="Q120" s="33">
        <f t="shared" si="9"/>
        <v>1326870.8299999998</v>
      </c>
      <c r="R120" s="33">
        <f t="shared" si="9"/>
        <v>1326870.8299999998</v>
      </c>
    </row>
    <row r="121" spans="1:18" ht="18" customHeight="1">
      <c r="A121" s="9">
        <v>86</v>
      </c>
      <c r="B121" s="10" t="str">
        <f t="shared" si="10"/>
        <v>2级-3级</v>
      </c>
      <c r="C121" s="10" t="s">
        <v>115</v>
      </c>
      <c r="D121" s="10" t="s">
        <v>81</v>
      </c>
      <c r="E121" s="10" t="s">
        <v>116</v>
      </c>
      <c r="F121" s="10" t="s">
        <v>117</v>
      </c>
      <c r="G121" s="30" t="s">
        <v>147</v>
      </c>
      <c r="H121" s="13" t="s">
        <v>5</v>
      </c>
      <c r="I121" s="26">
        <v>54787.02</v>
      </c>
      <c r="J121" s="31" t="s">
        <v>148</v>
      </c>
      <c r="K121" s="23" t="s">
        <v>9</v>
      </c>
      <c r="L121" s="32">
        <f t="shared" si="11"/>
        <v>54787.02</v>
      </c>
      <c r="M121" s="24"/>
      <c r="N121" s="20"/>
      <c r="O121" s="20"/>
      <c r="P121" s="33">
        <f t="shared" si="12"/>
        <v>54787.02</v>
      </c>
      <c r="Q121" s="33">
        <f t="shared" si="9"/>
        <v>54787.02</v>
      </c>
      <c r="R121" s="33">
        <f t="shared" si="9"/>
        <v>54787.02</v>
      </c>
    </row>
    <row r="122" spans="1:18" ht="18" customHeight="1">
      <c r="A122" s="9">
        <v>87</v>
      </c>
      <c r="B122" s="10" t="str">
        <f t="shared" si="10"/>
        <v>2级-3级</v>
      </c>
      <c r="C122" s="10" t="s">
        <v>115</v>
      </c>
      <c r="D122" s="10" t="s">
        <v>81</v>
      </c>
      <c r="E122" s="10" t="s">
        <v>116</v>
      </c>
      <c r="F122" s="10" t="s">
        <v>120</v>
      </c>
      <c r="G122" s="30" t="s">
        <v>147</v>
      </c>
      <c r="H122" s="13" t="s">
        <v>5</v>
      </c>
      <c r="I122" s="26">
        <v>3541.32</v>
      </c>
      <c r="J122" s="31" t="s">
        <v>148</v>
      </c>
      <c r="K122" s="23" t="s">
        <v>9</v>
      </c>
      <c r="L122" s="32">
        <f t="shared" si="11"/>
        <v>3541.32</v>
      </c>
      <c r="M122" s="24"/>
      <c r="N122" s="20"/>
      <c r="O122" s="20"/>
      <c r="P122" s="33">
        <f t="shared" si="12"/>
        <v>3541.32</v>
      </c>
      <c r="Q122" s="33">
        <f t="shared" si="9"/>
        <v>3541.32</v>
      </c>
      <c r="R122" s="33">
        <f t="shared" si="9"/>
        <v>3541.32</v>
      </c>
    </row>
    <row r="123" spans="1:18" ht="18" customHeight="1">
      <c r="A123" s="9">
        <v>88</v>
      </c>
      <c r="B123" s="10" t="str">
        <f t="shared" si="10"/>
        <v>2级-3级</v>
      </c>
      <c r="C123" s="10" t="s">
        <v>115</v>
      </c>
      <c r="D123" s="10" t="s">
        <v>81</v>
      </c>
      <c r="E123" s="10" t="s">
        <v>116</v>
      </c>
      <c r="F123" s="10" t="s">
        <v>121</v>
      </c>
      <c r="G123" s="30" t="s">
        <v>147</v>
      </c>
      <c r="H123" s="13" t="s">
        <v>5</v>
      </c>
      <c r="I123" s="26">
        <v>2682.57</v>
      </c>
      <c r="J123" s="31" t="s">
        <v>148</v>
      </c>
      <c r="K123" s="23" t="s">
        <v>9</v>
      </c>
      <c r="L123" s="32">
        <f t="shared" si="11"/>
        <v>2682.57</v>
      </c>
      <c r="M123" s="24"/>
      <c r="N123" s="20"/>
      <c r="O123" s="20"/>
      <c r="P123" s="33">
        <f t="shared" si="12"/>
        <v>2682.57</v>
      </c>
      <c r="Q123" s="33">
        <f t="shared" si="9"/>
        <v>2682.57</v>
      </c>
      <c r="R123" s="33">
        <f t="shared" si="9"/>
        <v>2682.57</v>
      </c>
    </row>
    <row r="124" spans="1:18" ht="18" customHeight="1">
      <c r="A124" s="9">
        <v>89</v>
      </c>
      <c r="B124" s="10" t="str">
        <f t="shared" si="10"/>
        <v>2级-3级</v>
      </c>
      <c r="C124" s="10" t="s">
        <v>115</v>
      </c>
      <c r="D124" s="10" t="s">
        <v>81</v>
      </c>
      <c r="E124" s="10" t="s">
        <v>116</v>
      </c>
      <c r="F124" s="10" t="s">
        <v>122</v>
      </c>
      <c r="G124" s="30" t="s">
        <v>147</v>
      </c>
      <c r="H124" s="13" t="s">
        <v>5</v>
      </c>
      <c r="I124" s="26">
        <v>30204.59</v>
      </c>
      <c r="J124" s="31" t="s">
        <v>148</v>
      </c>
      <c r="K124" s="23" t="s">
        <v>9</v>
      </c>
      <c r="L124" s="32">
        <f t="shared" si="11"/>
        <v>30204.59</v>
      </c>
      <c r="M124" s="24"/>
      <c r="N124" s="20"/>
      <c r="O124" s="20"/>
      <c r="P124" s="33">
        <f t="shared" si="12"/>
        <v>30204.59</v>
      </c>
      <c r="Q124" s="33">
        <f t="shared" si="9"/>
        <v>30204.59</v>
      </c>
      <c r="R124" s="33">
        <f t="shared" si="9"/>
        <v>30204.59</v>
      </c>
    </row>
    <row r="125" spans="1:18" ht="18" customHeight="1">
      <c r="A125" s="9">
        <v>90</v>
      </c>
      <c r="B125" s="10" t="str">
        <f t="shared" si="10"/>
        <v>2级-3级</v>
      </c>
      <c r="C125" s="10" t="s">
        <v>115</v>
      </c>
      <c r="D125" s="10" t="s">
        <v>81</v>
      </c>
      <c r="E125" s="10" t="s">
        <v>116</v>
      </c>
      <c r="F125" s="10" t="s">
        <v>123</v>
      </c>
      <c r="G125" s="30" t="s">
        <v>147</v>
      </c>
      <c r="H125" s="13" t="s">
        <v>5</v>
      </c>
      <c r="I125" s="26">
        <v>14165.28</v>
      </c>
      <c r="J125" s="31" t="s">
        <v>148</v>
      </c>
      <c r="K125" s="23" t="s">
        <v>9</v>
      </c>
      <c r="L125" s="32">
        <f t="shared" si="11"/>
        <v>14165.28</v>
      </c>
      <c r="M125" s="24"/>
      <c r="N125" s="20"/>
      <c r="O125" s="20"/>
      <c r="P125" s="33">
        <f t="shared" si="12"/>
        <v>14165.28</v>
      </c>
      <c r="Q125" s="33">
        <f t="shared" si="9"/>
        <v>14165.28</v>
      </c>
      <c r="R125" s="33">
        <f t="shared" si="9"/>
        <v>14165.28</v>
      </c>
    </row>
    <row r="126" spans="1:18" ht="18" customHeight="1">
      <c r="A126" s="9">
        <v>91</v>
      </c>
      <c r="B126" s="10" t="str">
        <f t="shared" si="10"/>
        <v>2级-3级</v>
      </c>
      <c r="C126" s="10" t="s">
        <v>115</v>
      </c>
      <c r="D126" s="10" t="s">
        <v>81</v>
      </c>
      <c r="E126" s="10" t="s">
        <v>116</v>
      </c>
      <c r="F126" s="10" t="s">
        <v>124</v>
      </c>
      <c r="G126" s="30" t="s">
        <v>147</v>
      </c>
      <c r="H126" s="13" t="s">
        <v>5</v>
      </c>
      <c r="I126" s="26">
        <v>1770.66</v>
      </c>
      <c r="J126" s="31" t="s">
        <v>148</v>
      </c>
      <c r="K126" s="23" t="s">
        <v>9</v>
      </c>
      <c r="L126" s="32">
        <f t="shared" si="11"/>
        <v>1770.66</v>
      </c>
      <c r="M126" s="24"/>
      <c r="N126" s="20"/>
      <c r="O126" s="20"/>
      <c r="P126" s="33">
        <f t="shared" si="12"/>
        <v>1770.66</v>
      </c>
      <c r="Q126" s="33">
        <f t="shared" si="9"/>
        <v>1770.66</v>
      </c>
      <c r="R126" s="33">
        <f t="shared" si="9"/>
        <v>1770.66</v>
      </c>
    </row>
    <row r="127" spans="1:18" ht="18" customHeight="1">
      <c r="A127" s="9">
        <v>92</v>
      </c>
      <c r="B127" s="10" t="str">
        <f t="shared" si="10"/>
        <v>2级-3级</v>
      </c>
      <c r="C127" s="10" t="s">
        <v>115</v>
      </c>
      <c r="D127" s="10" t="s">
        <v>81</v>
      </c>
      <c r="E127" s="10" t="s">
        <v>116</v>
      </c>
      <c r="F127" s="10" t="s">
        <v>125</v>
      </c>
      <c r="G127" s="30" t="s">
        <v>147</v>
      </c>
      <c r="H127" s="13" t="s">
        <v>5</v>
      </c>
      <c r="I127" s="26">
        <v>23018.560000000001</v>
      </c>
      <c r="J127" s="31" t="s">
        <v>148</v>
      </c>
      <c r="K127" s="23" t="s">
        <v>9</v>
      </c>
      <c r="L127" s="32">
        <f t="shared" si="11"/>
        <v>23018.560000000001</v>
      </c>
      <c r="M127" s="24"/>
      <c r="N127" s="20"/>
      <c r="O127" s="20"/>
      <c r="P127" s="33">
        <f t="shared" si="12"/>
        <v>23018.560000000001</v>
      </c>
      <c r="Q127" s="33">
        <f t="shared" si="9"/>
        <v>23018.560000000001</v>
      </c>
      <c r="R127" s="33">
        <f t="shared" si="9"/>
        <v>23018.560000000001</v>
      </c>
    </row>
    <row r="128" spans="1:18" ht="18" customHeight="1">
      <c r="A128" s="9">
        <v>93</v>
      </c>
      <c r="B128" s="10" t="str">
        <f t="shared" si="10"/>
        <v>2级-3级</v>
      </c>
      <c r="C128" s="10" t="s">
        <v>115</v>
      </c>
      <c r="D128" s="10" t="s">
        <v>81</v>
      </c>
      <c r="E128" s="10" t="s">
        <v>116</v>
      </c>
      <c r="F128" s="10" t="s">
        <v>126</v>
      </c>
      <c r="G128" s="30" t="s">
        <v>147</v>
      </c>
      <c r="H128" s="13" t="s">
        <v>5</v>
      </c>
      <c r="I128" s="26">
        <v>89993.38</v>
      </c>
      <c r="J128" s="31" t="s">
        <v>148</v>
      </c>
      <c r="K128" s="23" t="s">
        <v>9</v>
      </c>
      <c r="L128" s="32">
        <f t="shared" si="11"/>
        <v>89993.38</v>
      </c>
      <c r="M128" s="24"/>
      <c r="N128" s="20"/>
      <c r="O128" s="20"/>
      <c r="P128" s="33">
        <f t="shared" si="12"/>
        <v>89993.38</v>
      </c>
      <c r="Q128" s="33">
        <f t="shared" si="9"/>
        <v>89993.38</v>
      </c>
      <c r="R128" s="33">
        <f t="shared" si="9"/>
        <v>89993.38</v>
      </c>
    </row>
    <row r="129" spans="1:18" ht="18" customHeight="1">
      <c r="A129" s="9">
        <v>94</v>
      </c>
      <c r="B129" s="10" t="e">
        <f>TEXT(C129,"000")&amp;"-"&amp;TEXT(#REF!,"000")</f>
        <v>#REF!</v>
      </c>
      <c r="C129" s="10" t="s">
        <v>115</v>
      </c>
      <c r="D129" s="10" t="s">
        <v>81</v>
      </c>
      <c r="E129" s="10" t="s">
        <v>116</v>
      </c>
      <c r="F129" s="10" t="s">
        <v>127</v>
      </c>
      <c r="G129" s="30" t="s">
        <v>147</v>
      </c>
      <c r="H129" s="13" t="s">
        <v>5</v>
      </c>
      <c r="I129" s="26">
        <v>47497.59</v>
      </c>
      <c r="J129" s="31" t="s">
        <v>148</v>
      </c>
      <c r="K129" s="23" t="s">
        <v>9</v>
      </c>
      <c r="L129" s="32">
        <f t="shared" si="11"/>
        <v>47497.59</v>
      </c>
      <c r="M129" s="24"/>
      <c r="N129" s="20"/>
      <c r="O129" s="20"/>
      <c r="P129" s="33">
        <f t="shared" si="12"/>
        <v>47497.59</v>
      </c>
      <c r="Q129" s="33">
        <f t="shared" ref="Q129:R148" si="13">P129</f>
        <v>47497.59</v>
      </c>
      <c r="R129" s="33">
        <f t="shared" si="13"/>
        <v>47497.59</v>
      </c>
    </row>
    <row r="130" spans="1:18" ht="18" customHeight="1">
      <c r="A130" s="9">
        <v>95</v>
      </c>
      <c r="B130" s="10" t="str">
        <f>TEXT(C130,"000")&amp;"-"&amp;TEXT(E129,"000")</f>
        <v>2级-3级</v>
      </c>
      <c r="C130" s="10" t="s">
        <v>115</v>
      </c>
      <c r="D130" s="10" t="s">
        <v>81</v>
      </c>
      <c r="E130" s="10" t="s">
        <v>116</v>
      </c>
      <c r="F130" s="10" t="s">
        <v>128</v>
      </c>
      <c r="G130" s="30" t="s">
        <v>147</v>
      </c>
      <c r="H130" s="13" t="s">
        <v>5</v>
      </c>
      <c r="I130" s="26">
        <v>24789.22</v>
      </c>
      <c r="J130" s="31" t="s">
        <v>148</v>
      </c>
      <c r="K130" s="23" t="s">
        <v>9</v>
      </c>
      <c r="L130" s="32">
        <f t="shared" si="11"/>
        <v>24789.22</v>
      </c>
      <c r="M130" s="24"/>
      <c r="N130" s="20"/>
      <c r="O130" s="20"/>
      <c r="P130" s="33">
        <f t="shared" si="12"/>
        <v>24789.22</v>
      </c>
      <c r="Q130" s="33">
        <f t="shared" si="13"/>
        <v>24789.22</v>
      </c>
      <c r="R130" s="33">
        <f t="shared" si="13"/>
        <v>24789.22</v>
      </c>
    </row>
    <row r="131" spans="1:18" ht="18" customHeight="1">
      <c r="A131" s="9">
        <v>96</v>
      </c>
      <c r="B131" s="10" t="str">
        <f>TEXT(C131,"000")&amp;"-"&amp;TEXT(E130,"000")</f>
        <v>2级-3级</v>
      </c>
      <c r="C131" s="10" t="s">
        <v>115</v>
      </c>
      <c r="D131" s="10" t="s">
        <v>81</v>
      </c>
      <c r="E131" s="10" t="s">
        <v>116</v>
      </c>
      <c r="F131" s="10" t="s">
        <v>117</v>
      </c>
      <c r="G131" s="30" t="s">
        <v>149</v>
      </c>
      <c r="H131" s="13" t="s">
        <v>5</v>
      </c>
      <c r="I131" s="26">
        <v>10990.43</v>
      </c>
      <c r="J131" s="31" t="s">
        <v>150</v>
      </c>
      <c r="K131" s="23" t="s">
        <v>9</v>
      </c>
      <c r="L131" s="32">
        <f t="shared" si="11"/>
        <v>10990.43</v>
      </c>
      <c r="M131" s="24"/>
      <c r="N131" s="20"/>
      <c r="O131" s="20"/>
      <c r="P131" s="33">
        <f t="shared" si="12"/>
        <v>10990.43</v>
      </c>
      <c r="Q131" s="33">
        <f t="shared" si="13"/>
        <v>10990.43</v>
      </c>
      <c r="R131" s="33">
        <f t="shared" si="13"/>
        <v>10990.43</v>
      </c>
    </row>
    <row r="132" spans="1:18" ht="18" customHeight="1">
      <c r="A132" s="9">
        <v>97</v>
      </c>
      <c r="B132" s="10" t="str">
        <f t="shared" ref="B132:B195" si="14">TEXT(C132,"000")&amp;"-"&amp;TEXT(E132,"000")</f>
        <v>2级-3级</v>
      </c>
      <c r="C132" s="10" t="s">
        <v>115</v>
      </c>
      <c r="D132" s="10" t="s">
        <v>81</v>
      </c>
      <c r="E132" s="10" t="s">
        <v>116</v>
      </c>
      <c r="F132" s="10" t="s">
        <v>120</v>
      </c>
      <c r="G132" s="30" t="s">
        <v>149</v>
      </c>
      <c r="H132" s="13" t="s">
        <v>5</v>
      </c>
      <c r="I132" s="26">
        <v>711.18</v>
      </c>
      <c r="J132" s="31" t="s">
        <v>150</v>
      </c>
      <c r="K132" s="23" t="s">
        <v>9</v>
      </c>
      <c r="L132" s="32">
        <f t="shared" si="11"/>
        <v>711.18</v>
      </c>
      <c r="M132" s="24"/>
      <c r="N132" s="20"/>
      <c r="O132" s="20"/>
      <c r="P132" s="33">
        <f t="shared" si="12"/>
        <v>711.18</v>
      </c>
      <c r="Q132" s="33">
        <f t="shared" si="13"/>
        <v>711.18</v>
      </c>
      <c r="R132" s="33">
        <f t="shared" si="13"/>
        <v>711.18</v>
      </c>
    </row>
    <row r="133" spans="1:18" ht="18" customHeight="1">
      <c r="A133" s="9">
        <v>98</v>
      </c>
      <c r="B133" s="10" t="str">
        <f t="shared" si="14"/>
        <v>2级-3级</v>
      </c>
      <c r="C133" s="10" t="s">
        <v>115</v>
      </c>
      <c r="D133" s="10" t="s">
        <v>81</v>
      </c>
      <c r="E133" s="10" t="s">
        <v>116</v>
      </c>
      <c r="F133" s="10" t="s">
        <v>121</v>
      </c>
      <c r="G133" s="30" t="s">
        <v>149</v>
      </c>
      <c r="H133" s="13" t="s">
        <v>5</v>
      </c>
      <c r="I133" s="26">
        <v>490.04</v>
      </c>
      <c r="J133" s="31" t="s">
        <v>150</v>
      </c>
      <c r="K133" s="23" t="s">
        <v>9</v>
      </c>
      <c r="L133" s="32">
        <f t="shared" si="11"/>
        <v>490.04</v>
      </c>
      <c r="M133" s="24"/>
      <c r="N133" s="20"/>
      <c r="O133" s="20"/>
      <c r="P133" s="33">
        <f t="shared" si="12"/>
        <v>490.04</v>
      </c>
      <c r="Q133" s="33">
        <f t="shared" si="13"/>
        <v>490.04</v>
      </c>
      <c r="R133" s="33">
        <f t="shared" si="13"/>
        <v>490.04</v>
      </c>
    </row>
    <row r="134" spans="1:18" ht="18" customHeight="1">
      <c r="A134" s="9">
        <v>99</v>
      </c>
      <c r="B134" s="10" t="str">
        <f t="shared" si="14"/>
        <v>2级-3级</v>
      </c>
      <c r="C134" s="10" t="s">
        <v>115</v>
      </c>
      <c r="D134" s="10" t="s">
        <v>81</v>
      </c>
      <c r="E134" s="10" t="s">
        <v>116</v>
      </c>
      <c r="F134" s="10" t="s">
        <v>122</v>
      </c>
      <c r="G134" s="30" t="s">
        <v>149</v>
      </c>
      <c r="H134" s="13" t="s">
        <v>5</v>
      </c>
      <c r="I134" s="26">
        <v>6077.93</v>
      </c>
      <c r="J134" s="31" t="s">
        <v>150</v>
      </c>
      <c r="K134" s="23" t="s">
        <v>9</v>
      </c>
      <c r="L134" s="32">
        <f t="shared" si="11"/>
        <v>6077.93</v>
      </c>
      <c r="M134" s="24"/>
      <c r="N134" s="20"/>
      <c r="O134" s="20"/>
      <c r="P134" s="33">
        <f t="shared" si="12"/>
        <v>6077.93</v>
      </c>
      <c r="Q134" s="33">
        <f t="shared" si="13"/>
        <v>6077.93</v>
      </c>
      <c r="R134" s="33">
        <f t="shared" si="13"/>
        <v>6077.93</v>
      </c>
    </row>
    <row r="135" spans="1:18" ht="18" customHeight="1">
      <c r="A135" s="9">
        <v>100</v>
      </c>
      <c r="B135" s="10" t="str">
        <f t="shared" si="14"/>
        <v>2级-3级</v>
      </c>
      <c r="C135" s="10" t="s">
        <v>115</v>
      </c>
      <c r="D135" s="10" t="s">
        <v>81</v>
      </c>
      <c r="E135" s="10" t="s">
        <v>116</v>
      </c>
      <c r="F135" s="10" t="s">
        <v>123</v>
      </c>
      <c r="G135" s="30" t="s">
        <v>149</v>
      </c>
      <c r="H135" s="13" t="s">
        <v>5</v>
      </c>
      <c r="I135" s="26">
        <v>2844.72</v>
      </c>
      <c r="J135" s="31" t="s">
        <v>150</v>
      </c>
      <c r="K135" s="23" t="s">
        <v>9</v>
      </c>
      <c r="L135" s="32">
        <f t="shared" si="11"/>
        <v>2844.72</v>
      </c>
      <c r="M135" s="24"/>
      <c r="N135" s="20"/>
      <c r="O135" s="20"/>
      <c r="P135" s="33">
        <f t="shared" si="12"/>
        <v>2844.72</v>
      </c>
      <c r="Q135" s="33">
        <f t="shared" si="13"/>
        <v>2844.72</v>
      </c>
      <c r="R135" s="33">
        <f t="shared" si="13"/>
        <v>2844.72</v>
      </c>
    </row>
    <row r="136" spans="1:18" ht="18" customHeight="1">
      <c r="A136" s="9">
        <v>101</v>
      </c>
      <c r="B136" s="10" t="str">
        <f t="shared" si="14"/>
        <v>2级-3级</v>
      </c>
      <c r="C136" s="10" t="s">
        <v>115</v>
      </c>
      <c r="D136" s="10" t="s">
        <v>81</v>
      </c>
      <c r="E136" s="10" t="s">
        <v>116</v>
      </c>
      <c r="F136" s="10" t="s">
        <v>124</v>
      </c>
      <c r="G136" s="30" t="s">
        <v>149</v>
      </c>
      <c r="H136" s="13" t="s">
        <v>5</v>
      </c>
      <c r="I136" s="26">
        <v>355.59</v>
      </c>
      <c r="J136" s="31" t="s">
        <v>150</v>
      </c>
      <c r="K136" s="23" t="s">
        <v>9</v>
      </c>
      <c r="L136" s="32">
        <f t="shared" si="11"/>
        <v>355.59</v>
      </c>
      <c r="M136" s="24"/>
      <c r="N136" s="20"/>
      <c r="O136" s="20"/>
      <c r="P136" s="33">
        <f t="shared" si="12"/>
        <v>355.59</v>
      </c>
      <c r="Q136" s="33">
        <f t="shared" si="13"/>
        <v>355.59</v>
      </c>
      <c r="R136" s="33">
        <f t="shared" si="13"/>
        <v>355.59</v>
      </c>
    </row>
    <row r="137" spans="1:18" ht="18" customHeight="1">
      <c r="A137" s="9">
        <v>102</v>
      </c>
      <c r="B137" s="10" t="str">
        <f t="shared" si="14"/>
        <v>2级-3级</v>
      </c>
      <c r="C137" s="10" t="s">
        <v>115</v>
      </c>
      <c r="D137" s="10" t="s">
        <v>81</v>
      </c>
      <c r="E137" s="10" t="s">
        <v>116</v>
      </c>
      <c r="F137" s="10" t="s">
        <v>125</v>
      </c>
      <c r="G137" s="30" t="s">
        <v>149</v>
      </c>
      <c r="H137" s="13" t="s">
        <v>5</v>
      </c>
      <c r="I137" s="26">
        <v>4622.68</v>
      </c>
      <c r="J137" s="31" t="s">
        <v>150</v>
      </c>
      <c r="K137" s="23" t="s">
        <v>9</v>
      </c>
      <c r="L137" s="32">
        <f t="shared" si="11"/>
        <v>4622.68</v>
      </c>
      <c r="M137" s="24"/>
      <c r="N137" s="20"/>
      <c r="O137" s="20"/>
      <c r="P137" s="33">
        <f t="shared" si="12"/>
        <v>4622.68</v>
      </c>
      <c r="Q137" s="33">
        <f t="shared" si="13"/>
        <v>4622.68</v>
      </c>
      <c r="R137" s="33">
        <f t="shared" si="13"/>
        <v>4622.68</v>
      </c>
    </row>
    <row r="138" spans="1:18" ht="18" customHeight="1">
      <c r="A138" s="9">
        <v>103</v>
      </c>
      <c r="B138" s="10" t="str">
        <f t="shared" si="14"/>
        <v>2级-3级</v>
      </c>
      <c r="C138" s="10" t="s">
        <v>115</v>
      </c>
      <c r="D138" s="10" t="s">
        <v>81</v>
      </c>
      <c r="E138" s="10" t="s">
        <v>116</v>
      </c>
      <c r="F138" s="10" t="s">
        <v>126</v>
      </c>
      <c r="G138" s="30" t="s">
        <v>149</v>
      </c>
      <c r="H138" s="13" t="s">
        <v>5</v>
      </c>
      <c r="I138" s="26">
        <v>18036.490000000002</v>
      </c>
      <c r="J138" s="31" t="s">
        <v>150</v>
      </c>
      <c r="K138" s="23" t="s">
        <v>9</v>
      </c>
      <c r="L138" s="32">
        <f t="shared" si="11"/>
        <v>18036.490000000002</v>
      </c>
      <c r="M138" s="24"/>
      <c r="N138" s="20"/>
      <c r="O138" s="20"/>
      <c r="P138" s="33">
        <f t="shared" si="12"/>
        <v>18036.490000000002</v>
      </c>
      <c r="Q138" s="33">
        <f t="shared" si="13"/>
        <v>18036.490000000002</v>
      </c>
      <c r="R138" s="33">
        <f t="shared" si="13"/>
        <v>18036.490000000002</v>
      </c>
    </row>
    <row r="139" spans="1:18" ht="18" customHeight="1">
      <c r="A139" s="9">
        <v>104</v>
      </c>
      <c r="B139" s="10" t="str">
        <f t="shared" si="14"/>
        <v>2级-3级</v>
      </c>
      <c r="C139" s="10" t="s">
        <v>115</v>
      </c>
      <c r="D139" s="10" t="s">
        <v>81</v>
      </c>
      <c r="E139" s="10" t="s">
        <v>116</v>
      </c>
      <c r="F139" s="10" t="s">
        <v>127</v>
      </c>
      <c r="G139" s="30" t="s">
        <v>149</v>
      </c>
      <c r="H139" s="13" t="s">
        <v>5</v>
      </c>
      <c r="I139" s="26">
        <v>9502.2999999999993</v>
      </c>
      <c r="J139" s="31" t="s">
        <v>150</v>
      </c>
      <c r="K139" s="23" t="s">
        <v>9</v>
      </c>
      <c r="L139" s="32">
        <f t="shared" si="11"/>
        <v>9502.2999999999993</v>
      </c>
      <c r="M139" s="24"/>
      <c r="N139" s="20"/>
      <c r="O139" s="20"/>
      <c r="P139" s="33">
        <f t="shared" si="12"/>
        <v>9502.2999999999993</v>
      </c>
      <c r="Q139" s="33">
        <f t="shared" si="13"/>
        <v>9502.2999999999993</v>
      </c>
      <c r="R139" s="33">
        <f t="shared" si="13"/>
        <v>9502.2999999999993</v>
      </c>
    </row>
    <row r="140" spans="1:18" ht="18" customHeight="1">
      <c r="A140" s="9">
        <v>105</v>
      </c>
      <c r="B140" s="10" t="str">
        <f t="shared" si="14"/>
        <v>2级-3级</v>
      </c>
      <c r="C140" s="10" t="s">
        <v>115</v>
      </c>
      <c r="D140" s="10" t="s">
        <v>81</v>
      </c>
      <c r="E140" s="10" t="s">
        <v>116</v>
      </c>
      <c r="F140" s="10" t="s">
        <v>128</v>
      </c>
      <c r="G140" s="30" t="s">
        <v>149</v>
      </c>
      <c r="H140" s="13" t="s">
        <v>5</v>
      </c>
      <c r="I140" s="26">
        <v>4978.2700000000004</v>
      </c>
      <c r="J140" s="31" t="s">
        <v>150</v>
      </c>
      <c r="K140" s="23" t="s">
        <v>9</v>
      </c>
      <c r="L140" s="32">
        <f t="shared" si="11"/>
        <v>4978.2700000000004</v>
      </c>
      <c r="M140" s="24"/>
      <c r="N140" s="20"/>
      <c r="O140" s="20"/>
      <c r="P140" s="33">
        <f t="shared" si="12"/>
        <v>4978.2700000000004</v>
      </c>
      <c r="Q140" s="33">
        <f t="shared" si="13"/>
        <v>4978.2700000000004</v>
      </c>
      <c r="R140" s="33">
        <f t="shared" si="13"/>
        <v>4978.2700000000004</v>
      </c>
    </row>
    <row r="141" spans="1:18" ht="18" customHeight="1">
      <c r="A141" s="9">
        <v>106</v>
      </c>
      <c r="B141" s="10" t="str">
        <f t="shared" si="14"/>
        <v>2级-3级</v>
      </c>
      <c r="C141" s="10" t="s">
        <v>115</v>
      </c>
      <c r="D141" s="10" t="s">
        <v>81</v>
      </c>
      <c r="E141" s="10" t="s">
        <v>116</v>
      </c>
      <c r="F141" s="10" t="s">
        <v>117</v>
      </c>
      <c r="G141" s="30" t="s">
        <v>151</v>
      </c>
      <c r="H141" s="13" t="s">
        <v>5</v>
      </c>
      <c r="I141" s="26">
        <v>16601.919999999998</v>
      </c>
      <c r="J141" s="31" t="s">
        <v>152</v>
      </c>
      <c r="K141" s="23" t="s">
        <v>9</v>
      </c>
      <c r="L141" s="32">
        <f t="shared" si="11"/>
        <v>16601.919999999998</v>
      </c>
      <c r="M141" s="24"/>
      <c r="N141" s="20"/>
      <c r="O141" s="20"/>
      <c r="P141" s="33">
        <f t="shared" si="12"/>
        <v>16601.919999999998</v>
      </c>
      <c r="Q141" s="33">
        <f t="shared" si="13"/>
        <v>16601.919999999998</v>
      </c>
      <c r="R141" s="33">
        <f t="shared" si="13"/>
        <v>16601.919999999998</v>
      </c>
    </row>
    <row r="142" spans="1:18" ht="18" customHeight="1">
      <c r="A142" s="9">
        <v>107</v>
      </c>
      <c r="B142" s="10" t="str">
        <f t="shared" si="14"/>
        <v>2级-3级</v>
      </c>
      <c r="C142" s="10" t="s">
        <v>115</v>
      </c>
      <c r="D142" s="10" t="s">
        <v>81</v>
      </c>
      <c r="E142" s="10" t="s">
        <v>116</v>
      </c>
      <c r="F142" s="10" t="s">
        <v>122</v>
      </c>
      <c r="G142" s="30" t="s">
        <v>151</v>
      </c>
      <c r="H142" s="13" t="s">
        <v>5</v>
      </c>
      <c r="I142" s="26">
        <v>10176.870000000001</v>
      </c>
      <c r="J142" s="31" t="s">
        <v>152</v>
      </c>
      <c r="K142" s="23" t="s">
        <v>9</v>
      </c>
      <c r="L142" s="32">
        <f t="shared" si="11"/>
        <v>10176.870000000001</v>
      </c>
      <c r="M142" s="24"/>
      <c r="N142" s="20"/>
      <c r="O142" s="20"/>
      <c r="P142" s="33">
        <f t="shared" si="12"/>
        <v>10176.870000000001</v>
      </c>
      <c r="Q142" s="33">
        <f t="shared" si="13"/>
        <v>10176.870000000001</v>
      </c>
      <c r="R142" s="33">
        <f t="shared" si="13"/>
        <v>10176.870000000001</v>
      </c>
    </row>
    <row r="143" spans="1:18" ht="18" customHeight="1">
      <c r="A143" s="9">
        <v>108</v>
      </c>
      <c r="B143" s="10" t="str">
        <f t="shared" si="14"/>
        <v>2级-3级</v>
      </c>
      <c r="C143" s="10" t="s">
        <v>115</v>
      </c>
      <c r="D143" s="10" t="s">
        <v>81</v>
      </c>
      <c r="E143" s="10" t="s">
        <v>116</v>
      </c>
      <c r="F143" s="10" t="s">
        <v>123</v>
      </c>
      <c r="G143" s="30" t="s">
        <v>151</v>
      </c>
      <c r="H143" s="13" t="s">
        <v>5</v>
      </c>
      <c r="I143" s="26">
        <v>3305.51</v>
      </c>
      <c r="J143" s="31" t="s">
        <v>152</v>
      </c>
      <c r="K143" s="23" t="s">
        <v>9</v>
      </c>
      <c r="L143" s="32">
        <f t="shared" si="11"/>
        <v>3305.51</v>
      </c>
      <c r="M143" s="24"/>
      <c r="N143" s="20"/>
      <c r="O143" s="20"/>
      <c r="P143" s="33">
        <f t="shared" si="12"/>
        <v>3305.51</v>
      </c>
      <c r="Q143" s="33">
        <f t="shared" si="13"/>
        <v>3305.51</v>
      </c>
      <c r="R143" s="33">
        <f t="shared" si="13"/>
        <v>3305.51</v>
      </c>
    </row>
    <row r="144" spans="1:18" ht="18" customHeight="1">
      <c r="A144" s="9">
        <v>109</v>
      </c>
      <c r="B144" s="10" t="str">
        <f t="shared" si="14"/>
        <v>2级-3级</v>
      </c>
      <c r="C144" s="10" t="s">
        <v>115</v>
      </c>
      <c r="D144" s="10" t="s">
        <v>81</v>
      </c>
      <c r="E144" s="10" t="s">
        <v>116</v>
      </c>
      <c r="F144" s="10" t="s">
        <v>125</v>
      </c>
      <c r="G144" s="30" t="s">
        <v>151</v>
      </c>
      <c r="H144" s="13" t="s">
        <v>5</v>
      </c>
      <c r="I144" s="26">
        <v>6471.54</v>
      </c>
      <c r="J144" s="31" t="s">
        <v>152</v>
      </c>
      <c r="K144" s="23" t="s">
        <v>9</v>
      </c>
      <c r="L144" s="32">
        <f t="shared" si="11"/>
        <v>6471.54</v>
      </c>
      <c r="M144" s="24"/>
      <c r="N144" s="20"/>
      <c r="O144" s="20"/>
      <c r="P144" s="33">
        <f t="shared" si="12"/>
        <v>6471.54</v>
      </c>
      <c r="Q144" s="33">
        <f t="shared" si="13"/>
        <v>6471.54</v>
      </c>
      <c r="R144" s="33">
        <f t="shared" si="13"/>
        <v>6471.54</v>
      </c>
    </row>
    <row r="145" spans="1:18" ht="18" customHeight="1">
      <c r="A145" s="9">
        <v>110</v>
      </c>
      <c r="B145" s="10" t="str">
        <f t="shared" si="14"/>
        <v>2级-3级</v>
      </c>
      <c r="C145" s="10" t="s">
        <v>115</v>
      </c>
      <c r="D145" s="10" t="s">
        <v>81</v>
      </c>
      <c r="E145" s="10" t="s">
        <v>116</v>
      </c>
      <c r="F145" s="10" t="s">
        <v>126</v>
      </c>
      <c r="G145" s="30" t="s">
        <v>151</v>
      </c>
      <c r="H145" s="13" t="s">
        <v>5</v>
      </c>
      <c r="I145" s="26">
        <v>26239.49</v>
      </c>
      <c r="J145" s="31" t="s">
        <v>152</v>
      </c>
      <c r="K145" s="23" t="s">
        <v>9</v>
      </c>
      <c r="L145" s="32">
        <f t="shared" ref="L145:L155" si="15">I145</f>
        <v>26239.49</v>
      </c>
      <c r="M145" s="24"/>
      <c r="N145" s="20"/>
      <c r="O145" s="20"/>
      <c r="P145" s="33">
        <f t="shared" ref="P145:P155" si="16">L145</f>
        <v>26239.49</v>
      </c>
      <c r="Q145" s="33">
        <f t="shared" si="13"/>
        <v>26239.49</v>
      </c>
      <c r="R145" s="33">
        <f t="shared" si="13"/>
        <v>26239.49</v>
      </c>
    </row>
    <row r="146" spans="1:18" ht="18" customHeight="1">
      <c r="A146" s="9">
        <v>111</v>
      </c>
      <c r="B146" s="10" t="str">
        <f t="shared" si="14"/>
        <v>2级-3级</v>
      </c>
      <c r="C146" s="10" t="s">
        <v>115</v>
      </c>
      <c r="D146" s="10" t="s">
        <v>81</v>
      </c>
      <c r="E146" s="10" t="s">
        <v>116</v>
      </c>
      <c r="F146" s="10" t="s">
        <v>127</v>
      </c>
      <c r="G146" s="30" t="s">
        <v>151</v>
      </c>
      <c r="H146" s="13" t="s">
        <v>5</v>
      </c>
      <c r="I146" s="26">
        <v>11872.24</v>
      </c>
      <c r="J146" s="31" t="s">
        <v>152</v>
      </c>
      <c r="K146" s="23" t="s">
        <v>9</v>
      </c>
      <c r="L146" s="32">
        <f t="shared" si="15"/>
        <v>11872.24</v>
      </c>
      <c r="M146" s="24"/>
      <c r="N146" s="20"/>
      <c r="O146" s="20"/>
      <c r="P146" s="33">
        <f t="shared" si="16"/>
        <v>11872.24</v>
      </c>
      <c r="Q146" s="33">
        <f t="shared" si="13"/>
        <v>11872.24</v>
      </c>
      <c r="R146" s="33">
        <f t="shared" si="13"/>
        <v>11872.24</v>
      </c>
    </row>
    <row r="147" spans="1:18" ht="18" customHeight="1">
      <c r="A147" s="9">
        <v>112</v>
      </c>
      <c r="B147" s="10" t="str">
        <f t="shared" si="14"/>
        <v>2级-3级</v>
      </c>
      <c r="C147" s="10" t="s">
        <v>115</v>
      </c>
      <c r="D147" s="10" t="s">
        <v>81</v>
      </c>
      <c r="E147" s="10" t="s">
        <v>116</v>
      </c>
      <c r="F147" s="10" t="s">
        <v>128</v>
      </c>
      <c r="G147" s="30" t="s">
        <v>151</v>
      </c>
      <c r="H147" s="13" t="s">
        <v>5</v>
      </c>
      <c r="I147" s="26">
        <v>6518.03</v>
      </c>
      <c r="J147" s="31" t="s">
        <v>152</v>
      </c>
      <c r="K147" s="23" t="s">
        <v>9</v>
      </c>
      <c r="L147" s="32">
        <f t="shared" si="15"/>
        <v>6518.03</v>
      </c>
      <c r="M147" s="24"/>
      <c r="N147" s="20"/>
      <c r="O147" s="20"/>
      <c r="P147" s="33">
        <f t="shared" si="16"/>
        <v>6518.03</v>
      </c>
      <c r="Q147" s="33">
        <f t="shared" si="13"/>
        <v>6518.03</v>
      </c>
      <c r="R147" s="33">
        <f t="shared" si="13"/>
        <v>6518.03</v>
      </c>
    </row>
    <row r="148" spans="1:18" ht="18" customHeight="1">
      <c r="A148" s="9">
        <v>113</v>
      </c>
      <c r="B148" s="10" t="str">
        <f t="shared" si="14"/>
        <v>2级-3级</v>
      </c>
      <c r="C148" s="10" t="s">
        <v>115</v>
      </c>
      <c r="D148" s="10" t="s">
        <v>81</v>
      </c>
      <c r="E148" s="10" t="s">
        <v>116</v>
      </c>
      <c r="F148" s="10" t="s">
        <v>153</v>
      </c>
      <c r="G148" s="30" t="s">
        <v>154</v>
      </c>
      <c r="H148" s="13" t="s">
        <v>11</v>
      </c>
      <c r="I148" s="26">
        <v>6614114.8600000003</v>
      </c>
      <c r="J148" s="31" t="s">
        <v>155</v>
      </c>
      <c r="K148" s="23" t="s">
        <v>24</v>
      </c>
      <c r="L148" s="32">
        <f t="shared" si="15"/>
        <v>6614114.8600000003</v>
      </c>
      <c r="M148" s="24"/>
      <c r="N148" s="20"/>
      <c r="O148" s="20"/>
      <c r="P148" s="33">
        <f t="shared" si="16"/>
        <v>6614114.8600000003</v>
      </c>
      <c r="Q148" s="33">
        <f t="shared" si="13"/>
        <v>6614114.8600000003</v>
      </c>
      <c r="R148" s="33">
        <f t="shared" si="13"/>
        <v>6614114.8600000003</v>
      </c>
    </row>
    <row r="149" spans="1:18" ht="18" customHeight="1">
      <c r="A149" s="9">
        <v>114</v>
      </c>
      <c r="B149" s="10" t="str">
        <f t="shared" si="14"/>
        <v>2级-3级</v>
      </c>
      <c r="C149" s="10" t="s">
        <v>115</v>
      </c>
      <c r="D149" s="10" t="s">
        <v>81</v>
      </c>
      <c r="E149" s="10" t="s">
        <v>116</v>
      </c>
      <c r="F149" s="10" t="s">
        <v>123</v>
      </c>
      <c r="G149" s="30" t="s">
        <v>154</v>
      </c>
      <c r="H149" s="13" t="s">
        <v>11</v>
      </c>
      <c r="I149" s="26">
        <v>288887.53000000003</v>
      </c>
      <c r="J149" s="31" t="s">
        <v>155</v>
      </c>
      <c r="K149" s="23" t="s">
        <v>24</v>
      </c>
      <c r="L149" s="32">
        <f t="shared" si="15"/>
        <v>288887.53000000003</v>
      </c>
      <c r="M149" s="24"/>
      <c r="N149" s="20"/>
      <c r="O149" s="20"/>
      <c r="P149" s="33">
        <f t="shared" si="16"/>
        <v>288887.53000000003</v>
      </c>
      <c r="Q149" s="33">
        <f t="shared" ref="Q149:R155" si="17">P149</f>
        <v>288887.53000000003</v>
      </c>
      <c r="R149" s="33">
        <f t="shared" si="17"/>
        <v>288887.53000000003</v>
      </c>
    </row>
    <row r="150" spans="1:18" ht="18" customHeight="1">
      <c r="A150" s="9">
        <v>115</v>
      </c>
      <c r="B150" s="10" t="str">
        <f t="shared" si="14"/>
        <v>2级-3级</v>
      </c>
      <c r="C150" s="10" t="s">
        <v>115</v>
      </c>
      <c r="D150" s="10" t="s">
        <v>81</v>
      </c>
      <c r="E150" s="10" t="s">
        <v>116</v>
      </c>
      <c r="F150" s="10" t="s">
        <v>122</v>
      </c>
      <c r="G150" s="30" t="s">
        <v>154</v>
      </c>
      <c r="H150" s="13" t="s">
        <v>11</v>
      </c>
      <c r="I150" s="26">
        <v>3208316.83</v>
      </c>
      <c r="J150" s="31" t="s">
        <v>155</v>
      </c>
      <c r="K150" s="23" t="s">
        <v>24</v>
      </c>
      <c r="L150" s="32">
        <f t="shared" si="15"/>
        <v>3208316.83</v>
      </c>
      <c r="M150" s="24"/>
      <c r="N150" s="20"/>
      <c r="O150" s="20"/>
      <c r="P150" s="33">
        <f t="shared" si="16"/>
        <v>3208316.83</v>
      </c>
      <c r="Q150" s="33">
        <f t="shared" si="17"/>
        <v>3208316.83</v>
      </c>
      <c r="R150" s="33">
        <f t="shared" si="17"/>
        <v>3208316.83</v>
      </c>
    </row>
    <row r="151" spans="1:18" ht="18" customHeight="1">
      <c r="A151" s="9">
        <v>116</v>
      </c>
      <c r="B151" s="10" t="str">
        <f t="shared" si="14"/>
        <v>2级-3级</v>
      </c>
      <c r="C151" s="10" t="s">
        <v>115</v>
      </c>
      <c r="D151" s="10" t="s">
        <v>81</v>
      </c>
      <c r="E151" s="10" t="s">
        <v>116</v>
      </c>
      <c r="F151" s="10" t="s">
        <v>126</v>
      </c>
      <c r="G151" s="30" t="s">
        <v>154</v>
      </c>
      <c r="H151" s="13" t="s">
        <v>11</v>
      </c>
      <c r="I151" s="26">
        <v>652521.48</v>
      </c>
      <c r="J151" s="31" t="s">
        <v>155</v>
      </c>
      <c r="K151" s="23" t="s">
        <v>24</v>
      </c>
      <c r="L151" s="32">
        <f t="shared" si="15"/>
        <v>652521.48</v>
      </c>
      <c r="M151" s="24"/>
      <c r="N151" s="20"/>
      <c r="O151" s="20"/>
      <c r="P151" s="33">
        <f t="shared" si="16"/>
        <v>652521.48</v>
      </c>
      <c r="Q151" s="33">
        <f t="shared" si="17"/>
        <v>652521.48</v>
      </c>
      <c r="R151" s="33">
        <f t="shared" si="17"/>
        <v>652521.48</v>
      </c>
    </row>
    <row r="152" spans="1:18" ht="18" customHeight="1">
      <c r="A152" s="9">
        <v>117</v>
      </c>
      <c r="B152" s="10" t="str">
        <f t="shared" si="14"/>
        <v>2级-3级</v>
      </c>
      <c r="C152" s="10" t="s">
        <v>115</v>
      </c>
      <c r="D152" s="10" t="s">
        <v>81</v>
      </c>
      <c r="E152" s="10" t="s">
        <v>116</v>
      </c>
      <c r="F152" s="10" t="s">
        <v>117</v>
      </c>
      <c r="G152" s="30" t="s">
        <v>154</v>
      </c>
      <c r="H152" s="13" t="s">
        <v>11</v>
      </c>
      <c r="I152" s="26">
        <v>970781.41</v>
      </c>
      <c r="J152" s="31" t="s">
        <v>155</v>
      </c>
      <c r="K152" s="23" t="s">
        <v>24</v>
      </c>
      <c r="L152" s="32">
        <f t="shared" si="15"/>
        <v>970781.41</v>
      </c>
      <c r="M152" s="24"/>
      <c r="N152" s="20"/>
      <c r="O152" s="20"/>
      <c r="P152" s="33">
        <f t="shared" si="16"/>
        <v>970781.41</v>
      </c>
      <c r="Q152" s="33">
        <f t="shared" si="17"/>
        <v>970781.41</v>
      </c>
      <c r="R152" s="33">
        <f t="shared" si="17"/>
        <v>970781.41</v>
      </c>
    </row>
    <row r="153" spans="1:18" ht="18" customHeight="1">
      <c r="A153" s="9">
        <v>118</v>
      </c>
      <c r="B153" s="10" t="str">
        <f t="shared" si="14"/>
        <v>2级-3级</v>
      </c>
      <c r="C153" s="10" t="s">
        <v>115</v>
      </c>
      <c r="D153" s="10" t="s">
        <v>81</v>
      </c>
      <c r="E153" s="10" t="s">
        <v>116</v>
      </c>
      <c r="F153" s="10" t="s">
        <v>124</v>
      </c>
      <c r="G153" s="30" t="s">
        <v>154</v>
      </c>
      <c r="H153" s="13" t="s">
        <v>11</v>
      </c>
      <c r="I153" s="26">
        <v>1392800.67</v>
      </c>
      <c r="J153" s="31" t="s">
        <v>155</v>
      </c>
      <c r="K153" s="23" t="s">
        <v>24</v>
      </c>
      <c r="L153" s="32">
        <f t="shared" si="15"/>
        <v>1392800.67</v>
      </c>
      <c r="M153" s="24"/>
      <c r="N153" s="20"/>
      <c r="O153" s="20"/>
      <c r="P153" s="33">
        <f t="shared" si="16"/>
        <v>1392800.67</v>
      </c>
      <c r="Q153" s="33">
        <f t="shared" si="17"/>
        <v>1392800.67</v>
      </c>
      <c r="R153" s="33">
        <f t="shared" si="17"/>
        <v>1392800.67</v>
      </c>
    </row>
    <row r="154" spans="1:18" ht="18" customHeight="1">
      <c r="A154" s="9">
        <v>119</v>
      </c>
      <c r="B154" s="10" t="str">
        <f t="shared" si="14"/>
        <v>2级-3级</v>
      </c>
      <c r="C154" s="10" t="s">
        <v>115</v>
      </c>
      <c r="D154" s="10" t="s">
        <v>81</v>
      </c>
      <c r="E154" s="10" t="s">
        <v>116</v>
      </c>
      <c r="F154" s="10" t="s">
        <v>128</v>
      </c>
      <c r="G154" s="30" t="s">
        <v>154</v>
      </c>
      <c r="H154" s="13" t="s">
        <v>11</v>
      </c>
      <c r="I154" s="26">
        <v>793000.04</v>
      </c>
      <c r="J154" s="31" t="s">
        <v>155</v>
      </c>
      <c r="K154" s="23" t="s">
        <v>24</v>
      </c>
      <c r="L154" s="32">
        <f t="shared" si="15"/>
        <v>793000.04</v>
      </c>
      <c r="M154" s="24"/>
      <c r="N154" s="20"/>
      <c r="O154" s="20"/>
      <c r="P154" s="33">
        <f t="shared" si="16"/>
        <v>793000.04</v>
      </c>
      <c r="Q154" s="33">
        <f t="shared" si="17"/>
        <v>793000.04</v>
      </c>
      <c r="R154" s="33">
        <f t="shared" si="17"/>
        <v>793000.04</v>
      </c>
    </row>
    <row r="155" spans="1:18" ht="18" customHeight="1">
      <c r="A155" s="9">
        <v>120</v>
      </c>
      <c r="B155" s="10" t="str">
        <f t="shared" si="14"/>
        <v>3级-3级</v>
      </c>
      <c r="C155" s="10" t="s">
        <v>116</v>
      </c>
      <c r="D155" s="10" t="s">
        <v>126</v>
      </c>
      <c r="E155" s="10" t="s">
        <v>116</v>
      </c>
      <c r="F155" s="10" t="s">
        <v>122</v>
      </c>
      <c r="G155" s="30" t="s">
        <v>156</v>
      </c>
      <c r="H155" s="13" t="s">
        <v>3</v>
      </c>
      <c r="I155" s="26">
        <v>973051.69</v>
      </c>
      <c r="J155" s="31" t="s">
        <v>157</v>
      </c>
      <c r="K155" s="23" t="s">
        <v>9</v>
      </c>
      <c r="L155" s="32">
        <f t="shared" si="15"/>
        <v>973051.69</v>
      </c>
      <c r="M155" s="24"/>
      <c r="N155" s="20"/>
      <c r="O155" s="20"/>
      <c r="P155" s="33">
        <f t="shared" si="16"/>
        <v>973051.69</v>
      </c>
      <c r="Q155" s="33">
        <f t="shared" si="17"/>
        <v>973051.69</v>
      </c>
      <c r="R155" s="33">
        <f t="shared" si="17"/>
        <v>973051.69</v>
      </c>
    </row>
    <row r="156" spans="1:18" ht="18" customHeight="1">
      <c r="A156" s="9">
        <v>121</v>
      </c>
      <c r="B156" s="10" t="str">
        <f t="shared" si="14"/>
        <v>3级-3级</v>
      </c>
      <c r="C156" s="10" t="s">
        <v>116</v>
      </c>
      <c r="D156" s="10" t="s">
        <v>127</v>
      </c>
      <c r="E156" s="10" t="s">
        <v>116</v>
      </c>
      <c r="F156" s="10" t="s">
        <v>102</v>
      </c>
      <c r="G156" s="30" t="s">
        <v>139</v>
      </c>
      <c r="H156" s="13" t="s">
        <v>6</v>
      </c>
      <c r="I156" s="26">
        <v>34560</v>
      </c>
      <c r="J156" s="22"/>
      <c r="K156" s="23"/>
      <c r="L156" s="32"/>
      <c r="M156" s="24"/>
      <c r="N156" s="20"/>
      <c r="O156" s="20"/>
      <c r="P156" s="33"/>
      <c r="Q156" s="33"/>
      <c r="R156" s="33"/>
    </row>
    <row r="157" spans="1:18" ht="18" customHeight="1">
      <c r="A157" s="9">
        <v>122</v>
      </c>
      <c r="B157" s="10" t="str">
        <f t="shared" si="14"/>
        <v>3级-3级</v>
      </c>
      <c r="C157" s="10" t="s">
        <v>116</v>
      </c>
      <c r="D157" s="10" t="s">
        <v>127</v>
      </c>
      <c r="E157" s="10" t="s">
        <v>116</v>
      </c>
      <c r="F157" s="10" t="s">
        <v>158</v>
      </c>
      <c r="G157" s="30" t="s">
        <v>159</v>
      </c>
      <c r="H157" s="13" t="s">
        <v>9</v>
      </c>
      <c r="I157" s="26">
        <v>47280</v>
      </c>
      <c r="J157" s="22"/>
      <c r="K157" s="23"/>
      <c r="L157" s="32"/>
      <c r="M157" s="24"/>
      <c r="N157" s="20"/>
      <c r="O157" s="20"/>
      <c r="P157" s="33"/>
      <c r="Q157" s="33"/>
      <c r="R157" s="33"/>
    </row>
    <row r="158" spans="1:18" ht="18" customHeight="1">
      <c r="A158" s="9">
        <v>123</v>
      </c>
      <c r="B158" s="10" t="str">
        <f t="shared" si="14"/>
        <v>3级-3级</v>
      </c>
      <c r="C158" s="10" t="s">
        <v>116</v>
      </c>
      <c r="D158" s="10" t="s">
        <v>128</v>
      </c>
      <c r="E158" s="10" t="s">
        <v>116</v>
      </c>
      <c r="F158" s="10" t="s">
        <v>102</v>
      </c>
      <c r="G158" s="30" t="s">
        <v>160</v>
      </c>
      <c r="H158" s="13" t="s">
        <v>3</v>
      </c>
      <c r="I158" s="34">
        <v>-25160.06</v>
      </c>
      <c r="J158" s="22"/>
      <c r="K158" s="23"/>
      <c r="L158" s="32"/>
      <c r="M158" s="24"/>
      <c r="N158" s="20"/>
      <c r="O158" s="20"/>
      <c r="P158" s="33"/>
      <c r="Q158" s="33"/>
      <c r="R158" s="33"/>
    </row>
    <row r="159" spans="1:18" ht="18" customHeight="1">
      <c r="A159" s="9">
        <v>124</v>
      </c>
      <c r="B159" s="10" t="str">
        <f t="shared" si="14"/>
        <v>3级-3级</v>
      </c>
      <c r="C159" s="10" t="s">
        <v>116</v>
      </c>
      <c r="D159" s="10" t="s">
        <v>128</v>
      </c>
      <c r="E159" s="10" t="s">
        <v>116</v>
      </c>
      <c r="F159" s="10" t="s">
        <v>161</v>
      </c>
      <c r="G159" s="30" t="s">
        <v>162</v>
      </c>
      <c r="H159" s="13" t="s">
        <v>9</v>
      </c>
      <c r="I159" s="26">
        <v>4957</v>
      </c>
      <c r="J159" s="22"/>
      <c r="K159" s="23"/>
      <c r="L159" s="32"/>
      <c r="M159" s="24"/>
      <c r="N159" s="20"/>
      <c r="O159" s="20"/>
      <c r="P159" s="33"/>
      <c r="Q159" s="33"/>
      <c r="R159" s="33"/>
    </row>
    <row r="160" spans="1:18" ht="18" customHeight="1">
      <c r="A160" s="9">
        <v>125</v>
      </c>
      <c r="B160" s="10" t="str">
        <f t="shared" si="14"/>
        <v>3级-3级</v>
      </c>
      <c r="C160" s="10" t="s">
        <v>116</v>
      </c>
      <c r="D160" s="10" t="s">
        <v>117</v>
      </c>
      <c r="E160" s="10" t="s">
        <v>116</v>
      </c>
      <c r="F160" s="10" t="s">
        <v>158</v>
      </c>
      <c r="G160" s="30" t="s">
        <v>159</v>
      </c>
      <c r="H160" s="13" t="s">
        <v>9</v>
      </c>
      <c r="I160" s="26">
        <v>64160</v>
      </c>
      <c r="J160" s="22"/>
      <c r="K160" s="23"/>
      <c r="L160" s="32"/>
      <c r="M160" s="24"/>
      <c r="N160" s="20"/>
      <c r="O160" s="20"/>
      <c r="P160" s="33"/>
      <c r="Q160" s="33"/>
      <c r="R160" s="33"/>
    </row>
    <row r="161" spans="1:18" ht="18" customHeight="1">
      <c r="A161" s="9">
        <v>126</v>
      </c>
      <c r="B161" s="10" t="str">
        <f t="shared" si="14"/>
        <v>3级-4级</v>
      </c>
      <c r="C161" s="10" t="s">
        <v>116</v>
      </c>
      <c r="D161" s="10" t="s">
        <v>121</v>
      </c>
      <c r="E161" s="10" t="s">
        <v>163</v>
      </c>
      <c r="F161" s="10" t="s">
        <v>76</v>
      </c>
      <c r="G161" s="30" t="s">
        <v>164</v>
      </c>
      <c r="H161" s="13" t="s">
        <v>9</v>
      </c>
      <c r="I161" s="26">
        <v>216934.8</v>
      </c>
      <c r="J161" s="22"/>
      <c r="K161" s="23"/>
      <c r="L161" s="32"/>
      <c r="M161" s="24"/>
      <c r="N161" s="20"/>
      <c r="O161" s="20"/>
      <c r="P161" s="33"/>
      <c r="Q161" s="33"/>
      <c r="R161" s="33"/>
    </row>
    <row r="162" spans="1:18" ht="18" customHeight="1">
      <c r="A162" s="9">
        <v>127</v>
      </c>
      <c r="B162" s="10" t="str">
        <f t="shared" si="14"/>
        <v>3级-4级</v>
      </c>
      <c r="C162" s="10" t="s">
        <v>116</v>
      </c>
      <c r="D162" s="10" t="s">
        <v>121</v>
      </c>
      <c r="E162" s="10" t="s">
        <v>163</v>
      </c>
      <c r="F162" s="10" t="s">
        <v>76</v>
      </c>
      <c r="G162" s="30" t="s">
        <v>165</v>
      </c>
      <c r="H162" s="13" t="s">
        <v>3</v>
      </c>
      <c r="I162" s="26">
        <v>254016.95</v>
      </c>
      <c r="J162" s="22"/>
      <c r="K162" s="23"/>
      <c r="L162" s="32"/>
      <c r="M162" s="24"/>
      <c r="N162" s="20"/>
      <c r="O162" s="20"/>
      <c r="P162" s="33"/>
      <c r="Q162" s="33"/>
      <c r="R162" s="33"/>
    </row>
    <row r="163" spans="1:18" ht="18" customHeight="1">
      <c r="A163" s="9">
        <v>128</v>
      </c>
      <c r="B163" s="10" t="str">
        <f t="shared" si="14"/>
        <v>3级-4级</v>
      </c>
      <c r="C163" s="10" t="s">
        <v>116</v>
      </c>
      <c r="D163" s="10" t="s">
        <v>121</v>
      </c>
      <c r="E163" s="10" t="s">
        <v>163</v>
      </c>
      <c r="F163" s="10" t="s">
        <v>76</v>
      </c>
      <c r="G163" s="30" t="s">
        <v>166</v>
      </c>
      <c r="H163" s="13" t="s">
        <v>5</v>
      </c>
      <c r="I163" s="26">
        <v>76484.899999999994</v>
      </c>
      <c r="J163" s="22"/>
      <c r="K163" s="23"/>
      <c r="L163" s="32"/>
      <c r="M163" s="24"/>
      <c r="N163" s="20"/>
      <c r="O163" s="20"/>
      <c r="P163" s="33"/>
      <c r="Q163" s="33"/>
      <c r="R163" s="33"/>
    </row>
    <row r="164" spans="1:18" ht="18" customHeight="1">
      <c r="A164" s="9">
        <v>129</v>
      </c>
      <c r="B164" s="10" t="str">
        <f t="shared" si="14"/>
        <v>4级-4级</v>
      </c>
      <c r="C164" s="10" t="s">
        <v>163</v>
      </c>
      <c r="D164" s="10" t="s">
        <v>167</v>
      </c>
      <c r="E164" s="10" t="s">
        <v>163</v>
      </c>
      <c r="F164" s="10" t="s">
        <v>76</v>
      </c>
      <c r="G164" s="30" t="s">
        <v>165</v>
      </c>
      <c r="H164" s="13" t="s">
        <v>3</v>
      </c>
      <c r="I164" s="26">
        <v>192372.86</v>
      </c>
      <c r="J164" s="22"/>
      <c r="K164" s="23"/>
      <c r="L164" s="32"/>
      <c r="M164" s="24"/>
      <c r="N164" s="20"/>
      <c r="O164" s="20"/>
      <c r="P164" s="33"/>
      <c r="Q164" s="33"/>
      <c r="R164" s="33"/>
    </row>
    <row r="165" spans="1:18" ht="18" customHeight="1">
      <c r="A165" s="9">
        <v>130</v>
      </c>
      <c r="B165" s="10" t="str">
        <f t="shared" si="14"/>
        <v>4级-4级</v>
      </c>
      <c r="C165" s="10" t="s">
        <v>163</v>
      </c>
      <c r="D165" s="10" t="s">
        <v>167</v>
      </c>
      <c r="E165" s="10" t="s">
        <v>163</v>
      </c>
      <c r="F165" s="10" t="s">
        <v>76</v>
      </c>
      <c r="G165" s="30" t="s">
        <v>166</v>
      </c>
      <c r="H165" s="13" t="s">
        <v>5</v>
      </c>
      <c r="I165" s="26">
        <v>35131.42</v>
      </c>
      <c r="J165" s="22"/>
      <c r="K165" s="23"/>
      <c r="L165" s="32"/>
      <c r="M165" s="24"/>
      <c r="N165" s="20"/>
      <c r="O165" s="20"/>
      <c r="P165" s="33"/>
      <c r="Q165" s="33"/>
      <c r="R165" s="33"/>
    </row>
    <row r="166" spans="1:18" ht="18" customHeight="1">
      <c r="A166" s="9">
        <v>131</v>
      </c>
      <c r="B166" s="10" t="str">
        <f t="shared" si="14"/>
        <v>3及-3级</v>
      </c>
      <c r="C166" s="10" t="s">
        <v>168</v>
      </c>
      <c r="D166" s="10" t="s">
        <v>126</v>
      </c>
      <c r="E166" s="10" t="s">
        <v>116</v>
      </c>
      <c r="F166" s="10" t="s">
        <v>158</v>
      </c>
      <c r="G166" s="30" t="s">
        <v>159</v>
      </c>
      <c r="H166" s="13" t="s">
        <v>9</v>
      </c>
      <c r="I166" s="26">
        <v>27980</v>
      </c>
      <c r="J166" s="22"/>
      <c r="K166" s="23"/>
      <c r="L166" s="32"/>
      <c r="M166" s="24"/>
      <c r="N166" s="20"/>
      <c r="O166" s="20"/>
      <c r="P166" s="33"/>
      <c r="Q166" s="33"/>
      <c r="R166" s="33"/>
    </row>
    <row r="167" spans="1:18" ht="18" customHeight="1">
      <c r="A167" s="9">
        <v>132</v>
      </c>
      <c r="B167" s="10" t="str">
        <f t="shared" si="14"/>
        <v>3及-4级</v>
      </c>
      <c r="C167" s="10" t="s">
        <v>168</v>
      </c>
      <c r="D167" s="10" t="s">
        <v>126</v>
      </c>
      <c r="E167" s="10" t="s">
        <v>163</v>
      </c>
      <c r="F167" s="10" t="s">
        <v>76</v>
      </c>
      <c r="G167" s="30" t="s">
        <v>164</v>
      </c>
      <c r="H167" s="13" t="s">
        <v>9</v>
      </c>
      <c r="I167" s="26">
        <v>246664.8</v>
      </c>
      <c r="J167" s="22"/>
      <c r="K167" s="23"/>
      <c r="L167" s="32"/>
      <c r="M167" s="24"/>
      <c r="N167" s="20"/>
      <c r="O167" s="20"/>
      <c r="P167" s="33"/>
      <c r="Q167" s="33"/>
      <c r="R167" s="33"/>
    </row>
    <row r="168" spans="1:18" ht="18" customHeight="1">
      <c r="A168" s="9">
        <v>133</v>
      </c>
      <c r="B168" s="10" t="str">
        <f t="shared" si="14"/>
        <v>2级-2级</v>
      </c>
      <c r="C168" s="10" t="s">
        <v>66</v>
      </c>
      <c r="D168" s="10" t="s">
        <v>81</v>
      </c>
      <c r="E168" s="10" t="s">
        <v>66</v>
      </c>
      <c r="F168" s="10" t="s">
        <v>169</v>
      </c>
      <c r="G168" s="30" t="s">
        <v>129</v>
      </c>
      <c r="H168" s="13" t="s">
        <v>3</v>
      </c>
      <c r="I168" s="26">
        <v>138000</v>
      </c>
      <c r="J168" s="22"/>
      <c r="K168" s="23"/>
      <c r="L168" s="32"/>
      <c r="M168" s="24"/>
      <c r="N168" s="20"/>
      <c r="O168" s="20"/>
      <c r="P168" s="33"/>
      <c r="Q168" s="33"/>
      <c r="R168" s="33"/>
    </row>
    <row r="169" spans="1:18" ht="18" customHeight="1">
      <c r="A169" s="9">
        <v>134</v>
      </c>
      <c r="B169" s="10" t="str">
        <f t="shared" si="14"/>
        <v>2级-3级</v>
      </c>
      <c r="C169" s="10" t="s">
        <v>66</v>
      </c>
      <c r="D169" s="10" t="s">
        <v>81</v>
      </c>
      <c r="E169" s="10" t="s">
        <v>69</v>
      </c>
      <c r="F169" s="10" t="s">
        <v>170</v>
      </c>
      <c r="G169" s="30" t="s">
        <v>129</v>
      </c>
      <c r="H169" s="13" t="s">
        <v>3</v>
      </c>
      <c r="I169" s="26">
        <v>42500</v>
      </c>
      <c r="J169" s="22"/>
      <c r="K169" s="23"/>
      <c r="L169" s="32"/>
      <c r="M169" s="24"/>
      <c r="N169" s="20"/>
      <c r="O169" s="20"/>
      <c r="P169" s="33"/>
      <c r="Q169" s="33"/>
      <c r="R169" s="33"/>
    </row>
    <row r="170" spans="1:18" ht="18" customHeight="1">
      <c r="A170" s="9">
        <v>135</v>
      </c>
      <c r="B170" s="10" t="str">
        <f t="shared" si="14"/>
        <v>2级-4级</v>
      </c>
      <c r="C170" s="10" t="s">
        <v>66</v>
      </c>
      <c r="D170" s="10" t="s">
        <v>81</v>
      </c>
      <c r="E170" s="10" t="s">
        <v>72</v>
      </c>
      <c r="F170" s="10" t="s">
        <v>76</v>
      </c>
      <c r="G170" s="30" t="s">
        <v>129</v>
      </c>
      <c r="H170" s="13" t="s">
        <v>3</v>
      </c>
      <c r="I170" s="26">
        <v>2758551.4</v>
      </c>
      <c r="J170" s="22"/>
      <c r="K170" s="23"/>
      <c r="L170" s="32"/>
      <c r="M170" s="24"/>
      <c r="N170" s="20"/>
      <c r="O170" s="20"/>
      <c r="P170" s="33"/>
      <c r="Q170" s="33"/>
      <c r="R170" s="33"/>
    </row>
    <row r="171" spans="1:18" ht="18" customHeight="1">
      <c r="A171" s="9">
        <v>136</v>
      </c>
      <c r="B171" s="10" t="str">
        <f t="shared" si="14"/>
        <v>2级-4级</v>
      </c>
      <c r="C171" s="10" t="s">
        <v>66</v>
      </c>
      <c r="D171" s="10" t="s">
        <v>81</v>
      </c>
      <c r="E171" s="10" t="s">
        <v>72</v>
      </c>
      <c r="F171" s="10" t="s">
        <v>76</v>
      </c>
      <c r="G171" s="30" t="s">
        <v>171</v>
      </c>
      <c r="H171" s="13" t="s">
        <v>5</v>
      </c>
      <c r="I171" s="26">
        <v>561046.88</v>
      </c>
      <c r="J171" s="22"/>
      <c r="K171" s="23"/>
      <c r="L171" s="32"/>
      <c r="M171" s="24"/>
      <c r="N171" s="20"/>
      <c r="O171" s="20"/>
      <c r="P171" s="33"/>
      <c r="Q171" s="33"/>
      <c r="R171" s="33"/>
    </row>
    <row r="172" spans="1:18" ht="18" customHeight="1">
      <c r="A172" s="9">
        <v>137</v>
      </c>
      <c r="B172" s="10" t="str">
        <f t="shared" si="14"/>
        <v>2级-2级</v>
      </c>
      <c r="C172" s="10" t="s">
        <v>66</v>
      </c>
      <c r="D172" s="10" t="s">
        <v>81</v>
      </c>
      <c r="E172" s="10" t="s">
        <v>66</v>
      </c>
      <c r="F172" s="10" t="s">
        <v>172</v>
      </c>
      <c r="G172" s="30" t="s">
        <v>129</v>
      </c>
      <c r="H172" s="13" t="s">
        <v>3</v>
      </c>
      <c r="I172" s="26">
        <v>14362.68</v>
      </c>
      <c r="J172" s="22"/>
      <c r="K172" s="23"/>
      <c r="L172" s="32"/>
      <c r="M172" s="24"/>
      <c r="N172" s="20"/>
      <c r="O172" s="20"/>
      <c r="P172" s="33"/>
      <c r="Q172" s="33"/>
      <c r="R172" s="33"/>
    </row>
    <row r="173" spans="1:18" ht="18" customHeight="1">
      <c r="A173" s="9">
        <v>138</v>
      </c>
      <c r="B173" s="10" t="str">
        <f t="shared" si="14"/>
        <v>2级-4级</v>
      </c>
      <c r="C173" s="10" t="s">
        <v>66</v>
      </c>
      <c r="D173" s="10" t="s">
        <v>81</v>
      </c>
      <c r="E173" s="10" t="s">
        <v>163</v>
      </c>
      <c r="F173" s="10" t="s">
        <v>173</v>
      </c>
      <c r="G173" s="30" t="s">
        <v>174</v>
      </c>
      <c r="H173" s="13" t="s">
        <v>9</v>
      </c>
      <c r="I173" s="26">
        <v>52388</v>
      </c>
      <c r="J173" s="22"/>
      <c r="K173" s="23"/>
      <c r="L173" s="32"/>
      <c r="M173" s="24"/>
      <c r="N173" s="20"/>
      <c r="O173" s="20"/>
      <c r="P173" s="33"/>
      <c r="Q173" s="33"/>
      <c r="R173" s="33"/>
    </row>
    <row r="174" spans="1:18" ht="18" customHeight="1">
      <c r="A174" s="9">
        <v>139</v>
      </c>
      <c r="B174" s="10" t="str">
        <f t="shared" si="14"/>
        <v>2级-2级</v>
      </c>
      <c r="C174" s="10" t="s">
        <v>66</v>
      </c>
      <c r="D174" s="10" t="s">
        <v>81</v>
      </c>
      <c r="E174" s="10" t="s">
        <v>66</v>
      </c>
      <c r="F174" s="10" t="s">
        <v>175</v>
      </c>
      <c r="G174" s="30" t="s">
        <v>176</v>
      </c>
      <c r="H174" s="35" t="s">
        <v>9</v>
      </c>
      <c r="I174" s="26">
        <v>3600</v>
      </c>
      <c r="J174" s="22"/>
      <c r="K174" s="23"/>
      <c r="L174" s="32"/>
      <c r="M174" s="24"/>
      <c r="N174" s="20"/>
      <c r="O174" s="20"/>
      <c r="P174" s="33"/>
      <c r="Q174" s="33"/>
      <c r="R174" s="33"/>
    </row>
    <row r="175" spans="1:18" ht="18" customHeight="1">
      <c r="A175" s="9">
        <v>140</v>
      </c>
      <c r="B175" s="10" t="str">
        <f t="shared" si="14"/>
        <v>2级-3级</v>
      </c>
      <c r="C175" s="10" t="s">
        <v>66</v>
      </c>
      <c r="D175" s="10" t="s">
        <v>81</v>
      </c>
      <c r="E175" s="10" t="s">
        <v>69</v>
      </c>
      <c r="F175" s="11" t="s">
        <v>177</v>
      </c>
      <c r="G175" s="30" t="s">
        <v>178</v>
      </c>
      <c r="H175" s="35" t="s">
        <v>9</v>
      </c>
      <c r="I175" s="26">
        <v>12992.6</v>
      </c>
      <c r="J175" s="22"/>
      <c r="K175" s="23"/>
      <c r="L175" s="32"/>
      <c r="M175" s="24"/>
      <c r="N175" s="20"/>
      <c r="O175" s="20"/>
      <c r="P175" s="33"/>
      <c r="Q175" s="33"/>
      <c r="R175" s="33"/>
    </row>
    <row r="176" spans="1:18" ht="18" customHeight="1">
      <c r="A176" s="9">
        <v>141</v>
      </c>
      <c r="B176" s="10" t="str">
        <f t="shared" si="14"/>
        <v>2级-2级</v>
      </c>
      <c r="C176" s="10" t="s">
        <v>66</v>
      </c>
      <c r="D176" s="10" t="s">
        <v>81</v>
      </c>
      <c r="E176" s="10" t="s">
        <v>66</v>
      </c>
      <c r="F176" s="10" t="s">
        <v>179</v>
      </c>
      <c r="G176" s="30" t="s">
        <v>178</v>
      </c>
      <c r="H176" s="35" t="s">
        <v>9</v>
      </c>
      <c r="I176" s="26">
        <v>99</v>
      </c>
      <c r="J176" s="22"/>
      <c r="K176" s="23"/>
      <c r="L176" s="32"/>
      <c r="M176" s="24"/>
      <c r="N176" s="20"/>
      <c r="O176" s="20"/>
      <c r="P176" s="33"/>
      <c r="Q176" s="33"/>
      <c r="R176" s="33"/>
    </row>
    <row r="177" spans="1:18" ht="18" customHeight="1">
      <c r="A177" s="9">
        <v>142</v>
      </c>
      <c r="B177" s="10" t="str">
        <f t="shared" si="14"/>
        <v>2级-2级</v>
      </c>
      <c r="C177" s="10" t="s">
        <v>66</v>
      </c>
      <c r="D177" s="10" t="s">
        <v>81</v>
      </c>
      <c r="E177" s="10" t="s">
        <v>66</v>
      </c>
      <c r="F177" s="10" t="s">
        <v>80</v>
      </c>
      <c r="G177" s="30" t="s">
        <v>178</v>
      </c>
      <c r="H177" s="35" t="s">
        <v>9</v>
      </c>
      <c r="I177" s="26">
        <v>537.6</v>
      </c>
      <c r="J177" s="22"/>
      <c r="K177" s="23"/>
      <c r="L177" s="32"/>
      <c r="M177" s="24"/>
      <c r="N177" s="20"/>
      <c r="O177" s="20"/>
      <c r="P177" s="33"/>
      <c r="Q177" s="33"/>
      <c r="R177" s="33"/>
    </row>
    <row r="178" spans="1:18" ht="18" customHeight="1">
      <c r="A178" s="9">
        <v>143</v>
      </c>
      <c r="B178" s="10" t="str">
        <f t="shared" si="14"/>
        <v>2级-3级</v>
      </c>
      <c r="C178" s="10" t="s">
        <v>66</v>
      </c>
      <c r="D178" s="10" t="s">
        <v>81</v>
      </c>
      <c r="E178" s="10" t="s">
        <v>69</v>
      </c>
      <c r="F178" s="10" t="s">
        <v>102</v>
      </c>
      <c r="G178" s="30" t="s">
        <v>178</v>
      </c>
      <c r="H178" s="35" t="s">
        <v>9</v>
      </c>
      <c r="I178" s="26">
        <v>294.7</v>
      </c>
      <c r="J178" s="22"/>
      <c r="K178" s="23"/>
      <c r="L178" s="32"/>
      <c r="M178" s="24"/>
      <c r="N178" s="20"/>
      <c r="O178" s="20"/>
      <c r="P178" s="33"/>
      <c r="Q178" s="33"/>
      <c r="R178" s="33"/>
    </row>
    <row r="179" spans="1:18" ht="18" customHeight="1">
      <c r="A179" s="9">
        <v>144</v>
      </c>
      <c r="B179" s="10" t="str">
        <f t="shared" si="14"/>
        <v>2级-3级</v>
      </c>
      <c r="C179" s="10" t="s">
        <v>66</v>
      </c>
      <c r="D179" s="10" t="s">
        <v>81</v>
      </c>
      <c r="E179" s="10" t="s">
        <v>69</v>
      </c>
      <c r="F179" s="10" t="s">
        <v>180</v>
      </c>
      <c r="G179" s="30" t="s">
        <v>178</v>
      </c>
      <c r="H179" s="35" t="s">
        <v>9</v>
      </c>
      <c r="I179" s="26">
        <v>329.4</v>
      </c>
      <c r="J179" s="22"/>
      <c r="K179" s="23"/>
      <c r="L179" s="32"/>
      <c r="M179" s="24"/>
      <c r="N179" s="20"/>
      <c r="O179" s="20"/>
      <c r="P179" s="33"/>
      <c r="Q179" s="33"/>
      <c r="R179" s="33"/>
    </row>
    <row r="180" spans="1:18" ht="18" customHeight="1">
      <c r="A180" s="9">
        <v>145</v>
      </c>
      <c r="B180" s="10" t="str">
        <f t="shared" si="14"/>
        <v>2级-2级</v>
      </c>
      <c r="C180" s="10" t="s">
        <v>66</v>
      </c>
      <c r="D180" s="10" t="s">
        <v>81</v>
      </c>
      <c r="E180" s="10" t="s">
        <v>66</v>
      </c>
      <c r="F180" s="10" t="s">
        <v>78</v>
      </c>
      <c r="G180" s="30" t="s">
        <v>178</v>
      </c>
      <c r="H180" s="35" t="s">
        <v>9</v>
      </c>
      <c r="I180" s="26">
        <v>126</v>
      </c>
      <c r="J180" s="22"/>
      <c r="K180" s="23"/>
      <c r="L180" s="32"/>
      <c r="M180" s="24"/>
      <c r="N180" s="20"/>
      <c r="O180" s="20"/>
      <c r="P180" s="33"/>
      <c r="Q180" s="33"/>
      <c r="R180" s="33"/>
    </row>
    <row r="181" spans="1:18" ht="18" customHeight="1">
      <c r="A181" s="9">
        <v>146</v>
      </c>
      <c r="B181" s="10" t="str">
        <f t="shared" si="14"/>
        <v>2级-4级</v>
      </c>
      <c r="C181" s="10" t="s">
        <v>66</v>
      </c>
      <c r="D181" s="10" t="s">
        <v>81</v>
      </c>
      <c r="E181" s="10" t="s">
        <v>72</v>
      </c>
      <c r="F181" s="10" t="s">
        <v>76</v>
      </c>
      <c r="G181" s="30" t="s">
        <v>181</v>
      </c>
      <c r="H181" s="13" t="s">
        <v>6</v>
      </c>
      <c r="I181" s="26">
        <v>1031793.71</v>
      </c>
      <c r="J181" s="22"/>
      <c r="K181" s="23"/>
      <c r="L181" s="32"/>
      <c r="M181" s="24"/>
      <c r="N181" s="20"/>
      <c r="O181" s="20"/>
      <c r="P181" s="33"/>
      <c r="Q181" s="33"/>
      <c r="R181" s="33"/>
    </row>
    <row r="182" spans="1:18" ht="18" customHeight="1">
      <c r="A182" s="9">
        <v>147</v>
      </c>
      <c r="B182" s="10" t="str">
        <f t="shared" si="14"/>
        <v>3级-4级</v>
      </c>
      <c r="C182" s="10" t="s">
        <v>116</v>
      </c>
      <c r="D182" s="10" t="s">
        <v>153</v>
      </c>
      <c r="E182" s="10" t="s">
        <v>72</v>
      </c>
      <c r="F182" s="10" t="s">
        <v>76</v>
      </c>
      <c r="G182" s="30" t="s">
        <v>171</v>
      </c>
      <c r="H182" s="13" t="s">
        <v>5</v>
      </c>
      <c r="I182" s="26">
        <v>2293642.34</v>
      </c>
      <c r="J182" s="22"/>
      <c r="K182" s="23"/>
      <c r="L182" s="32"/>
      <c r="M182" s="24"/>
      <c r="N182" s="20"/>
      <c r="O182" s="20"/>
      <c r="P182" s="33"/>
      <c r="Q182" s="33"/>
      <c r="R182" s="33"/>
    </row>
    <row r="183" spans="1:18" ht="18" customHeight="1">
      <c r="A183" s="9">
        <v>148</v>
      </c>
      <c r="B183" s="10" t="str">
        <f t="shared" si="14"/>
        <v>3级-4级</v>
      </c>
      <c r="C183" s="10" t="s">
        <v>116</v>
      </c>
      <c r="D183" s="10" t="s">
        <v>153</v>
      </c>
      <c r="E183" s="10" t="s">
        <v>72</v>
      </c>
      <c r="F183" s="10" t="s">
        <v>76</v>
      </c>
      <c r="G183" s="30" t="s">
        <v>181</v>
      </c>
      <c r="H183" s="13" t="s">
        <v>6</v>
      </c>
      <c r="I183" s="26">
        <v>1872478.39</v>
      </c>
      <c r="J183" s="22"/>
      <c r="K183" s="23"/>
      <c r="L183" s="32"/>
      <c r="M183" s="24"/>
      <c r="N183" s="20"/>
      <c r="O183" s="20"/>
      <c r="P183" s="33"/>
      <c r="Q183" s="33"/>
      <c r="R183" s="33"/>
    </row>
    <row r="184" spans="1:18" ht="18" customHeight="1">
      <c r="A184" s="9">
        <v>149</v>
      </c>
      <c r="B184" s="10" t="str">
        <f t="shared" si="14"/>
        <v>3级-4级</v>
      </c>
      <c r="C184" s="10" t="s">
        <v>116</v>
      </c>
      <c r="D184" s="10" t="s">
        <v>153</v>
      </c>
      <c r="E184" s="10" t="s">
        <v>72</v>
      </c>
      <c r="F184" s="11" t="s">
        <v>182</v>
      </c>
      <c r="G184" s="30" t="s">
        <v>129</v>
      </c>
      <c r="H184" s="13" t="s">
        <v>3</v>
      </c>
      <c r="I184" s="26">
        <v>7978005.7999999998</v>
      </c>
      <c r="J184" s="22"/>
      <c r="K184" s="23"/>
      <c r="L184" s="32"/>
      <c r="M184" s="24"/>
      <c r="N184" s="20"/>
      <c r="O184" s="20"/>
      <c r="P184" s="33"/>
      <c r="Q184" s="33"/>
      <c r="R184" s="33"/>
    </row>
    <row r="185" spans="1:18" ht="18" customHeight="1">
      <c r="A185" s="9">
        <v>150</v>
      </c>
      <c r="B185" s="10" t="str">
        <f t="shared" si="14"/>
        <v>2级-1级</v>
      </c>
      <c r="C185" s="10" t="s">
        <v>66</v>
      </c>
      <c r="D185" s="10" t="s">
        <v>81</v>
      </c>
      <c r="E185" s="10" t="s">
        <v>64</v>
      </c>
      <c r="F185" s="10" t="s">
        <v>65</v>
      </c>
      <c r="G185" s="30" t="s">
        <v>101</v>
      </c>
      <c r="H185" s="35" t="s">
        <v>7</v>
      </c>
      <c r="I185" s="26">
        <v>66422.880000000005</v>
      </c>
      <c r="J185" s="22"/>
      <c r="K185" s="23"/>
      <c r="L185" s="32"/>
      <c r="M185" s="24"/>
      <c r="N185" s="20"/>
      <c r="O185" s="20"/>
      <c r="P185" s="33"/>
      <c r="Q185" s="33"/>
      <c r="R185" s="33"/>
    </row>
    <row r="186" spans="1:18" ht="18" customHeight="1">
      <c r="A186" s="9">
        <v>151</v>
      </c>
      <c r="B186" s="10" t="str">
        <f t="shared" si="14"/>
        <v>2级-1级</v>
      </c>
      <c r="C186" s="10" t="s">
        <v>66</v>
      </c>
      <c r="D186" s="10" t="s">
        <v>81</v>
      </c>
      <c r="E186" s="10" t="s">
        <v>64</v>
      </c>
      <c r="F186" s="10" t="s">
        <v>65</v>
      </c>
      <c r="G186" s="30" t="s">
        <v>183</v>
      </c>
      <c r="H186" s="13" t="s">
        <v>24</v>
      </c>
      <c r="I186" s="26">
        <v>6525130.7000000002</v>
      </c>
      <c r="J186" s="22"/>
      <c r="K186" s="23"/>
      <c r="L186" s="32"/>
      <c r="M186" s="24"/>
      <c r="N186" s="20"/>
      <c r="O186" s="20"/>
      <c r="P186" s="33"/>
      <c r="Q186" s="33"/>
      <c r="R186" s="33"/>
    </row>
    <row r="187" spans="1:18" ht="18" customHeight="1">
      <c r="A187" s="9">
        <v>152</v>
      </c>
      <c r="B187" s="10" t="str">
        <f t="shared" si="14"/>
        <v>2级-2级</v>
      </c>
      <c r="C187" s="10" t="s">
        <v>66</v>
      </c>
      <c r="D187" s="10" t="s">
        <v>81</v>
      </c>
      <c r="E187" s="10" t="s">
        <v>66</v>
      </c>
      <c r="F187" s="10" t="s">
        <v>184</v>
      </c>
      <c r="G187" s="30" t="s">
        <v>183</v>
      </c>
      <c r="H187" s="13" t="s">
        <v>24</v>
      </c>
      <c r="I187" s="26">
        <v>65910.41</v>
      </c>
      <c r="J187" s="22"/>
      <c r="K187" s="23"/>
      <c r="L187" s="32"/>
      <c r="M187" s="24"/>
      <c r="N187" s="20"/>
      <c r="O187" s="20"/>
      <c r="P187" s="33"/>
      <c r="Q187" s="33"/>
      <c r="R187" s="33"/>
    </row>
    <row r="188" spans="1:18" ht="18" customHeight="1">
      <c r="A188" s="9">
        <v>153</v>
      </c>
      <c r="B188" s="10" t="str">
        <f t="shared" si="14"/>
        <v>2级-3级</v>
      </c>
      <c r="C188" s="10" t="s">
        <v>66</v>
      </c>
      <c r="D188" s="10" t="s">
        <v>81</v>
      </c>
      <c r="E188" s="10" t="s">
        <v>69</v>
      </c>
      <c r="F188" s="10" t="s">
        <v>170</v>
      </c>
      <c r="G188" s="30" t="s">
        <v>118</v>
      </c>
      <c r="H188" s="13" t="s">
        <v>5</v>
      </c>
      <c r="I188" s="26">
        <v>1010.59</v>
      </c>
      <c r="J188" s="22"/>
      <c r="K188" s="23"/>
      <c r="L188" s="32"/>
      <c r="M188" s="24"/>
      <c r="N188" s="20"/>
      <c r="O188" s="20"/>
      <c r="P188" s="33"/>
      <c r="Q188" s="33"/>
      <c r="R188" s="33"/>
    </row>
    <row r="189" spans="1:18" ht="18" customHeight="1">
      <c r="A189" s="9">
        <v>154</v>
      </c>
      <c r="B189" s="10" t="str">
        <f t="shared" si="14"/>
        <v>2级-3级</v>
      </c>
      <c r="C189" s="10" t="s">
        <v>66</v>
      </c>
      <c r="D189" s="10" t="s">
        <v>81</v>
      </c>
      <c r="E189" s="10" t="s">
        <v>69</v>
      </c>
      <c r="F189" s="10" t="s">
        <v>170</v>
      </c>
      <c r="G189" s="30" t="s">
        <v>149</v>
      </c>
      <c r="H189" s="13" t="s">
        <v>5</v>
      </c>
      <c r="I189" s="26">
        <v>3549.81</v>
      </c>
      <c r="J189" s="22"/>
      <c r="K189" s="23"/>
      <c r="L189" s="32"/>
      <c r="M189" s="24"/>
      <c r="N189" s="20"/>
      <c r="O189" s="20"/>
      <c r="P189" s="33"/>
      <c r="Q189" s="33"/>
      <c r="R189" s="33"/>
    </row>
    <row r="190" spans="1:18" ht="18" customHeight="1">
      <c r="A190" s="9">
        <v>155</v>
      </c>
      <c r="B190" s="10" t="str">
        <f t="shared" si="14"/>
        <v>2级-3级</v>
      </c>
      <c r="C190" s="10" t="s">
        <v>66</v>
      </c>
      <c r="D190" s="10" t="s">
        <v>81</v>
      </c>
      <c r="E190" s="10" t="s">
        <v>69</v>
      </c>
      <c r="F190" s="10" t="s">
        <v>170</v>
      </c>
      <c r="G190" s="30" t="s">
        <v>147</v>
      </c>
      <c r="H190" s="13" t="s">
        <v>5</v>
      </c>
      <c r="I190" s="26">
        <v>18339.84</v>
      </c>
      <c r="J190" s="22"/>
      <c r="K190" s="23"/>
      <c r="L190" s="32"/>
      <c r="M190" s="24"/>
      <c r="N190" s="20"/>
      <c r="O190" s="20"/>
      <c r="P190" s="33"/>
      <c r="Q190" s="33"/>
      <c r="R190" s="33"/>
    </row>
    <row r="191" spans="1:18" ht="18" customHeight="1">
      <c r="A191" s="9">
        <v>156</v>
      </c>
      <c r="B191" s="10" t="str">
        <f t="shared" si="14"/>
        <v>2级-3级</v>
      </c>
      <c r="C191" s="10" t="s">
        <v>66</v>
      </c>
      <c r="D191" s="10" t="s">
        <v>81</v>
      </c>
      <c r="E191" s="10" t="s">
        <v>69</v>
      </c>
      <c r="F191" s="10" t="s">
        <v>170</v>
      </c>
      <c r="G191" s="30" t="s">
        <v>151</v>
      </c>
      <c r="H191" s="13" t="s">
        <v>5</v>
      </c>
      <c r="I191" s="26">
        <v>4889.25</v>
      </c>
      <c r="J191" s="22"/>
      <c r="K191" s="23"/>
      <c r="L191" s="32"/>
      <c r="M191" s="24"/>
      <c r="N191" s="20"/>
      <c r="O191" s="20"/>
      <c r="P191" s="33"/>
      <c r="Q191" s="33"/>
      <c r="R191" s="33"/>
    </row>
    <row r="192" spans="1:18" ht="18" customHeight="1">
      <c r="A192" s="9">
        <v>157</v>
      </c>
      <c r="B192" s="10" t="str">
        <f t="shared" si="14"/>
        <v>2级-2级</v>
      </c>
      <c r="C192" s="10" t="s">
        <v>66</v>
      </c>
      <c r="D192" s="10" t="s">
        <v>81</v>
      </c>
      <c r="E192" s="10" t="s">
        <v>66</v>
      </c>
      <c r="F192" s="10" t="s">
        <v>169</v>
      </c>
      <c r="G192" s="30" t="s">
        <v>156</v>
      </c>
      <c r="H192" s="13" t="s">
        <v>3</v>
      </c>
      <c r="I192" s="26">
        <v>3131961.56</v>
      </c>
      <c r="J192" s="22"/>
      <c r="K192" s="23"/>
      <c r="L192" s="32"/>
      <c r="M192" s="24"/>
      <c r="N192" s="20"/>
      <c r="O192" s="20"/>
      <c r="P192" s="33"/>
      <c r="Q192" s="33"/>
      <c r="R192" s="33"/>
    </row>
    <row r="193" spans="1:18" ht="18" customHeight="1">
      <c r="A193" s="9">
        <v>158</v>
      </c>
      <c r="B193" s="10" t="str">
        <f t="shared" si="14"/>
        <v>2级-2级</v>
      </c>
      <c r="C193" s="10" t="s">
        <v>66</v>
      </c>
      <c r="D193" s="10" t="s">
        <v>81</v>
      </c>
      <c r="E193" s="10" t="s">
        <v>66</v>
      </c>
      <c r="F193" s="10" t="s">
        <v>169</v>
      </c>
      <c r="G193" s="30" t="s">
        <v>185</v>
      </c>
      <c r="H193" s="13" t="s">
        <v>5</v>
      </c>
      <c r="I193" s="26">
        <v>90000</v>
      </c>
      <c r="J193" s="22"/>
      <c r="K193" s="23"/>
      <c r="L193" s="32"/>
      <c r="M193" s="24"/>
      <c r="N193" s="20"/>
      <c r="O193" s="20"/>
      <c r="P193" s="33"/>
      <c r="Q193" s="33"/>
      <c r="R193" s="33"/>
    </row>
    <row r="194" spans="1:18" ht="18" customHeight="1">
      <c r="A194" s="9">
        <v>159</v>
      </c>
      <c r="B194" s="10" t="str">
        <f t="shared" si="14"/>
        <v>2级-2级</v>
      </c>
      <c r="C194" s="10" t="s">
        <v>66</v>
      </c>
      <c r="D194" s="10" t="s">
        <v>81</v>
      </c>
      <c r="E194" s="10" t="s">
        <v>66</v>
      </c>
      <c r="F194" s="10" t="s">
        <v>169</v>
      </c>
      <c r="G194" s="30" t="s">
        <v>185</v>
      </c>
      <c r="H194" s="35" t="s">
        <v>9</v>
      </c>
      <c r="I194" s="26">
        <v>90000</v>
      </c>
      <c r="J194" s="22"/>
      <c r="K194" s="23"/>
      <c r="L194" s="32"/>
      <c r="M194" s="24"/>
      <c r="N194" s="20"/>
      <c r="O194" s="20"/>
      <c r="P194" s="33"/>
      <c r="Q194" s="33"/>
      <c r="R194" s="33"/>
    </row>
    <row r="195" spans="1:18" ht="18" customHeight="1">
      <c r="A195" s="9">
        <v>160</v>
      </c>
      <c r="B195" s="10" t="str">
        <f t="shared" si="14"/>
        <v>2级-2级</v>
      </c>
      <c r="C195" s="10" t="s">
        <v>66</v>
      </c>
      <c r="D195" s="10" t="s">
        <v>81</v>
      </c>
      <c r="E195" s="10" t="s">
        <v>66</v>
      </c>
      <c r="F195" s="10" t="s">
        <v>169</v>
      </c>
      <c r="G195" s="30" t="s">
        <v>186</v>
      </c>
      <c r="H195" s="13" t="s">
        <v>12</v>
      </c>
      <c r="I195" s="26">
        <v>3009.06</v>
      </c>
      <c r="J195" s="22"/>
      <c r="K195" s="23"/>
      <c r="L195" s="32"/>
      <c r="M195" s="24"/>
      <c r="N195" s="20"/>
      <c r="O195" s="20"/>
      <c r="P195" s="33"/>
      <c r="Q195" s="33"/>
      <c r="R195" s="33"/>
    </row>
    <row r="196" spans="1:18" ht="18" customHeight="1">
      <c r="A196" s="9">
        <v>161</v>
      </c>
      <c r="B196" s="10" t="str">
        <f t="shared" ref="B196:B259" si="18">TEXT(C196,"000")&amp;"-"&amp;TEXT(E196,"000")</f>
        <v>2级-2级</v>
      </c>
      <c r="C196" s="10" t="s">
        <v>66</v>
      </c>
      <c r="D196" s="10" t="s">
        <v>81</v>
      </c>
      <c r="E196" s="10" t="s">
        <v>66</v>
      </c>
      <c r="F196" s="10" t="s">
        <v>169</v>
      </c>
      <c r="G196" s="30" t="s">
        <v>187</v>
      </c>
      <c r="H196" s="13" t="s">
        <v>14</v>
      </c>
      <c r="I196" s="26">
        <v>482875</v>
      </c>
      <c r="J196" s="22"/>
      <c r="K196" s="23"/>
      <c r="L196" s="32"/>
      <c r="M196" s="24"/>
      <c r="N196" s="20"/>
      <c r="O196" s="20"/>
      <c r="P196" s="33"/>
      <c r="Q196" s="33"/>
      <c r="R196" s="33"/>
    </row>
    <row r="197" spans="1:18" ht="18" customHeight="1">
      <c r="A197" s="9">
        <v>162</v>
      </c>
      <c r="B197" s="10" t="str">
        <f t="shared" si="18"/>
        <v>2级-2级</v>
      </c>
      <c r="C197" s="10" t="s">
        <v>66</v>
      </c>
      <c r="D197" s="10" t="s">
        <v>81</v>
      </c>
      <c r="E197" s="10" t="s">
        <v>66</v>
      </c>
      <c r="F197" s="10" t="s">
        <v>169</v>
      </c>
      <c r="G197" s="30" t="s">
        <v>142</v>
      </c>
      <c r="H197" s="13" t="s">
        <v>3</v>
      </c>
      <c r="I197" s="26">
        <v>3000</v>
      </c>
      <c r="J197" s="22"/>
      <c r="K197" s="23"/>
      <c r="L197" s="32"/>
      <c r="M197" s="24"/>
      <c r="N197" s="20"/>
      <c r="O197" s="20"/>
      <c r="P197" s="33"/>
      <c r="Q197" s="33"/>
      <c r="R197" s="33"/>
    </row>
    <row r="198" spans="1:18" ht="18" customHeight="1">
      <c r="A198" s="9">
        <v>163</v>
      </c>
      <c r="B198" s="10" t="str">
        <f t="shared" si="18"/>
        <v>2级-3级</v>
      </c>
      <c r="C198" s="10" t="s">
        <v>66</v>
      </c>
      <c r="D198" s="10" t="s">
        <v>81</v>
      </c>
      <c r="E198" s="10" t="s">
        <v>69</v>
      </c>
      <c r="F198" s="10" t="s">
        <v>170</v>
      </c>
      <c r="G198" s="30" t="s">
        <v>142</v>
      </c>
      <c r="H198" s="13" t="s">
        <v>3</v>
      </c>
      <c r="I198" s="26">
        <v>4400</v>
      </c>
      <c r="J198" s="22"/>
      <c r="K198" s="23"/>
      <c r="L198" s="32"/>
      <c r="M198" s="24"/>
      <c r="N198" s="20"/>
      <c r="O198" s="20"/>
      <c r="P198" s="33"/>
      <c r="Q198" s="33"/>
      <c r="R198" s="33"/>
    </row>
    <row r="199" spans="1:18" ht="18" customHeight="1">
      <c r="A199" s="9">
        <v>164</v>
      </c>
      <c r="B199" s="10" t="str">
        <f t="shared" si="18"/>
        <v>2级-3级</v>
      </c>
      <c r="C199" s="10" t="s">
        <v>66</v>
      </c>
      <c r="D199" s="10" t="s">
        <v>81</v>
      </c>
      <c r="E199" s="10" t="s">
        <v>69</v>
      </c>
      <c r="F199" s="10" t="s">
        <v>170</v>
      </c>
      <c r="G199" s="30" t="s">
        <v>139</v>
      </c>
      <c r="H199" s="13" t="s">
        <v>3</v>
      </c>
      <c r="I199" s="26">
        <v>4180.59</v>
      </c>
      <c r="J199" s="22"/>
      <c r="K199" s="23"/>
      <c r="L199" s="32"/>
      <c r="M199" s="24"/>
      <c r="N199" s="20"/>
      <c r="O199" s="20"/>
      <c r="P199" s="33"/>
      <c r="Q199" s="33"/>
      <c r="R199" s="33"/>
    </row>
    <row r="200" spans="1:18" ht="18" customHeight="1">
      <c r="A200" s="9">
        <v>165</v>
      </c>
      <c r="B200" s="10" t="str">
        <f t="shared" si="18"/>
        <v>000-000</v>
      </c>
      <c r="C200" s="10"/>
      <c r="D200" s="10"/>
      <c r="E200" s="10"/>
      <c r="F200" s="10"/>
      <c r="G200" s="27"/>
      <c r="H200" s="13"/>
      <c r="I200" s="26"/>
      <c r="J200" s="22"/>
      <c r="K200" s="23"/>
      <c r="L200" s="32"/>
      <c r="M200" s="24"/>
      <c r="N200" s="20"/>
      <c r="O200" s="20"/>
      <c r="P200" s="33"/>
      <c r="Q200" s="33"/>
      <c r="R200" s="33"/>
    </row>
    <row r="201" spans="1:18" ht="18" customHeight="1">
      <c r="A201" s="9">
        <v>166</v>
      </c>
      <c r="B201" s="10" t="str">
        <f t="shared" si="18"/>
        <v>000-000</v>
      </c>
      <c r="C201" s="10"/>
      <c r="D201" s="10"/>
      <c r="E201" s="10"/>
      <c r="F201" s="10"/>
      <c r="G201" s="27"/>
      <c r="H201" s="13"/>
      <c r="I201" s="26"/>
      <c r="J201" s="22"/>
      <c r="K201" s="23"/>
      <c r="L201" s="32"/>
      <c r="M201" s="24"/>
      <c r="N201" s="20"/>
      <c r="O201" s="20"/>
      <c r="P201" s="33"/>
      <c r="Q201" s="33"/>
      <c r="R201" s="33"/>
    </row>
    <row r="202" spans="1:18" ht="18" customHeight="1">
      <c r="A202" s="9">
        <v>167</v>
      </c>
      <c r="B202" s="10" t="str">
        <f t="shared" si="18"/>
        <v>000-000</v>
      </c>
      <c r="C202" s="10"/>
      <c r="D202" s="10"/>
      <c r="E202" s="10"/>
      <c r="F202" s="10"/>
      <c r="G202" s="27"/>
      <c r="H202" s="13"/>
      <c r="I202" s="26"/>
      <c r="J202" s="22"/>
      <c r="K202" s="23"/>
      <c r="L202" s="32"/>
      <c r="M202" s="24"/>
      <c r="N202" s="20"/>
      <c r="O202" s="20"/>
      <c r="P202" s="33"/>
      <c r="Q202" s="33"/>
      <c r="R202" s="33"/>
    </row>
    <row r="203" spans="1:18" ht="18" customHeight="1">
      <c r="A203" s="9">
        <v>168</v>
      </c>
      <c r="B203" s="10" t="str">
        <f t="shared" si="18"/>
        <v>000-000</v>
      </c>
      <c r="C203" s="10"/>
      <c r="D203" s="10"/>
      <c r="E203" s="10"/>
      <c r="F203" s="10"/>
      <c r="G203" s="27"/>
      <c r="H203" s="13"/>
      <c r="I203" s="26"/>
      <c r="J203" s="22"/>
      <c r="K203" s="23"/>
      <c r="L203" s="32"/>
      <c r="M203" s="24"/>
      <c r="N203" s="20"/>
      <c r="O203" s="20"/>
      <c r="P203" s="33"/>
      <c r="Q203" s="33"/>
      <c r="R203" s="33"/>
    </row>
    <row r="204" spans="1:18" ht="18" customHeight="1">
      <c r="A204" s="9">
        <v>169</v>
      </c>
      <c r="B204" s="10" t="str">
        <f t="shared" si="18"/>
        <v>000-000</v>
      </c>
      <c r="C204" s="10"/>
      <c r="D204" s="10"/>
      <c r="E204" s="10"/>
      <c r="F204" s="10"/>
      <c r="G204" s="27"/>
      <c r="H204" s="13"/>
      <c r="I204" s="26"/>
      <c r="J204" s="22"/>
      <c r="K204" s="23"/>
      <c r="L204" s="32"/>
      <c r="M204" s="24"/>
      <c r="N204" s="20"/>
      <c r="O204" s="20"/>
      <c r="P204" s="33"/>
      <c r="Q204" s="33"/>
      <c r="R204" s="33"/>
    </row>
    <row r="205" spans="1:18" ht="18" customHeight="1">
      <c r="A205" s="9">
        <v>170</v>
      </c>
      <c r="B205" s="10" t="str">
        <f t="shared" si="18"/>
        <v>000-000</v>
      </c>
      <c r="C205" s="10"/>
      <c r="D205" s="10"/>
      <c r="E205" s="10"/>
      <c r="F205" s="10"/>
      <c r="G205" s="27"/>
      <c r="H205" s="13"/>
      <c r="I205" s="26"/>
      <c r="J205" s="22"/>
      <c r="K205" s="23"/>
      <c r="L205" s="32"/>
      <c r="M205" s="24"/>
      <c r="N205" s="20"/>
      <c r="O205" s="20"/>
      <c r="P205" s="33"/>
      <c r="Q205" s="33"/>
      <c r="R205" s="33"/>
    </row>
    <row r="206" spans="1:18" ht="18" customHeight="1">
      <c r="A206" s="9">
        <v>171</v>
      </c>
      <c r="B206" s="10" t="str">
        <f t="shared" si="18"/>
        <v>000-000</v>
      </c>
      <c r="C206" s="10"/>
      <c r="D206" s="10"/>
      <c r="E206" s="10"/>
      <c r="F206" s="10"/>
      <c r="G206" s="27"/>
      <c r="H206" s="13"/>
      <c r="I206" s="26"/>
      <c r="J206" s="22"/>
      <c r="K206" s="23"/>
      <c r="L206" s="32"/>
      <c r="M206" s="24"/>
      <c r="N206" s="20"/>
      <c r="O206" s="20"/>
      <c r="P206" s="33"/>
      <c r="Q206" s="33"/>
      <c r="R206" s="33"/>
    </row>
    <row r="207" spans="1:18" ht="18" customHeight="1">
      <c r="A207" s="9">
        <v>172</v>
      </c>
      <c r="B207" s="10" t="str">
        <f t="shared" si="18"/>
        <v>000-000</v>
      </c>
      <c r="C207" s="10"/>
      <c r="D207" s="10"/>
      <c r="E207" s="10"/>
      <c r="F207" s="10"/>
      <c r="G207" s="27"/>
      <c r="H207" s="13"/>
      <c r="I207" s="26"/>
      <c r="J207" s="22"/>
      <c r="K207" s="23"/>
      <c r="L207" s="32"/>
      <c r="M207" s="24"/>
      <c r="N207" s="20"/>
      <c r="O207" s="20"/>
      <c r="P207" s="33"/>
      <c r="Q207" s="33"/>
      <c r="R207" s="33"/>
    </row>
    <row r="208" spans="1:18" ht="18" customHeight="1">
      <c r="A208" s="9">
        <v>173</v>
      </c>
      <c r="B208" s="10" t="str">
        <f t="shared" si="18"/>
        <v>000-000</v>
      </c>
      <c r="C208" s="10"/>
      <c r="D208" s="10"/>
      <c r="E208" s="10"/>
      <c r="F208" s="10"/>
      <c r="G208" s="27"/>
      <c r="H208" s="13"/>
      <c r="I208" s="26"/>
      <c r="J208" s="22"/>
      <c r="K208" s="23"/>
      <c r="L208" s="32"/>
      <c r="M208" s="24"/>
      <c r="N208" s="20"/>
      <c r="O208" s="20"/>
      <c r="P208" s="33"/>
      <c r="Q208" s="33"/>
      <c r="R208" s="33"/>
    </row>
    <row r="209" spans="1:18" ht="18" customHeight="1">
      <c r="A209" s="9">
        <v>174</v>
      </c>
      <c r="B209" s="10" t="str">
        <f t="shared" si="18"/>
        <v>000-000</v>
      </c>
      <c r="C209" s="10"/>
      <c r="D209" s="10"/>
      <c r="E209" s="10"/>
      <c r="F209" s="10"/>
      <c r="G209" s="27"/>
      <c r="H209" s="13"/>
      <c r="I209" s="26"/>
      <c r="J209" s="22"/>
      <c r="K209" s="23"/>
      <c r="L209" s="32"/>
      <c r="M209" s="24"/>
      <c r="N209" s="20"/>
      <c r="O209" s="20"/>
      <c r="P209" s="33"/>
      <c r="Q209" s="33"/>
      <c r="R209" s="33"/>
    </row>
    <row r="210" spans="1:18" ht="18" customHeight="1">
      <c r="A210" s="9">
        <v>175</v>
      </c>
      <c r="B210" s="10" t="str">
        <f t="shared" si="18"/>
        <v>000-000</v>
      </c>
      <c r="C210" s="10"/>
      <c r="D210" s="10"/>
      <c r="E210" s="10"/>
      <c r="F210" s="10"/>
      <c r="G210" s="27"/>
      <c r="H210" s="13"/>
      <c r="I210" s="26"/>
      <c r="J210" s="22"/>
      <c r="K210" s="23"/>
      <c r="L210" s="32"/>
      <c r="M210" s="24"/>
      <c r="N210" s="20"/>
      <c r="O210" s="20"/>
      <c r="P210" s="33"/>
      <c r="Q210" s="33"/>
      <c r="R210" s="33"/>
    </row>
    <row r="211" spans="1:18" ht="18" customHeight="1">
      <c r="A211" s="9">
        <v>176</v>
      </c>
      <c r="B211" s="10" t="str">
        <f t="shared" si="18"/>
        <v>000-000</v>
      </c>
      <c r="C211" s="10"/>
      <c r="D211" s="10"/>
      <c r="E211" s="10"/>
      <c r="F211" s="10"/>
      <c r="G211" s="27"/>
      <c r="H211" s="13"/>
      <c r="I211" s="26"/>
      <c r="J211" s="22"/>
      <c r="K211" s="23"/>
      <c r="L211" s="32"/>
      <c r="M211" s="24"/>
      <c r="N211" s="20"/>
      <c r="O211" s="20"/>
      <c r="P211" s="33"/>
      <c r="Q211" s="33"/>
      <c r="R211" s="33"/>
    </row>
    <row r="212" spans="1:18" ht="18" customHeight="1">
      <c r="A212" s="9">
        <v>177</v>
      </c>
      <c r="B212" s="10" t="str">
        <f t="shared" si="18"/>
        <v>000-000</v>
      </c>
      <c r="C212" s="10"/>
      <c r="D212" s="10"/>
      <c r="E212" s="10"/>
      <c r="F212" s="10"/>
      <c r="G212" s="27"/>
      <c r="H212" s="13"/>
      <c r="I212" s="26"/>
      <c r="J212" s="22"/>
      <c r="K212" s="23"/>
      <c r="L212" s="32"/>
      <c r="M212" s="24"/>
      <c r="N212" s="20"/>
      <c r="O212" s="20"/>
      <c r="P212" s="33"/>
      <c r="Q212" s="33"/>
      <c r="R212" s="33"/>
    </row>
    <row r="213" spans="1:18" ht="18" customHeight="1">
      <c r="A213" s="9">
        <v>178</v>
      </c>
      <c r="B213" s="10" t="str">
        <f t="shared" si="18"/>
        <v>000-000</v>
      </c>
      <c r="C213" s="10"/>
      <c r="D213" s="10"/>
      <c r="E213" s="10"/>
      <c r="F213" s="10"/>
      <c r="G213" s="27"/>
      <c r="H213" s="13"/>
      <c r="I213" s="26"/>
      <c r="J213" s="22"/>
      <c r="K213" s="23"/>
      <c r="L213" s="32"/>
      <c r="M213" s="24"/>
      <c r="N213" s="20"/>
      <c r="O213" s="20"/>
      <c r="P213" s="33"/>
      <c r="Q213" s="33"/>
      <c r="R213" s="33"/>
    </row>
    <row r="214" spans="1:18" ht="18" customHeight="1">
      <c r="A214" s="9">
        <v>179</v>
      </c>
      <c r="B214" s="10" t="str">
        <f t="shared" si="18"/>
        <v>000-000</v>
      </c>
      <c r="C214" s="10"/>
      <c r="D214" s="10"/>
      <c r="E214" s="10"/>
      <c r="F214" s="10"/>
      <c r="G214" s="27"/>
      <c r="H214" s="13"/>
      <c r="I214" s="26"/>
      <c r="J214" s="22"/>
      <c r="K214" s="23"/>
      <c r="L214" s="32"/>
      <c r="M214" s="24"/>
      <c r="N214" s="20"/>
      <c r="O214" s="20"/>
      <c r="P214" s="33"/>
      <c r="Q214" s="33"/>
      <c r="R214" s="33"/>
    </row>
    <row r="215" spans="1:18" ht="18" customHeight="1">
      <c r="A215" s="9">
        <v>180</v>
      </c>
      <c r="B215" s="10" t="str">
        <f t="shared" si="18"/>
        <v>000-000</v>
      </c>
      <c r="C215" s="10"/>
      <c r="D215" s="10"/>
      <c r="E215" s="10"/>
      <c r="F215" s="10"/>
      <c r="G215" s="27"/>
      <c r="H215" s="13"/>
      <c r="I215" s="26"/>
      <c r="J215" s="22"/>
      <c r="K215" s="23"/>
      <c r="L215" s="32"/>
      <c r="M215" s="24"/>
      <c r="N215" s="20"/>
      <c r="O215" s="20"/>
      <c r="P215" s="33"/>
      <c r="Q215" s="33"/>
      <c r="R215" s="33"/>
    </row>
    <row r="216" spans="1:18" ht="18" customHeight="1">
      <c r="A216" s="9">
        <v>181</v>
      </c>
      <c r="B216" s="10" t="str">
        <f t="shared" si="18"/>
        <v>000-000</v>
      </c>
      <c r="C216" s="10"/>
      <c r="D216" s="10"/>
      <c r="E216" s="10"/>
      <c r="F216" s="10"/>
      <c r="G216" s="27"/>
      <c r="H216" s="13"/>
      <c r="I216" s="26"/>
      <c r="J216" s="22"/>
      <c r="K216" s="23"/>
      <c r="L216" s="32"/>
      <c r="M216" s="24"/>
      <c r="N216" s="20"/>
      <c r="O216" s="20"/>
      <c r="P216" s="33"/>
      <c r="Q216" s="33"/>
      <c r="R216" s="33"/>
    </row>
    <row r="217" spans="1:18" ht="18" customHeight="1">
      <c r="A217" s="9">
        <v>182</v>
      </c>
      <c r="B217" s="10" t="str">
        <f t="shared" si="18"/>
        <v>000-000</v>
      </c>
      <c r="C217" s="10"/>
      <c r="D217" s="10"/>
      <c r="E217" s="10"/>
      <c r="F217" s="10"/>
      <c r="G217" s="27"/>
      <c r="H217" s="13"/>
      <c r="I217" s="26"/>
      <c r="J217" s="22"/>
      <c r="K217" s="23"/>
      <c r="L217" s="32"/>
      <c r="M217" s="24"/>
      <c r="N217" s="20"/>
      <c r="O217" s="20"/>
      <c r="P217" s="33"/>
      <c r="Q217" s="33"/>
      <c r="R217" s="33"/>
    </row>
    <row r="218" spans="1:18" ht="18" customHeight="1">
      <c r="A218" s="9">
        <v>183</v>
      </c>
      <c r="B218" s="10" t="str">
        <f t="shared" si="18"/>
        <v>000-000</v>
      </c>
      <c r="C218" s="10"/>
      <c r="D218" s="10"/>
      <c r="E218" s="10"/>
      <c r="F218" s="10"/>
      <c r="G218" s="27"/>
      <c r="H218" s="13"/>
      <c r="I218" s="26"/>
      <c r="J218" s="22"/>
      <c r="K218" s="23"/>
      <c r="L218" s="32"/>
      <c r="M218" s="24"/>
      <c r="N218" s="20"/>
      <c r="O218" s="20"/>
      <c r="P218" s="33"/>
      <c r="Q218" s="33"/>
      <c r="R218" s="33"/>
    </row>
    <row r="219" spans="1:18" ht="18" customHeight="1">
      <c r="A219" s="9">
        <v>184</v>
      </c>
      <c r="B219" s="10" t="str">
        <f t="shared" si="18"/>
        <v>000-000</v>
      </c>
      <c r="C219" s="10"/>
      <c r="D219" s="10"/>
      <c r="E219" s="10"/>
      <c r="F219" s="10"/>
      <c r="G219" s="27"/>
      <c r="H219" s="13"/>
      <c r="I219" s="26"/>
      <c r="J219" s="22"/>
      <c r="K219" s="23"/>
      <c r="L219" s="32"/>
      <c r="M219" s="24"/>
      <c r="N219" s="20"/>
      <c r="O219" s="20"/>
      <c r="P219" s="33"/>
      <c r="Q219" s="33"/>
      <c r="R219" s="33"/>
    </row>
    <row r="220" spans="1:18" ht="18" customHeight="1">
      <c r="A220" s="9">
        <v>185</v>
      </c>
      <c r="B220" s="10" t="str">
        <f t="shared" si="18"/>
        <v>000-000</v>
      </c>
      <c r="C220" s="10"/>
      <c r="D220" s="10"/>
      <c r="E220" s="10"/>
      <c r="F220" s="10"/>
      <c r="G220" s="27"/>
      <c r="H220" s="13"/>
      <c r="I220" s="26"/>
      <c r="J220" s="22"/>
      <c r="K220" s="23"/>
      <c r="L220" s="32"/>
      <c r="M220" s="24"/>
      <c r="N220" s="20"/>
      <c r="O220" s="20"/>
      <c r="P220" s="33"/>
      <c r="Q220" s="33"/>
      <c r="R220" s="33"/>
    </row>
    <row r="221" spans="1:18" ht="18" customHeight="1">
      <c r="A221" s="9">
        <v>186</v>
      </c>
      <c r="B221" s="10" t="str">
        <f t="shared" si="18"/>
        <v>000-000</v>
      </c>
      <c r="C221" s="10"/>
      <c r="D221" s="10"/>
      <c r="E221" s="10"/>
      <c r="F221" s="10"/>
      <c r="G221" s="27"/>
      <c r="H221" s="13"/>
      <c r="I221" s="26"/>
      <c r="J221" s="22"/>
      <c r="K221" s="23"/>
      <c r="L221" s="32"/>
      <c r="M221" s="24"/>
      <c r="N221" s="20"/>
      <c r="O221" s="20"/>
      <c r="P221" s="33"/>
      <c r="Q221" s="33"/>
      <c r="R221" s="33"/>
    </row>
    <row r="222" spans="1:18" ht="18" customHeight="1">
      <c r="A222" s="9">
        <v>187</v>
      </c>
      <c r="B222" s="10" t="str">
        <f t="shared" si="18"/>
        <v>000-000</v>
      </c>
      <c r="C222" s="10"/>
      <c r="D222" s="10"/>
      <c r="E222" s="10"/>
      <c r="F222" s="10"/>
      <c r="G222" s="27"/>
      <c r="H222" s="13"/>
      <c r="I222" s="26"/>
      <c r="J222" s="22"/>
      <c r="K222" s="23"/>
      <c r="L222" s="32"/>
      <c r="M222" s="24"/>
      <c r="N222" s="20"/>
      <c r="O222" s="20"/>
      <c r="P222" s="33"/>
      <c r="Q222" s="33"/>
      <c r="R222" s="33"/>
    </row>
    <row r="223" spans="1:18" ht="18" customHeight="1">
      <c r="A223" s="9">
        <v>188</v>
      </c>
      <c r="B223" s="10" t="str">
        <f t="shared" si="18"/>
        <v>000-000</v>
      </c>
      <c r="C223" s="10"/>
      <c r="D223" s="10"/>
      <c r="E223" s="10"/>
      <c r="F223" s="10"/>
      <c r="G223" s="27"/>
      <c r="H223" s="13"/>
      <c r="I223" s="26"/>
      <c r="J223" s="22"/>
      <c r="K223" s="23"/>
      <c r="L223" s="32"/>
      <c r="M223" s="24"/>
      <c r="N223" s="20"/>
      <c r="O223" s="20"/>
      <c r="P223" s="33"/>
      <c r="Q223" s="33"/>
      <c r="R223" s="33"/>
    </row>
    <row r="224" spans="1:18" ht="18" customHeight="1">
      <c r="A224" s="9">
        <v>189</v>
      </c>
      <c r="B224" s="10" t="str">
        <f t="shared" si="18"/>
        <v>000-000</v>
      </c>
      <c r="C224" s="10"/>
      <c r="D224" s="10"/>
      <c r="E224" s="10"/>
      <c r="F224" s="10"/>
      <c r="G224" s="27"/>
      <c r="H224" s="13"/>
      <c r="I224" s="26"/>
      <c r="J224" s="22"/>
      <c r="K224" s="23"/>
      <c r="L224" s="32"/>
      <c r="M224" s="24"/>
      <c r="N224" s="20"/>
      <c r="O224" s="20"/>
      <c r="P224" s="33"/>
      <c r="Q224" s="33"/>
      <c r="R224" s="33"/>
    </row>
    <row r="225" spans="1:18" ht="18" customHeight="1">
      <c r="A225" s="9">
        <v>190</v>
      </c>
      <c r="B225" s="10" t="str">
        <f t="shared" si="18"/>
        <v>000-000</v>
      </c>
      <c r="C225" s="10"/>
      <c r="D225" s="10"/>
      <c r="E225" s="10"/>
      <c r="F225" s="10"/>
      <c r="G225" s="27"/>
      <c r="H225" s="13"/>
      <c r="I225" s="26"/>
      <c r="J225" s="22"/>
      <c r="K225" s="23"/>
      <c r="L225" s="32"/>
      <c r="M225" s="24"/>
      <c r="N225" s="20"/>
      <c r="O225" s="20"/>
      <c r="P225" s="33"/>
      <c r="Q225" s="33"/>
      <c r="R225" s="33"/>
    </row>
    <row r="226" spans="1:18" ht="18" customHeight="1">
      <c r="A226" s="9">
        <v>191</v>
      </c>
      <c r="B226" s="10" t="str">
        <f t="shared" si="18"/>
        <v>000-000</v>
      </c>
      <c r="C226" s="10"/>
      <c r="D226" s="10"/>
      <c r="E226" s="10"/>
      <c r="F226" s="10"/>
      <c r="G226" s="27"/>
      <c r="H226" s="13"/>
      <c r="I226" s="26"/>
      <c r="J226" s="22"/>
      <c r="K226" s="23"/>
      <c r="L226" s="32"/>
      <c r="M226" s="24"/>
      <c r="N226" s="20"/>
      <c r="O226" s="20"/>
      <c r="P226" s="33"/>
      <c r="Q226" s="33"/>
      <c r="R226" s="33"/>
    </row>
    <row r="227" spans="1:18" ht="18" customHeight="1">
      <c r="A227" s="9">
        <v>192</v>
      </c>
      <c r="B227" s="10" t="str">
        <f t="shared" si="18"/>
        <v>000-000</v>
      </c>
      <c r="C227" s="10"/>
      <c r="D227" s="10"/>
      <c r="E227" s="10"/>
      <c r="F227" s="10"/>
      <c r="G227" s="27"/>
      <c r="H227" s="13"/>
      <c r="I227" s="26"/>
      <c r="J227" s="22"/>
      <c r="K227" s="23"/>
      <c r="L227" s="32"/>
      <c r="M227" s="24"/>
      <c r="N227" s="20"/>
      <c r="O227" s="20"/>
      <c r="P227" s="33"/>
      <c r="Q227" s="33"/>
      <c r="R227" s="33"/>
    </row>
    <row r="228" spans="1:18" ht="18" customHeight="1">
      <c r="A228" s="9">
        <v>193</v>
      </c>
      <c r="B228" s="10" t="str">
        <f t="shared" si="18"/>
        <v>000-000</v>
      </c>
      <c r="C228" s="10"/>
      <c r="D228" s="10"/>
      <c r="E228" s="10"/>
      <c r="F228" s="10"/>
      <c r="G228" s="27"/>
      <c r="H228" s="13"/>
      <c r="I228" s="26"/>
      <c r="J228" s="22"/>
      <c r="K228" s="23"/>
      <c r="L228" s="32"/>
      <c r="M228" s="24"/>
      <c r="N228" s="20"/>
      <c r="O228" s="20"/>
      <c r="P228" s="33"/>
      <c r="Q228" s="33"/>
      <c r="R228" s="33"/>
    </row>
    <row r="229" spans="1:18" ht="18" customHeight="1">
      <c r="A229" s="9">
        <v>194</v>
      </c>
      <c r="B229" s="10" t="str">
        <f t="shared" si="18"/>
        <v>000-000</v>
      </c>
      <c r="C229" s="10"/>
      <c r="D229" s="10"/>
      <c r="E229" s="10"/>
      <c r="F229" s="10"/>
      <c r="G229" s="27"/>
      <c r="H229" s="13"/>
      <c r="I229" s="26"/>
      <c r="J229" s="22"/>
      <c r="K229" s="23"/>
      <c r="L229" s="32"/>
      <c r="M229" s="24"/>
      <c r="N229" s="20"/>
      <c r="O229" s="20"/>
      <c r="P229" s="33"/>
      <c r="Q229" s="33"/>
      <c r="R229" s="33"/>
    </row>
    <row r="230" spans="1:18" ht="18" customHeight="1">
      <c r="A230" s="9">
        <v>195</v>
      </c>
      <c r="B230" s="10" t="str">
        <f t="shared" si="18"/>
        <v>000-000</v>
      </c>
      <c r="C230" s="10"/>
      <c r="D230" s="10"/>
      <c r="E230" s="10"/>
      <c r="F230" s="10"/>
      <c r="G230" s="27"/>
      <c r="H230" s="13"/>
      <c r="I230" s="26"/>
      <c r="J230" s="22"/>
      <c r="K230" s="23"/>
      <c r="L230" s="32"/>
      <c r="M230" s="24"/>
      <c r="N230" s="20"/>
      <c r="O230" s="20"/>
      <c r="P230" s="33"/>
      <c r="Q230" s="33"/>
      <c r="R230" s="33"/>
    </row>
    <row r="231" spans="1:18" ht="18" customHeight="1">
      <c r="A231" s="9">
        <v>196</v>
      </c>
      <c r="B231" s="10" t="str">
        <f t="shared" si="18"/>
        <v>000-000</v>
      </c>
      <c r="C231" s="10"/>
      <c r="D231" s="10"/>
      <c r="E231" s="10"/>
      <c r="F231" s="10"/>
      <c r="G231" s="27"/>
      <c r="H231" s="13"/>
      <c r="I231" s="26"/>
      <c r="J231" s="22"/>
      <c r="K231" s="23"/>
      <c r="L231" s="32"/>
      <c r="M231" s="24"/>
      <c r="N231" s="20"/>
      <c r="O231" s="20"/>
      <c r="P231" s="33"/>
      <c r="Q231" s="33"/>
      <c r="R231" s="33"/>
    </row>
    <row r="232" spans="1:18" ht="18" customHeight="1">
      <c r="A232" s="9">
        <v>197</v>
      </c>
      <c r="B232" s="10" t="str">
        <f t="shared" si="18"/>
        <v>000-000</v>
      </c>
      <c r="C232" s="10"/>
      <c r="D232" s="10"/>
      <c r="E232" s="10"/>
      <c r="F232" s="10"/>
      <c r="G232" s="27"/>
      <c r="H232" s="13"/>
      <c r="I232" s="26"/>
      <c r="J232" s="22"/>
      <c r="K232" s="23"/>
      <c r="L232" s="32"/>
      <c r="M232" s="24"/>
      <c r="N232" s="20"/>
      <c r="O232" s="20"/>
      <c r="P232" s="33"/>
      <c r="Q232" s="33"/>
      <c r="R232" s="33"/>
    </row>
    <row r="233" spans="1:18" ht="18" customHeight="1">
      <c r="A233" s="9">
        <v>198</v>
      </c>
      <c r="B233" s="10" t="str">
        <f t="shared" si="18"/>
        <v>000-000</v>
      </c>
      <c r="C233" s="10"/>
      <c r="D233" s="10"/>
      <c r="E233" s="10"/>
      <c r="F233" s="10"/>
      <c r="G233" s="27"/>
      <c r="H233" s="13"/>
      <c r="I233" s="26"/>
      <c r="J233" s="22"/>
      <c r="K233" s="23"/>
      <c r="L233" s="32"/>
      <c r="M233" s="24"/>
      <c r="N233" s="20"/>
      <c r="O233" s="20"/>
      <c r="P233" s="33"/>
      <c r="Q233" s="33"/>
      <c r="R233" s="33"/>
    </row>
    <row r="234" spans="1:18" ht="18" customHeight="1">
      <c r="A234" s="9">
        <v>199</v>
      </c>
      <c r="B234" s="10" t="str">
        <f t="shared" si="18"/>
        <v>000-000</v>
      </c>
      <c r="C234" s="10"/>
      <c r="D234" s="10"/>
      <c r="E234" s="10"/>
      <c r="F234" s="10"/>
      <c r="G234" s="27"/>
      <c r="H234" s="13"/>
      <c r="I234" s="26"/>
      <c r="J234" s="22"/>
      <c r="K234" s="23"/>
      <c r="L234" s="32"/>
      <c r="M234" s="24"/>
      <c r="N234" s="20"/>
      <c r="O234" s="20"/>
      <c r="P234" s="33"/>
      <c r="Q234" s="33"/>
      <c r="R234" s="33"/>
    </row>
    <row r="235" spans="1:18" ht="18" customHeight="1">
      <c r="A235" s="9">
        <v>200</v>
      </c>
      <c r="B235" s="10" t="str">
        <f t="shared" si="18"/>
        <v>000-000</v>
      </c>
      <c r="C235" s="10"/>
      <c r="D235" s="10"/>
      <c r="E235" s="10"/>
      <c r="F235" s="10"/>
      <c r="G235" s="27"/>
      <c r="H235" s="13"/>
      <c r="I235" s="26"/>
      <c r="J235" s="22"/>
      <c r="K235" s="23"/>
      <c r="L235" s="32"/>
      <c r="M235" s="24"/>
      <c r="N235" s="20"/>
      <c r="O235" s="20"/>
      <c r="P235" s="33"/>
      <c r="Q235" s="33"/>
      <c r="R235" s="33"/>
    </row>
    <row r="236" spans="1:18" ht="18" customHeight="1">
      <c r="A236" s="9">
        <v>201</v>
      </c>
      <c r="B236" s="10" t="str">
        <f t="shared" si="18"/>
        <v>000-000</v>
      </c>
      <c r="C236" s="10"/>
      <c r="D236" s="10"/>
      <c r="E236" s="10"/>
      <c r="F236" s="10"/>
      <c r="G236" s="27"/>
      <c r="H236" s="13"/>
      <c r="I236" s="26"/>
      <c r="J236" s="22"/>
      <c r="K236" s="23"/>
      <c r="L236" s="32"/>
      <c r="M236" s="24"/>
      <c r="N236" s="20"/>
      <c r="O236" s="20"/>
      <c r="P236" s="33"/>
      <c r="Q236" s="33"/>
      <c r="R236" s="33"/>
    </row>
    <row r="237" spans="1:18" ht="18" customHeight="1">
      <c r="A237" s="9">
        <v>202</v>
      </c>
      <c r="B237" s="10" t="str">
        <f t="shared" si="18"/>
        <v>000-000</v>
      </c>
      <c r="C237" s="10"/>
      <c r="D237" s="10"/>
      <c r="E237" s="10"/>
      <c r="F237" s="10"/>
      <c r="G237" s="27"/>
      <c r="H237" s="13"/>
      <c r="I237" s="26"/>
      <c r="J237" s="22"/>
      <c r="K237" s="23"/>
      <c r="L237" s="32"/>
      <c r="M237" s="24"/>
      <c r="N237" s="20"/>
      <c r="O237" s="20"/>
      <c r="P237" s="33"/>
      <c r="Q237" s="33"/>
      <c r="R237" s="33"/>
    </row>
    <row r="238" spans="1:18" ht="18" customHeight="1">
      <c r="A238" s="9">
        <v>203</v>
      </c>
      <c r="B238" s="10" t="str">
        <f t="shared" si="18"/>
        <v>000-000</v>
      </c>
      <c r="C238" s="10"/>
      <c r="D238" s="10"/>
      <c r="E238" s="10"/>
      <c r="F238" s="10"/>
      <c r="G238" s="27"/>
      <c r="H238" s="13"/>
      <c r="I238" s="26"/>
      <c r="J238" s="22"/>
      <c r="K238" s="23"/>
      <c r="L238" s="32"/>
      <c r="M238" s="24"/>
      <c r="N238" s="20"/>
      <c r="O238" s="20"/>
      <c r="P238" s="33"/>
      <c r="Q238" s="33"/>
      <c r="R238" s="33"/>
    </row>
    <row r="239" spans="1:18" ht="18" customHeight="1">
      <c r="A239" s="9">
        <v>204</v>
      </c>
      <c r="B239" s="10" t="str">
        <f t="shared" si="18"/>
        <v>000-000</v>
      </c>
      <c r="C239" s="10"/>
      <c r="D239" s="10"/>
      <c r="E239" s="10"/>
      <c r="F239" s="10"/>
      <c r="G239" s="27"/>
      <c r="H239" s="13"/>
      <c r="I239" s="26"/>
      <c r="J239" s="22"/>
      <c r="K239" s="23"/>
      <c r="L239" s="32"/>
      <c r="M239" s="24"/>
      <c r="N239" s="20"/>
      <c r="O239" s="20"/>
      <c r="P239" s="33"/>
      <c r="Q239" s="33"/>
      <c r="R239" s="33"/>
    </row>
    <row r="240" spans="1:18" ht="18" customHeight="1">
      <c r="A240" s="9">
        <v>205</v>
      </c>
      <c r="B240" s="10" t="str">
        <f t="shared" si="18"/>
        <v>000-000</v>
      </c>
      <c r="C240" s="10"/>
      <c r="D240" s="10"/>
      <c r="E240" s="10"/>
      <c r="F240" s="10"/>
      <c r="G240" s="27"/>
      <c r="H240" s="13"/>
      <c r="I240" s="26"/>
      <c r="J240" s="22"/>
      <c r="K240" s="23"/>
      <c r="L240" s="32"/>
      <c r="M240" s="24"/>
      <c r="N240" s="20"/>
      <c r="O240" s="20"/>
      <c r="P240" s="33"/>
      <c r="Q240" s="33"/>
      <c r="R240" s="33"/>
    </row>
    <row r="241" spans="1:18" ht="18" customHeight="1">
      <c r="A241" s="9">
        <v>206</v>
      </c>
      <c r="B241" s="10" t="str">
        <f t="shared" si="18"/>
        <v>000-000</v>
      </c>
      <c r="C241" s="10"/>
      <c r="D241" s="10"/>
      <c r="E241" s="10"/>
      <c r="F241" s="10"/>
      <c r="G241" s="27"/>
      <c r="H241" s="13"/>
      <c r="I241" s="26"/>
      <c r="J241" s="22"/>
      <c r="K241" s="23"/>
      <c r="L241" s="32"/>
      <c r="M241" s="24"/>
      <c r="N241" s="20"/>
      <c r="O241" s="20"/>
      <c r="P241" s="33"/>
      <c r="Q241" s="33"/>
      <c r="R241" s="33"/>
    </row>
    <row r="242" spans="1:18" ht="18" customHeight="1">
      <c r="A242" s="9">
        <v>207</v>
      </c>
      <c r="B242" s="10" t="str">
        <f t="shared" si="18"/>
        <v>000-000</v>
      </c>
      <c r="C242" s="10"/>
      <c r="D242" s="10"/>
      <c r="E242" s="10"/>
      <c r="F242" s="10"/>
      <c r="G242" s="27"/>
      <c r="H242" s="13"/>
      <c r="I242" s="26"/>
      <c r="J242" s="22"/>
      <c r="K242" s="23"/>
      <c r="L242" s="32"/>
      <c r="M242" s="24"/>
      <c r="N242" s="20"/>
      <c r="O242" s="20"/>
      <c r="P242" s="33"/>
      <c r="Q242" s="33"/>
      <c r="R242" s="33"/>
    </row>
    <row r="243" spans="1:18" ht="18" customHeight="1">
      <c r="A243" s="9">
        <v>208</v>
      </c>
      <c r="B243" s="10" t="str">
        <f t="shared" si="18"/>
        <v>000-000</v>
      </c>
      <c r="C243" s="10"/>
      <c r="D243" s="10"/>
      <c r="E243" s="10"/>
      <c r="F243" s="10"/>
      <c r="G243" s="27"/>
      <c r="H243" s="13"/>
      <c r="I243" s="26"/>
      <c r="J243" s="22"/>
      <c r="K243" s="23"/>
      <c r="L243" s="32"/>
      <c r="M243" s="24"/>
      <c r="N243" s="20"/>
      <c r="O243" s="20"/>
      <c r="P243" s="33"/>
      <c r="Q243" s="33"/>
      <c r="R243" s="33"/>
    </row>
    <row r="244" spans="1:18" ht="18" customHeight="1">
      <c r="A244" s="9">
        <v>209</v>
      </c>
      <c r="B244" s="10" t="str">
        <f t="shared" si="18"/>
        <v>000-000</v>
      </c>
      <c r="C244" s="10"/>
      <c r="D244" s="10"/>
      <c r="E244" s="10"/>
      <c r="F244" s="10"/>
      <c r="G244" s="27"/>
      <c r="H244" s="13"/>
      <c r="I244" s="26"/>
      <c r="J244" s="22"/>
      <c r="K244" s="23"/>
      <c r="L244" s="32"/>
      <c r="M244" s="24"/>
      <c r="N244" s="20"/>
      <c r="O244" s="20"/>
      <c r="P244" s="33"/>
      <c r="Q244" s="33"/>
      <c r="R244" s="33"/>
    </row>
    <row r="245" spans="1:18" ht="18" customHeight="1">
      <c r="A245" s="9">
        <v>210</v>
      </c>
      <c r="B245" s="10" t="str">
        <f t="shared" si="18"/>
        <v>000-000</v>
      </c>
      <c r="C245" s="10"/>
      <c r="D245" s="10"/>
      <c r="E245" s="10"/>
      <c r="F245" s="10"/>
      <c r="G245" s="27"/>
      <c r="H245" s="13"/>
      <c r="I245" s="26"/>
      <c r="J245" s="22"/>
      <c r="K245" s="23"/>
      <c r="L245" s="32"/>
      <c r="M245" s="24"/>
      <c r="N245" s="20"/>
      <c r="O245" s="20"/>
      <c r="P245" s="33"/>
      <c r="Q245" s="33"/>
      <c r="R245" s="33"/>
    </row>
    <row r="246" spans="1:18" ht="18" customHeight="1">
      <c r="A246" s="9">
        <v>211</v>
      </c>
      <c r="B246" s="10" t="str">
        <f t="shared" si="18"/>
        <v>000-000</v>
      </c>
      <c r="C246" s="10"/>
      <c r="D246" s="10"/>
      <c r="E246" s="10"/>
      <c r="F246" s="10"/>
      <c r="G246" s="27"/>
      <c r="H246" s="13"/>
      <c r="I246" s="26"/>
      <c r="J246" s="22"/>
      <c r="K246" s="23"/>
      <c r="L246" s="32"/>
      <c r="M246" s="24"/>
      <c r="N246" s="20"/>
      <c r="O246" s="20"/>
      <c r="P246" s="33"/>
      <c r="Q246" s="33"/>
      <c r="R246" s="33"/>
    </row>
    <row r="247" spans="1:18" ht="18" customHeight="1">
      <c r="A247" s="9">
        <v>212</v>
      </c>
      <c r="B247" s="10" t="str">
        <f t="shared" si="18"/>
        <v>000-000</v>
      </c>
      <c r="C247" s="10"/>
      <c r="D247" s="10"/>
      <c r="E247" s="10"/>
      <c r="F247" s="10"/>
      <c r="G247" s="27"/>
      <c r="H247" s="13"/>
      <c r="I247" s="26"/>
      <c r="J247" s="22"/>
      <c r="K247" s="23"/>
      <c r="L247" s="32"/>
      <c r="M247" s="24"/>
      <c r="N247" s="20"/>
      <c r="O247" s="20"/>
      <c r="P247" s="33"/>
      <c r="Q247" s="33"/>
      <c r="R247" s="33"/>
    </row>
    <row r="248" spans="1:18" ht="18" customHeight="1">
      <c r="A248" s="9">
        <v>213</v>
      </c>
      <c r="B248" s="10" t="str">
        <f t="shared" si="18"/>
        <v>000-000</v>
      </c>
      <c r="C248" s="10"/>
      <c r="D248" s="10"/>
      <c r="E248" s="10"/>
      <c r="F248" s="10"/>
      <c r="G248" s="27"/>
      <c r="H248" s="13"/>
      <c r="I248" s="26"/>
      <c r="J248" s="22"/>
      <c r="K248" s="23"/>
      <c r="L248" s="32"/>
      <c r="M248" s="24"/>
      <c r="N248" s="20"/>
      <c r="O248" s="20"/>
      <c r="P248" s="33"/>
      <c r="Q248" s="33"/>
      <c r="R248" s="33"/>
    </row>
    <row r="249" spans="1:18" ht="18" customHeight="1">
      <c r="A249" s="9">
        <v>214</v>
      </c>
      <c r="B249" s="10" t="str">
        <f t="shared" si="18"/>
        <v>000-000</v>
      </c>
      <c r="C249" s="10"/>
      <c r="D249" s="10"/>
      <c r="E249" s="10"/>
      <c r="F249" s="10"/>
      <c r="G249" s="27"/>
      <c r="H249" s="13"/>
      <c r="I249" s="26"/>
      <c r="J249" s="22"/>
      <c r="K249" s="23"/>
      <c r="L249" s="32"/>
      <c r="M249" s="24"/>
      <c r="N249" s="20"/>
      <c r="O249" s="20"/>
      <c r="P249" s="33"/>
      <c r="Q249" s="33"/>
      <c r="R249" s="33"/>
    </row>
    <row r="250" spans="1:18" ht="18" customHeight="1">
      <c r="A250" s="9">
        <v>215</v>
      </c>
      <c r="B250" s="10" t="str">
        <f t="shared" si="18"/>
        <v>000-000</v>
      </c>
      <c r="C250" s="10"/>
      <c r="D250" s="10"/>
      <c r="E250" s="10"/>
      <c r="F250" s="10"/>
      <c r="G250" s="27"/>
      <c r="H250" s="13"/>
      <c r="I250" s="26"/>
      <c r="J250" s="22"/>
      <c r="K250" s="23"/>
      <c r="L250" s="32"/>
      <c r="M250" s="24"/>
      <c r="N250" s="20"/>
      <c r="O250" s="20"/>
      <c r="P250" s="33"/>
      <c r="Q250" s="33"/>
      <c r="R250" s="33"/>
    </row>
    <row r="251" spans="1:18" ht="18" customHeight="1">
      <c r="A251" s="9">
        <v>216</v>
      </c>
      <c r="B251" s="10" t="str">
        <f t="shared" si="18"/>
        <v>000-000</v>
      </c>
      <c r="C251" s="10"/>
      <c r="D251" s="10"/>
      <c r="E251" s="10"/>
      <c r="F251" s="10"/>
      <c r="G251" s="27"/>
      <c r="H251" s="13"/>
      <c r="I251" s="26"/>
      <c r="J251" s="22"/>
      <c r="K251" s="23"/>
      <c r="L251" s="32"/>
      <c r="M251" s="24"/>
      <c r="N251" s="20"/>
      <c r="O251" s="20"/>
      <c r="P251" s="33"/>
      <c r="Q251" s="33"/>
      <c r="R251" s="33"/>
    </row>
    <row r="252" spans="1:18" ht="18" customHeight="1">
      <c r="A252" s="9">
        <v>217</v>
      </c>
      <c r="B252" s="10" t="str">
        <f t="shared" si="18"/>
        <v>000-000</v>
      </c>
      <c r="C252" s="10"/>
      <c r="D252" s="10"/>
      <c r="E252" s="10"/>
      <c r="F252" s="10"/>
      <c r="G252" s="27"/>
      <c r="H252" s="13"/>
      <c r="I252" s="26"/>
      <c r="J252" s="22"/>
      <c r="K252" s="23"/>
      <c r="L252" s="32"/>
      <c r="M252" s="24"/>
      <c r="N252" s="20"/>
      <c r="O252" s="20"/>
      <c r="P252" s="33"/>
      <c r="Q252" s="33"/>
      <c r="R252" s="33"/>
    </row>
    <row r="253" spans="1:18" ht="18" customHeight="1">
      <c r="A253" s="9">
        <v>218</v>
      </c>
      <c r="B253" s="10" t="str">
        <f t="shared" si="18"/>
        <v>000-000</v>
      </c>
      <c r="C253" s="10"/>
      <c r="D253" s="10"/>
      <c r="E253" s="10"/>
      <c r="F253" s="10"/>
      <c r="G253" s="27"/>
      <c r="H253" s="13"/>
      <c r="I253" s="26"/>
      <c r="J253" s="22"/>
      <c r="K253" s="23"/>
      <c r="L253" s="32"/>
      <c r="M253" s="24"/>
      <c r="N253" s="20"/>
      <c r="O253" s="20"/>
      <c r="P253" s="33"/>
      <c r="Q253" s="33"/>
      <c r="R253" s="33"/>
    </row>
    <row r="254" spans="1:18" ht="18" customHeight="1">
      <c r="A254" s="9">
        <v>219</v>
      </c>
      <c r="B254" s="10" t="str">
        <f t="shared" si="18"/>
        <v>000-000</v>
      </c>
      <c r="C254" s="10"/>
      <c r="D254" s="10"/>
      <c r="E254" s="10"/>
      <c r="F254" s="10"/>
      <c r="G254" s="27"/>
      <c r="H254" s="13"/>
      <c r="I254" s="26"/>
      <c r="J254" s="22"/>
      <c r="K254" s="23"/>
      <c r="L254" s="32"/>
      <c r="M254" s="24"/>
      <c r="N254" s="20"/>
      <c r="O254" s="20"/>
      <c r="P254" s="33"/>
      <c r="Q254" s="33"/>
      <c r="R254" s="33"/>
    </row>
    <row r="255" spans="1:18" ht="18" customHeight="1">
      <c r="A255" s="9">
        <v>220</v>
      </c>
      <c r="B255" s="10" t="str">
        <f t="shared" si="18"/>
        <v>000-000</v>
      </c>
      <c r="C255" s="10"/>
      <c r="D255" s="10"/>
      <c r="E255" s="10"/>
      <c r="F255" s="10"/>
      <c r="G255" s="27"/>
      <c r="H255" s="13"/>
      <c r="I255" s="26"/>
      <c r="J255" s="22"/>
      <c r="K255" s="23"/>
      <c r="L255" s="32"/>
      <c r="M255" s="24"/>
      <c r="N255" s="20"/>
      <c r="O255" s="20"/>
      <c r="P255" s="33"/>
      <c r="Q255" s="33"/>
      <c r="R255" s="33"/>
    </row>
    <row r="256" spans="1:18" ht="18" customHeight="1">
      <c r="A256" s="9">
        <v>221</v>
      </c>
      <c r="B256" s="10" t="str">
        <f t="shared" si="18"/>
        <v>000-000</v>
      </c>
      <c r="C256" s="10"/>
      <c r="D256" s="10"/>
      <c r="E256" s="10"/>
      <c r="F256" s="10"/>
      <c r="G256" s="27"/>
      <c r="H256" s="13"/>
      <c r="I256" s="26"/>
      <c r="J256" s="22"/>
      <c r="K256" s="23"/>
      <c r="L256" s="32"/>
      <c r="M256" s="24"/>
      <c r="N256" s="20"/>
      <c r="O256" s="20"/>
      <c r="P256" s="33"/>
      <c r="Q256" s="33"/>
      <c r="R256" s="33"/>
    </row>
    <row r="257" spans="1:18" ht="18" customHeight="1">
      <c r="A257" s="9">
        <v>222</v>
      </c>
      <c r="B257" s="10" t="str">
        <f t="shared" si="18"/>
        <v>000-000</v>
      </c>
      <c r="C257" s="10"/>
      <c r="D257" s="10"/>
      <c r="E257" s="10"/>
      <c r="F257" s="10"/>
      <c r="G257" s="27"/>
      <c r="H257" s="13"/>
      <c r="I257" s="26"/>
      <c r="J257" s="22"/>
      <c r="K257" s="23"/>
      <c r="L257" s="32"/>
      <c r="M257" s="24"/>
      <c r="N257" s="20"/>
      <c r="O257" s="20"/>
      <c r="P257" s="33"/>
      <c r="Q257" s="33"/>
      <c r="R257" s="33"/>
    </row>
    <row r="258" spans="1:18" ht="18" customHeight="1">
      <c r="A258" s="9">
        <v>223</v>
      </c>
      <c r="B258" s="10" t="str">
        <f t="shared" si="18"/>
        <v>000-000</v>
      </c>
      <c r="C258" s="10"/>
      <c r="D258" s="10"/>
      <c r="E258" s="10"/>
      <c r="F258" s="10"/>
      <c r="G258" s="27"/>
      <c r="H258" s="13"/>
      <c r="I258" s="26"/>
      <c r="J258" s="22"/>
      <c r="K258" s="23"/>
      <c r="L258" s="32"/>
      <c r="M258" s="24"/>
      <c r="N258" s="20"/>
      <c r="O258" s="20"/>
      <c r="P258" s="33"/>
      <c r="Q258" s="33"/>
      <c r="R258" s="33"/>
    </row>
    <row r="259" spans="1:18" ht="18" customHeight="1">
      <c r="A259" s="9">
        <v>224</v>
      </c>
      <c r="B259" s="10" t="str">
        <f t="shared" si="18"/>
        <v>000-000</v>
      </c>
      <c r="C259" s="10"/>
      <c r="D259" s="10"/>
      <c r="E259" s="10"/>
      <c r="F259" s="10"/>
      <c r="G259" s="27"/>
      <c r="H259" s="13"/>
      <c r="I259" s="26"/>
      <c r="J259" s="22"/>
      <c r="K259" s="23"/>
      <c r="L259" s="32"/>
      <c r="M259" s="24"/>
      <c r="N259" s="20"/>
      <c r="O259" s="20"/>
      <c r="P259" s="33"/>
      <c r="Q259" s="33"/>
      <c r="R259" s="33"/>
    </row>
    <row r="260" spans="1:18" ht="18" customHeight="1">
      <c r="A260" s="9">
        <v>225</v>
      </c>
      <c r="B260" s="10" t="str">
        <f t="shared" ref="B260:B323" si="19">TEXT(C260,"000")&amp;"-"&amp;TEXT(E260,"000")</f>
        <v>000-000</v>
      </c>
      <c r="C260" s="10"/>
      <c r="D260" s="10"/>
      <c r="E260" s="10"/>
      <c r="F260" s="10"/>
      <c r="G260" s="27"/>
      <c r="H260" s="13"/>
      <c r="I260" s="26"/>
      <c r="J260" s="22"/>
      <c r="K260" s="23"/>
      <c r="L260" s="32"/>
      <c r="M260" s="24"/>
      <c r="N260" s="20"/>
      <c r="O260" s="20"/>
      <c r="P260" s="33"/>
      <c r="Q260" s="33"/>
      <c r="R260" s="33"/>
    </row>
    <row r="261" spans="1:18" ht="18" customHeight="1">
      <c r="A261" s="9">
        <v>226</v>
      </c>
      <c r="B261" s="10" t="str">
        <f t="shared" si="19"/>
        <v>000-000</v>
      </c>
      <c r="C261" s="10"/>
      <c r="D261" s="10"/>
      <c r="E261" s="10"/>
      <c r="F261" s="10"/>
      <c r="G261" s="27"/>
      <c r="H261" s="13"/>
      <c r="I261" s="26"/>
      <c r="J261" s="22"/>
      <c r="K261" s="23"/>
      <c r="L261" s="32"/>
      <c r="M261" s="24"/>
      <c r="N261" s="20"/>
      <c r="O261" s="20"/>
      <c r="P261" s="33"/>
      <c r="Q261" s="33"/>
      <c r="R261" s="33"/>
    </row>
    <row r="262" spans="1:18" ht="18" customHeight="1">
      <c r="A262" s="9">
        <v>227</v>
      </c>
      <c r="B262" s="10" t="str">
        <f t="shared" si="19"/>
        <v>000-000</v>
      </c>
      <c r="C262" s="10"/>
      <c r="D262" s="10"/>
      <c r="E262" s="10"/>
      <c r="F262" s="10"/>
      <c r="G262" s="27"/>
      <c r="H262" s="13"/>
      <c r="I262" s="26"/>
      <c r="J262" s="22"/>
      <c r="K262" s="23"/>
      <c r="L262" s="32"/>
      <c r="M262" s="24"/>
      <c r="N262" s="20"/>
      <c r="O262" s="20"/>
      <c r="P262" s="33"/>
      <c r="Q262" s="33"/>
      <c r="R262" s="33"/>
    </row>
    <row r="263" spans="1:18" ht="18" customHeight="1">
      <c r="A263" s="9">
        <v>228</v>
      </c>
      <c r="B263" s="10" t="str">
        <f t="shared" si="19"/>
        <v>000-000</v>
      </c>
      <c r="C263" s="10"/>
      <c r="D263" s="10"/>
      <c r="E263" s="10"/>
      <c r="F263" s="10"/>
      <c r="G263" s="27"/>
      <c r="H263" s="13"/>
      <c r="I263" s="26"/>
      <c r="J263" s="22"/>
      <c r="K263" s="23"/>
      <c r="L263" s="32"/>
      <c r="M263" s="24"/>
      <c r="N263" s="20"/>
      <c r="O263" s="20"/>
      <c r="P263" s="33"/>
      <c r="Q263" s="33"/>
      <c r="R263" s="33"/>
    </row>
    <row r="264" spans="1:18" ht="18" customHeight="1">
      <c r="A264" s="9">
        <v>229</v>
      </c>
      <c r="B264" s="10" t="str">
        <f t="shared" si="19"/>
        <v>000-000</v>
      </c>
      <c r="C264" s="10"/>
      <c r="D264" s="10"/>
      <c r="E264" s="10"/>
      <c r="F264" s="10"/>
      <c r="G264" s="27"/>
      <c r="H264" s="13"/>
      <c r="I264" s="26"/>
      <c r="J264" s="22"/>
      <c r="K264" s="23"/>
      <c r="L264" s="32"/>
      <c r="M264" s="24"/>
      <c r="N264" s="20"/>
      <c r="O264" s="20"/>
      <c r="P264" s="33"/>
      <c r="Q264" s="33"/>
      <c r="R264" s="33"/>
    </row>
    <row r="265" spans="1:18" ht="18" customHeight="1">
      <c r="A265" s="9">
        <v>230</v>
      </c>
      <c r="B265" s="10" t="str">
        <f t="shared" si="19"/>
        <v>000-000</v>
      </c>
      <c r="C265" s="10"/>
      <c r="D265" s="10"/>
      <c r="E265" s="10"/>
      <c r="F265" s="10"/>
      <c r="G265" s="27"/>
      <c r="H265" s="13"/>
      <c r="I265" s="26"/>
      <c r="J265" s="22"/>
      <c r="K265" s="23"/>
      <c r="L265" s="32"/>
      <c r="M265" s="24"/>
      <c r="N265" s="20"/>
      <c r="O265" s="20"/>
      <c r="P265" s="33"/>
      <c r="Q265" s="33"/>
      <c r="R265" s="33"/>
    </row>
    <row r="266" spans="1:18" ht="18" customHeight="1">
      <c r="A266" s="9">
        <v>231</v>
      </c>
      <c r="B266" s="10" t="str">
        <f t="shared" si="19"/>
        <v>000-000</v>
      </c>
      <c r="C266" s="10"/>
      <c r="D266" s="10"/>
      <c r="E266" s="10"/>
      <c r="F266" s="10"/>
      <c r="G266" s="27"/>
      <c r="H266" s="13"/>
      <c r="I266" s="26"/>
      <c r="J266" s="22"/>
      <c r="K266" s="23"/>
      <c r="L266" s="32"/>
      <c r="M266" s="24"/>
      <c r="N266" s="20"/>
      <c r="O266" s="20"/>
      <c r="P266" s="33"/>
      <c r="Q266" s="33"/>
      <c r="R266" s="33"/>
    </row>
    <row r="267" spans="1:18" ht="18" customHeight="1">
      <c r="A267" s="9">
        <v>232</v>
      </c>
      <c r="B267" s="10" t="str">
        <f t="shared" si="19"/>
        <v>000-000</v>
      </c>
      <c r="C267" s="10"/>
      <c r="D267" s="10"/>
      <c r="E267" s="10"/>
      <c r="F267" s="10"/>
      <c r="G267" s="27"/>
      <c r="H267" s="13"/>
      <c r="I267" s="26"/>
      <c r="J267" s="22"/>
      <c r="K267" s="23"/>
      <c r="L267" s="32"/>
      <c r="M267" s="24"/>
      <c r="N267" s="20"/>
      <c r="O267" s="20"/>
      <c r="P267" s="33"/>
      <c r="Q267" s="33"/>
      <c r="R267" s="33"/>
    </row>
    <row r="268" spans="1:18" ht="18" customHeight="1">
      <c r="A268" s="9">
        <v>233</v>
      </c>
      <c r="B268" s="10" t="str">
        <f t="shared" si="19"/>
        <v>000-000</v>
      </c>
      <c r="C268" s="10"/>
      <c r="D268" s="10"/>
      <c r="E268" s="10"/>
      <c r="F268" s="10"/>
      <c r="G268" s="27"/>
      <c r="H268" s="13"/>
      <c r="I268" s="26"/>
      <c r="J268" s="22"/>
      <c r="K268" s="23"/>
      <c r="L268" s="32"/>
      <c r="M268" s="24"/>
      <c r="N268" s="20"/>
      <c r="O268" s="20"/>
      <c r="P268" s="33"/>
      <c r="Q268" s="33"/>
      <c r="R268" s="33"/>
    </row>
    <row r="269" spans="1:18" ht="18" customHeight="1">
      <c r="A269" s="9">
        <v>234</v>
      </c>
      <c r="B269" s="10" t="str">
        <f t="shared" si="19"/>
        <v>000-000</v>
      </c>
      <c r="C269" s="10"/>
      <c r="D269" s="10"/>
      <c r="E269" s="10"/>
      <c r="F269" s="10"/>
      <c r="G269" s="27"/>
      <c r="H269" s="13"/>
      <c r="I269" s="26"/>
      <c r="J269" s="22"/>
      <c r="K269" s="23"/>
      <c r="L269" s="32"/>
      <c r="M269" s="24"/>
      <c r="N269" s="20"/>
      <c r="O269" s="20"/>
      <c r="P269" s="33"/>
      <c r="Q269" s="33"/>
      <c r="R269" s="33"/>
    </row>
    <row r="270" spans="1:18" ht="18" customHeight="1">
      <c r="A270" s="9">
        <v>235</v>
      </c>
      <c r="B270" s="10" t="str">
        <f t="shared" si="19"/>
        <v>000-000</v>
      </c>
      <c r="C270" s="10"/>
      <c r="D270" s="10"/>
      <c r="E270" s="10"/>
      <c r="F270" s="10"/>
      <c r="G270" s="27"/>
      <c r="H270" s="13"/>
      <c r="I270" s="26"/>
      <c r="J270" s="22"/>
      <c r="K270" s="23"/>
      <c r="L270" s="32"/>
      <c r="M270" s="24"/>
      <c r="N270" s="20"/>
      <c r="O270" s="20"/>
      <c r="P270" s="33"/>
      <c r="Q270" s="33"/>
      <c r="R270" s="33"/>
    </row>
    <row r="271" spans="1:18" ht="18" customHeight="1">
      <c r="A271" s="9">
        <v>236</v>
      </c>
      <c r="B271" s="10" t="str">
        <f t="shared" si="19"/>
        <v>000-000</v>
      </c>
      <c r="C271" s="10"/>
      <c r="D271" s="10"/>
      <c r="E271" s="10"/>
      <c r="F271" s="10"/>
      <c r="G271" s="27"/>
      <c r="H271" s="13"/>
      <c r="I271" s="26"/>
      <c r="J271" s="22"/>
      <c r="K271" s="23"/>
      <c r="L271" s="32"/>
      <c r="M271" s="24"/>
      <c r="N271" s="20"/>
      <c r="O271" s="20"/>
      <c r="P271" s="33"/>
      <c r="Q271" s="33"/>
      <c r="R271" s="33"/>
    </row>
    <row r="272" spans="1:18" ht="18" customHeight="1">
      <c r="A272" s="9">
        <v>237</v>
      </c>
      <c r="B272" s="10" t="str">
        <f t="shared" si="19"/>
        <v>000-000</v>
      </c>
      <c r="C272" s="10"/>
      <c r="D272" s="10"/>
      <c r="E272" s="10"/>
      <c r="F272" s="10"/>
      <c r="G272" s="27"/>
      <c r="H272" s="13"/>
      <c r="I272" s="26"/>
      <c r="J272" s="22"/>
      <c r="K272" s="23"/>
      <c r="L272" s="32"/>
      <c r="M272" s="24"/>
      <c r="N272" s="20"/>
      <c r="O272" s="20"/>
      <c r="P272" s="33"/>
      <c r="Q272" s="33"/>
      <c r="R272" s="33"/>
    </row>
    <row r="273" spans="1:18" ht="18" customHeight="1">
      <c r="A273" s="9">
        <v>238</v>
      </c>
      <c r="B273" s="10" t="str">
        <f t="shared" si="19"/>
        <v>000-000</v>
      </c>
      <c r="C273" s="10"/>
      <c r="D273" s="10"/>
      <c r="E273" s="10"/>
      <c r="F273" s="10"/>
      <c r="G273" s="27"/>
      <c r="H273" s="13"/>
      <c r="I273" s="26"/>
      <c r="J273" s="22"/>
      <c r="K273" s="23"/>
      <c r="L273" s="20"/>
      <c r="M273" s="24"/>
      <c r="N273" s="20"/>
      <c r="O273" s="20"/>
      <c r="P273" s="33"/>
      <c r="Q273" s="33"/>
      <c r="R273" s="33"/>
    </row>
    <row r="274" spans="1:18" ht="18" customHeight="1">
      <c r="A274" s="9">
        <v>239</v>
      </c>
      <c r="B274" s="10" t="str">
        <f t="shared" si="19"/>
        <v>000-000</v>
      </c>
      <c r="C274" s="10"/>
      <c r="D274" s="10"/>
      <c r="E274" s="10"/>
      <c r="F274" s="10"/>
      <c r="G274" s="27"/>
      <c r="H274" s="13"/>
      <c r="I274" s="26"/>
      <c r="J274" s="22"/>
      <c r="K274" s="23"/>
      <c r="L274" s="20"/>
      <c r="M274" s="24"/>
      <c r="N274" s="20"/>
      <c r="O274" s="20"/>
      <c r="P274" s="33"/>
      <c r="Q274" s="33"/>
      <c r="R274" s="33"/>
    </row>
    <row r="275" spans="1:18" ht="18" customHeight="1">
      <c r="A275" s="9">
        <v>240</v>
      </c>
      <c r="B275" s="10" t="str">
        <f t="shared" si="19"/>
        <v>000-000</v>
      </c>
      <c r="C275" s="10"/>
      <c r="D275" s="10"/>
      <c r="E275" s="10"/>
      <c r="F275" s="10"/>
      <c r="G275" s="27"/>
      <c r="H275" s="13"/>
      <c r="I275" s="26"/>
      <c r="J275" s="22"/>
      <c r="K275" s="23"/>
      <c r="L275" s="20"/>
      <c r="M275" s="24"/>
      <c r="N275" s="20"/>
      <c r="O275" s="20"/>
      <c r="P275" s="33"/>
      <c r="Q275" s="33"/>
      <c r="R275" s="33"/>
    </row>
    <row r="276" spans="1:18" ht="18" customHeight="1">
      <c r="A276" s="9">
        <v>241</v>
      </c>
      <c r="B276" s="10" t="str">
        <f t="shared" si="19"/>
        <v>000-000</v>
      </c>
      <c r="C276" s="10"/>
      <c r="D276" s="10"/>
      <c r="E276" s="10"/>
      <c r="F276" s="10"/>
      <c r="G276" s="27"/>
      <c r="H276" s="13"/>
      <c r="I276" s="26"/>
      <c r="J276" s="22"/>
      <c r="K276" s="23"/>
      <c r="L276" s="20"/>
      <c r="M276" s="24"/>
      <c r="N276" s="20"/>
      <c r="O276" s="20"/>
      <c r="P276" s="33"/>
      <c r="Q276" s="33"/>
      <c r="R276" s="33"/>
    </row>
    <row r="277" spans="1:18" ht="18" customHeight="1">
      <c r="A277" s="9">
        <v>242</v>
      </c>
      <c r="B277" s="10" t="str">
        <f t="shared" si="19"/>
        <v>000-000</v>
      </c>
      <c r="C277" s="10"/>
      <c r="D277" s="10"/>
      <c r="E277" s="10"/>
      <c r="F277" s="10"/>
      <c r="G277" s="27"/>
      <c r="H277" s="13"/>
      <c r="I277" s="26"/>
      <c r="J277" s="22"/>
      <c r="K277" s="23"/>
      <c r="L277" s="20"/>
      <c r="M277" s="24"/>
      <c r="N277" s="20"/>
      <c r="O277" s="20"/>
      <c r="P277" s="33"/>
      <c r="Q277" s="33"/>
      <c r="R277" s="33"/>
    </row>
    <row r="278" spans="1:18" ht="18" customHeight="1">
      <c r="A278" s="9">
        <v>243</v>
      </c>
      <c r="B278" s="10" t="str">
        <f t="shared" si="19"/>
        <v>000-000</v>
      </c>
      <c r="C278" s="10"/>
      <c r="D278" s="10"/>
      <c r="E278" s="10"/>
      <c r="F278" s="10"/>
      <c r="G278" s="27"/>
      <c r="H278" s="13"/>
      <c r="I278" s="26"/>
      <c r="J278" s="22"/>
      <c r="K278" s="23"/>
      <c r="L278" s="20"/>
      <c r="M278" s="24"/>
      <c r="N278" s="20"/>
      <c r="O278" s="20"/>
      <c r="P278" s="33"/>
      <c r="Q278" s="33"/>
      <c r="R278" s="33"/>
    </row>
    <row r="279" spans="1:18" ht="18" customHeight="1">
      <c r="A279" s="9">
        <v>244</v>
      </c>
      <c r="B279" s="10" t="str">
        <f t="shared" si="19"/>
        <v>000-000</v>
      </c>
      <c r="C279" s="10"/>
      <c r="D279" s="10"/>
      <c r="E279" s="10"/>
      <c r="F279" s="10"/>
      <c r="G279" s="27"/>
      <c r="H279" s="13"/>
      <c r="I279" s="26"/>
      <c r="J279" s="22"/>
      <c r="K279" s="23"/>
      <c r="L279" s="20"/>
      <c r="M279" s="24"/>
      <c r="N279" s="20"/>
      <c r="O279" s="20"/>
      <c r="P279" s="33"/>
      <c r="Q279" s="33"/>
      <c r="R279" s="33"/>
    </row>
    <row r="280" spans="1:18" ht="18" customHeight="1">
      <c r="A280" s="9">
        <v>245</v>
      </c>
      <c r="B280" s="10" t="str">
        <f t="shared" si="19"/>
        <v>000-000</v>
      </c>
      <c r="C280" s="10"/>
      <c r="D280" s="10"/>
      <c r="E280" s="10"/>
      <c r="F280" s="10"/>
      <c r="G280" s="27"/>
      <c r="H280" s="13"/>
      <c r="I280" s="26"/>
      <c r="J280" s="22"/>
      <c r="K280" s="23"/>
      <c r="L280" s="20"/>
      <c r="M280" s="24"/>
      <c r="N280" s="20"/>
      <c r="O280" s="20"/>
      <c r="P280" s="33"/>
      <c r="Q280" s="33"/>
      <c r="R280" s="33"/>
    </row>
    <row r="281" spans="1:18" ht="18" customHeight="1">
      <c r="A281" s="9">
        <v>246</v>
      </c>
      <c r="B281" s="10" t="str">
        <f t="shared" si="19"/>
        <v>000-000</v>
      </c>
      <c r="C281" s="10"/>
      <c r="D281" s="10"/>
      <c r="E281" s="10"/>
      <c r="F281" s="10"/>
      <c r="G281" s="27"/>
      <c r="H281" s="13"/>
      <c r="I281" s="26"/>
      <c r="J281" s="22"/>
      <c r="K281" s="23"/>
      <c r="L281" s="20"/>
      <c r="M281" s="24"/>
      <c r="N281" s="20"/>
      <c r="O281" s="20"/>
      <c r="P281" s="33"/>
      <c r="Q281" s="33"/>
      <c r="R281" s="33"/>
    </row>
    <row r="282" spans="1:18" ht="18" customHeight="1">
      <c r="A282" s="9">
        <v>247</v>
      </c>
      <c r="B282" s="10" t="str">
        <f t="shared" si="19"/>
        <v>000-000</v>
      </c>
      <c r="C282" s="10"/>
      <c r="D282" s="10"/>
      <c r="E282" s="10"/>
      <c r="F282" s="10"/>
      <c r="G282" s="27"/>
      <c r="H282" s="13"/>
      <c r="I282" s="26"/>
      <c r="J282" s="22"/>
      <c r="K282" s="23"/>
      <c r="L282" s="20"/>
      <c r="M282" s="24"/>
      <c r="N282" s="20"/>
      <c r="O282" s="20"/>
      <c r="P282" s="33"/>
      <c r="Q282" s="33"/>
      <c r="R282" s="33"/>
    </row>
    <row r="283" spans="1:18" ht="18" customHeight="1">
      <c r="A283" s="9">
        <v>248</v>
      </c>
      <c r="B283" s="10" t="str">
        <f t="shared" si="19"/>
        <v>000-000</v>
      </c>
      <c r="C283" s="10"/>
      <c r="D283" s="10"/>
      <c r="E283" s="10"/>
      <c r="F283" s="10"/>
      <c r="G283" s="27"/>
      <c r="H283" s="13"/>
      <c r="I283" s="26"/>
      <c r="J283" s="22"/>
      <c r="K283" s="23"/>
      <c r="L283" s="20"/>
      <c r="M283" s="24"/>
      <c r="N283" s="20"/>
      <c r="O283" s="20"/>
      <c r="P283" s="33"/>
      <c r="Q283" s="33"/>
      <c r="R283" s="33"/>
    </row>
    <row r="284" spans="1:18" ht="18" customHeight="1">
      <c r="A284" s="9">
        <v>249</v>
      </c>
      <c r="B284" s="10" t="str">
        <f t="shared" si="19"/>
        <v>000-000</v>
      </c>
      <c r="C284" s="10"/>
      <c r="D284" s="10"/>
      <c r="E284" s="10"/>
      <c r="F284" s="10"/>
      <c r="G284" s="27"/>
      <c r="H284" s="13"/>
      <c r="I284" s="26"/>
      <c r="J284" s="22"/>
      <c r="K284" s="23"/>
      <c r="L284" s="20"/>
      <c r="M284" s="24"/>
      <c r="N284" s="20"/>
      <c r="O284" s="20"/>
      <c r="P284" s="33"/>
      <c r="Q284" s="33"/>
      <c r="R284" s="33"/>
    </row>
    <row r="285" spans="1:18" ht="18" customHeight="1">
      <c r="A285" s="9">
        <v>250</v>
      </c>
      <c r="B285" s="10" t="str">
        <f t="shared" si="19"/>
        <v>000-000</v>
      </c>
      <c r="C285" s="10"/>
      <c r="D285" s="10"/>
      <c r="E285" s="10"/>
      <c r="F285" s="10"/>
      <c r="G285" s="27"/>
      <c r="H285" s="13"/>
      <c r="I285" s="26"/>
      <c r="J285" s="22"/>
      <c r="K285" s="23"/>
      <c r="L285" s="20"/>
      <c r="M285" s="24"/>
      <c r="N285" s="20"/>
      <c r="O285" s="20"/>
      <c r="P285" s="33"/>
      <c r="Q285" s="33"/>
      <c r="R285" s="33"/>
    </row>
    <row r="286" spans="1:18" ht="18" customHeight="1">
      <c r="A286" s="9">
        <v>251</v>
      </c>
      <c r="B286" s="10" t="str">
        <f t="shared" si="19"/>
        <v>000-000</v>
      </c>
      <c r="C286" s="10"/>
      <c r="D286" s="10"/>
      <c r="E286" s="10"/>
      <c r="F286" s="10"/>
      <c r="G286" s="27"/>
      <c r="H286" s="13"/>
      <c r="I286" s="26"/>
      <c r="J286" s="22"/>
      <c r="K286" s="23"/>
      <c r="L286" s="20"/>
      <c r="M286" s="24"/>
      <c r="N286" s="20"/>
      <c r="O286" s="20"/>
      <c r="P286" s="33"/>
      <c r="Q286" s="33"/>
      <c r="R286" s="33"/>
    </row>
    <row r="287" spans="1:18" ht="18" customHeight="1">
      <c r="A287" s="9">
        <v>252</v>
      </c>
      <c r="B287" s="10" t="str">
        <f t="shared" si="19"/>
        <v>000-000</v>
      </c>
      <c r="C287" s="10"/>
      <c r="D287" s="10"/>
      <c r="E287" s="10"/>
      <c r="F287" s="10"/>
      <c r="G287" s="27"/>
      <c r="H287" s="13"/>
      <c r="I287" s="26"/>
      <c r="J287" s="22"/>
      <c r="K287" s="23"/>
      <c r="L287" s="20"/>
      <c r="M287" s="24"/>
      <c r="N287" s="20"/>
      <c r="O287" s="20"/>
      <c r="P287" s="33"/>
      <c r="Q287" s="33"/>
      <c r="R287" s="33"/>
    </row>
    <row r="288" spans="1:18" ht="18" customHeight="1">
      <c r="A288" s="9">
        <v>253</v>
      </c>
      <c r="B288" s="10" t="str">
        <f t="shared" si="19"/>
        <v>000-000</v>
      </c>
      <c r="C288" s="10"/>
      <c r="D288" s="10"/>
      <c r="E288" s="10"/>
      <c r="F288" s="10"/>
      <c r="G288" s="27"/>
      <c r="H288" s="13"/>
      <c r="I288" s="26"/>
      <c r="J288" s="22"/>
      <c r="K288" s="23"/>
      <c r="L288" s="20"/>
      <c r="M288" s="24"/>
      <c r="N288" s="20"/>
      <c r="O288" s="20"/>
      <c r="P288" s="33"/>
      <c r="Q288" s="33"/>
      <c r="R288" s="33"/>
    </row>
    <row r="289" spans="1:18" ht="18" customHeight="1">
      <c r="A289" s="9">
        <v>254</v>
      </c>
      <c r="B289" s="10" t="str">
        <f t="shared" si="19"/>
        <v>000-000</v>
      </c>
      <c r="C289" s="10"/>
      <c r="D289" s="10"/>
      <c r="E289" s="10"/>
      <c r="F289" s="10"/>
      <c r="G289" s="27"/>
      <c r="H289" s="13"/>
      <c r="I289" s="26"/>
      <c r="J289" s="22"/>
      <c r="K289" s="23"/>
      <c r="L289" s="20"/>
      <c r="M289" s="24"/>
      <c r="N289" s="20"/>
      <c r="O289" s="20"/>
      <c r="P289" s="33"/>
      <c r="Q289" s="33"/>
      <c r="R289" s="33"/>
    </row>
    <row r="290" spans="1:18" ht="18" customHeight="1">
      <c r="A290" s="9">
        <v>255</v>
      </c>
      <c r="B290" s="10" t="str">
        <f t="shared" si="19"/>
        <v>000-000</v>
      </c>
      <c r="C290" s="10"/>
      <c r="D290" s="10"/>
      <c r="E290" s="10"/>
      <c r="F290" s="10"/>
      <c r="G290" s="27"/>
      <c r="H290" s="13"/>
      <c r="I290" s="26"/>
      <c r="J290" s="22"/>
      <c r="K290" s="23"/>
      <c r="L290" s="20"/>
      <c r="M290" s="24"/>
      <c r="N290" s="20"/>
      <c r="O290" s="20"/>
      <c r="P290" s="33"/>
      <c r="Q290" s="33"/>
      <c r="R290" s="33"/>
    </row>
    <row r="291" spans="1:18" ht="18" customHeight="1">
      <c r="A291" s="9">
        <v>256</v>
      </c>
      <c r="B291" s="10" t="str">
        <f t="shared" si="19"/>
        <v>000-000</v>
      </c>
      <c r="C291" s="10"/>
      <c r="D291" s="10"/>
      <c r="E291" s="10"/>
      <c r="F291" s="10"/>
      <c r="G291" s="27"/>
      <c r="H291" s="13"/>
      <c r="I291" s="26"/>
      <c r="J291" s="22"/>
      <c r="K291" s="23"/>
      <c r="L291" s="20"/>
      <c r="M291" s="24"/>
      <c r="N291" s="20"/>
      <c r="O291" s="20"/>
      <c r="P291" s="33"/>
      <c r="Q291" s="33"/>
      <c r="R291" s="33"/>
    </row>
    <row r="292" spans="1:18" ht="18" customHeight="1">
      <c r="A292" s="9">
        <v>257</v>
      </c>
      <c r="B292" s="10" t="str">
        <f t="shared" si="19"/>
        <v>000-000</v>
      </c>
      <c r="C292" s="10"/>
      <c r="D292" s="10"/>
      <c r="E292" s="10"/>
      <c r="F292" s="10"/>
      <c r="G292" s="27"/>
      <c r="H292" s="13"/>
      <c r="I292" s="26"/>
      <c r="J292" s="22"/>
      <c r="K292" s="23"/>
      <c r="L292" s="20"/>
      <c r="M292" s="24"/>
      <c r="N292" s="20"/>
      <c r="O292" s="20"/>
      <c r="P292" s="33"/>
      <c r="Q292" s="33"/>
      <c r="R292" s="33"/>
    </row>
    <row r="293" spans="1:18" ht="18" customHeight="1">
      <c r="A293" s="9">
        <v>258</v>
      </c>
      <c r="B293" s="10" t="str">
        <f t="shared" si="19"/>
        <v>000-000</v>
      </c>
      <c r="C293" s="10"/>
      <c r="D293" s="10"/>
      <c r="E293" s="10"/>
      <c r="F293" s="10"/>
      <c r="G293" s="27"/>
      <c r="H293" s="13"/>
      <c r="I293" s="26"/>
      <c r="J293" s="22"/>
      <c r="K293" s="23"/>
      <c r="L293" s="20"/>
      <c r="M293" s="24"/>
      <c r="N293" s="20"/>
      <c r="O293" s="20"/>
      <c r="P293" s="33"/>
      <c r="Q293" s="33"/>
      <c r="R293" s="33"/>
    </row>
    <row r="294" spans="1:18" ht="18" customHeight="1">
      <c r="A294" s="9">
        <v>259</v>
      </c>
      <c r="B294" s="10" t="str">
        <f t="shared" si="19"/>
        <v>000-000</v>
      </c>
      <c r="C294" s="10"/>
      <c r="D294" s="10"/>
      <c r="E294" s="10"/>
      <c r="F294" s="10"/>
      <c r="G294" s="27"/>
      <c r="H294" s="13"/>
      <c r="I294" s="26"/>
      <c r="J294" s="22"/>
      <c r="K294" s="23"/>
      <c r="L294" s="20"/>
      <c r="M294" s="24"/>
      <c r="N294" s="20"/>
      <c r="O294" s="20"/>
      <c r="P294" s="33"/>
      <c r="Q294" s="33"/>
      <c r="R294" s="33"/>
    </row>
    <row r="295" spans="1:18" ht="18" customHeight="1">
      <c r="A295" s="9">
        <v>260</v>
      </c>
      <c r="B295" s="10" t="str">
        <f t="shared" si="19"/>
        <v>000-000</v>
      </c>
      <c r="C295" s="10"/>
      <c r="D295" s="10"/>
      <c r="E295" s="10"/>
      <c r="F295" s="10"/>
      <c r="G295" s="27"/>
      <c r="H295" s="13"/>
      <c r="I295" s="26"/>
      <c r="J295" s="22"/>
      <c r="K295" s="23"/>
      <c r="L295" s="20"/>
      <c r="M295" s="24"/>
      <c r="N295" s="20"/>
      <c r="O295" s="20"/>
      <c r="P295" s="33"/>
      <c r="Q295" s="33"/>
      <c r="R295" s="33"/>
    </row>
    <row r="296" spans="1:18" ht="18" customHeight="1">
      <c r="A296" s="9">
        <v>261</v>
      </c>
      <c r="B296" s="10" t="str">
        <f t="shared" si="19"/>
        <v>000-000</v>
      </c>
      <c r="C296" s="10"/>
      <c r="D296" s="10"/>
      <c r="E296" s="10"/>
      <c r="F296" s="10"/>
      <c r="G296" s="27"/>
      <c r="H296" s="13"/>
      <c r="I296" s="26"/>
      <c r="J296" s="22"/>
      <c r="K296" s="23"/>
      <c r="L296" s="20"/>
      <c r="M296" s="24"/>
      <c r="N296" s="20"/>
      <c r="O296" s="20"/>
      <c r="P296" s="33"/>
      <c r="Q296" s="33"/>
      <c r="R296" s="33"/>
    </row>
    <row r="297" spans="1:18" ht="18" customHeight="1">
      <c r="A297" s="9">
        <v>262</v>
      </c>
      <c r="B297" s="10" t="str">
        <f t="shared" si="19"/>
        <v>000-000</v>
      </c>
      <c r="C297" s="10"/>
      <c r="D297" s="10"/>
      <c r="E297" s="10"/>
      <c r="F297" s="10"/>
      <c r="G297" s="27"/>
      <c r="H297" s="13"/>
      <c r="I297" s="26"/>
      <c r="J297" s="22"/>
      <c r="K297" s="23"/>
      <c r="L297" s="20"/>
      <c r="M297" s="24"/>
      <c r="N297" s="20"/>
      <c r="O297" s="20"/>
      <c r="P297" s="33"/>
      <c r="Q297" s="33"/>
      <c r="R297" s="33"/>
    </row>
    <row r="298" spans="1:18" ht="18" customHeight="1">
      <c r="A298" s="9">
        <v>263</v>
      </c>
      <c r="B298" s="10" t="str">
        <f t="shared" si="19"/>
        <v>000-000</v>
      </c>
      <c r="C298" s="10"/>
      <c r="D298" s="10"/>
      <c r="E298" s="10"/>
      <c r="F298" s="10"/>
      <c r="G298" s="27"/>
      <c r="H298" s="13"/>
      <c r="I298" s="26"/>
      <c r="J298" s="22"/>
      <c r="K298" s="23"/>
      <c r="L298" s="20"/>
      <c r="M298" s="24"/>
      <c r="N298" s="20"/>
      <c r="O298" s="20"/>
      <c r="P298" s="33"/>
      <c r="Q298" s="33"/>
      <c r="R298" s="33"/>
    </row>
    <row r="299" spans="1:18" ht="18" customHeight="1">
      <c r="A299" s="9">
        <v>264</v>
      </c>
      <c r="B299" s="10" t="str">
        <f t="shared" si="19"/>
        <v>000-000</v>
      </c>
      <c r="C299" s="10"/>
      <c r="D299" s="10"/>
      <c r="E299" s="10"/>
      <c r="F299" s="10"/>
      <c r="G299" s="27"/>
      <c r="H299" s="13"/>
      <c r="I299" s="26"/>
      <c r="J299" s="22"/>
      <c r="K299" s="23"/>
      <c r="L299" s="20"/>
      <c r="M299" s="24"/>
      <c r="N299" s="20"/>
      <c r="O299" s="20"/>
      <c r="P299" s="33"/>
      <c r="Q299" s="33"/>
      <c r="R299" s="33"/>
    </row>
    <row r="300" spans="1:18" ht="18" customHeight="1">
      <c r="A300" s="9">
        <v>265</v>
      </c>
      <c r="B300" s="10" t="str">
        <f t="shared" si="19"/>
        <v>000-000</v>
      </c>
      <c r="C300" s="10"/>
      <c r="D300" s="10"/>
      <c r="E300" s="10"/>
      <c r="F300" s="10"/>
      <c r="G300" s="27"/>
      <c r="H300" s="13"/>
      <c r="I300" s="26"/>
      <c r="J300" s="22"/>
      <c r="K300" s="23"/>
      <c r="L300" s="20"/>
      <c r="M300" s="24"/>
      <c r="N300" s="20"/>
      <c r="O300" s="20"/>
      <c r="P300" s="33"/>
      <c r="Q300" s="33"/>
      <c r="R300" s="33"/>
    </row>
    <row r="301" spans="1:18" ht="18" customHeight="1">
      <c r="A301" s="9">
        <v>266</v>
      </c>
      <c r="B301" s="10" t="str">
        <f t="shared" si="19"/>
        <v>000-000</v>
      </c>
      <c r="C301" s="10"/>
      <c r="D301" s="10"/>
      <c r="E301" s="10"/>
      <c r="F301" s="10"/>
      <c r="G301" s="27"/>
      <c r="H301" s="13"/>
      <c r="I301" s="26"/>
      <c r="J301" s="22"/>
      <c r="K301" s="23"/>
      <c r="L301" s="20"/>
      <c r="M301" s="24"/>
      <c r="N301" s="20"/>
      <c r="O301" s="20"/>
      <c r="P301" s="33"/>
      <c r="Q301" s="33"/>
      <c r="R301" s="33"/>
    </row>
    <row r="302" spans="1:18" ht="18" customHeight="1">
      <c r="A302" s="9">
        <v>267</v>
      </c>
      <c r="B302" s="10" t="str">
        <f t="shared" si="19"/>
        <v>000-000</v>
      </c>
      <c r="C302" s="10"/>
      <c r="D302" s="10"/>
      <c r="E302" s="10"/>
      <c r="F302" s="10"/>
      <c r="G302" s="27"/>
      <c r="H302" s="13"/>
      <c r="I302" s="26"/>
      <c r="J302" s="22"/>
      <c r="K302" s="23"/>
      <c r="L302" s="20"/>
      <c r="M302" s="24"/>
      <c r="N302" s="20"/>
      <c r="O302" s="20"/>
      <c r="P302" s="33"/>
      <c r="Q302" s="33"/>
      <c r="R302" s="33"/>
    </row>
    <row r="303" spans="1:18" ht="18" customHeight="1">
      <c r="A303" s="9">
        <v>268</v>
      </c>
      <c r="B303" s="10" t="str">
        <f t="shared" si="19"/>
        <v>000-000</v>
      </c>
      <c r="C303" s="10"/>
      <c r="D303" s="10"/>
      <c r="E303" s="10"/>
      <c r="F303" s="10"/>
      <c r="G303" s="27"/>
      <c r="H303" s="13"/>
      <c r="I303" s="26"/>
      <c r="J303" s="22"/>
      <c r="K303" s="23"/>
      <c r="L303" s="20"/>
      <c r="M303" s="24"/>
      <c r="N303" s="20"/>
      <c r="O303" s="20"/>
      <c r="P303" s="33"/>
      <c r="Q303" s="33"/>
      <c r="R303" s="33"/>
    </row>
    <row r="304" spans="1:18" ht="18" customHeight="1">
      <c r="A304" s="9">
        <v>269</v>
      </c>
      <c r="B304" s="10" t="str">
        <f t="shared" si="19"/>
        <v>000-000</v>
      </c>
      <c r="C304" s="10"/>
      <c r="D304" s="10"/>
      <c r="E304" s="10"/>
      <c r="F304" s="10"/>
      <c r="G304" s="27"/>
      <c r="H304" s="13"/>
      <c r="I304" s="26"/>
      <c r="J304" s="22"/>
      <c r="K304" s="23"/>
      <c r="L304" s="20"/>
      <c r="M304" s="24"/>
      <c r="N304" s="20"/>
      <c r="O304" s="20"/>
      <c r="P304" s="33"/>
      <c r="Q304" s="33"/>
      <c r="R304" s="33"/>
    </row>
    <row r="305" spans="1:18" ht="18" customHeight="1">
      <c r="A305" s="9">
        <v>270</v>
      </c>
      <c r="B305" s="10" t="str">
        <f t="shared" si="19"/>
        <v>000-000</v>
      </c>
      <c r="C305" s="10"/>
      <c r="D305" s="10"/>
      <c r="E305" s="10"/>
      <c r="F305" s="10"/>
      <c r="G305" s="27"/>
      <c r="H305" s="13"/>
      <c r="I305" s="26"/>
      <c r="J305" s="22"/>
      <c r="K305" s="23"/>
      <c r="L305" s="20"/>
      <c r="M305" s="24"/>
      <c r="N305" s="20"/>
      <c r="O305" s="20"/>
      <c r="P305" s="33"/>
      <c r="Q305" s="33"/>
      <c r="R305" s="33"/>
    </row>
    <row r="306" spans="1:18" ht="18" customHeight="1">
      <c r="A306" s="9">
        <v>271</v>
      </c>
      <c r="B306" s="10" t="str">
        <f t="shared" si="19"/>
        <v>000-000</v>
      </c>
      <c r="C306" s="10"/>
      <c r="D306" s="10"/>
      <c r="E306" s="10"/>
      <c r="F306" s="10"/>
      <c r="G306" s="27"/>
      <c r="H306" s="13"/>
      <c r="I306" s="26"/>
      <c r="J306" s="22"/>
      <c r="K306" s="23"/>
      <c r="L306" s="20"/>
      <c r="M306" s="24"/>
      <c r="N306" s="20"/>
      <c r="O306" s="20"/>
      <c r="P306" s="33"/>
      <c r="Q306" s="33"/>
      <c r="R306" s="33"/>
    </row>
    <row r="307" spans="1:18" ht="18" customHeight="1">
      <c r="A307" s="9">
        <v>272</v>
      </c>
      <c r="B307" s="10" t="str">
        <f t="shared" si="19"/>
        <v>000-000</v>
      </c>
      <c r="C307" s="10"/>
      <c r="D307" s="10"/>
      <c r="E307" s="10"/>
      <c r="F307" s="10"/>
      <c r="G307" s="27"/>
      <c r="H307" s="13"/>
      <c r="I307" s="26"/>
      <c r="J307" s="22"/>
      <c r="K307" s="23"/>
      <c r="L307" s="20"/>
      <c r="M307" s="24"/>
      <c r="N307" s="20"/>
      <c r="O307" s="20"/>
      <c r="P307" s="33"/>
      <c r="Q307" s="33"/>
      <c r="R307" s="33"/>
    </row>
    <row r="308" spans="1:18" ht="18" customHeight="1">
      <c r="A308" s="9">
        <v>273</v>
      </c>
      <c r="B308" s="10" t="str">
        <f t="shared" si="19"/>
        <v>000-000</v>
      </c>
      <c r="C308" s="10"/>
      <c r="D308" s="10"/>
      <c r="E308" s="10"/>
      <c r="F308" s="10"/>
      <c r="G308" s="27"/>
      <c r="H308" s="13"/>
      <c r="I308" s="26"/>
      <c r="J308" s="22"/>
      <c r="K308" s="23"/>
      <c r="L308" s="20"/>
      <c r="M308" s="24"/>
      <c r="N308" s="20"/>
      <c r="O308" s="20"/>
      <c r="P308" s="33"/>
      <c r="Q308" s="33"/>
      <c r="R308" s="33"/>
    </row>
    <row r="309" spans="1:18" ht="18" customHeight="1">
      <c r="A309" s="9">
        <v>274</v>
      </c>
      <c r="B309" s="10" t="str">
        <f t="shared" si="19"/>
        <v>000-000</v>
      </c>
      <c r="C309" s="10"/>
      <c r="D309" s="10"/>
      <c r="E309" s="10"/>
      <c r="F309" s="10"/>
      <c r="G309" s="27"/>
      <c r="H309" s="13"/>
      <c r="I309" s="26"/>
      <c r="J309" s="22"/>
      <c r="K309" s="23"/>
      <c r="L309" s="20"/>
      <c r="M309" s="24"/>
      <c r="N309" s="20"/>
      <c r="O309" s="20"/>
      <c r="P309" s="33"/>
      <c r="Q309" s="33"/>
      <c r="R309" s="33"/>
    </row>
    <row r="310" spans="1:18" ht="18" customHeight="1">
      <c r="A310" s="9">
        <v>275</v>
      </c>
      <c r="B310" s="10" t="str">
        <f t="shared" si="19"/>
        <v>000-000</v>
      </c>
      <c r="C310" s="10"/>
      <c r="D310" s="10"/>
      <c r="E310" s="10"/>
      <c r="F310" s="10"/>
      <c r="G310" s="27"/>
      <c r="H310" s="13"/>
      <c r="I310" s="26"/>
      <c r="J310" s="22"/>
      <c r="K310" s="23"/>
      <c r="L310" s="20"/>
      <c r="M310" s="24"/>
      <c r="N310" s="20"/>
      <c r="O310" s="20"/>
      <c r="P310" s="33"/>
      <c r="Q310" s="33"/>
      <c r="R310" s="33"/>
    </row>
    <row r="311" spans="1:18" ht="18" customHeight="1">
      <c r="A311" s="9">
        <v>276</v>
      </c>
      <c r="B311" s="10" t="str">
        <f t="shared" si="19"/>
        <v>000-000</v>
      </c>
      <c r="C311" s="10"/>
      <c r="D311" s="10"/>
      <c r="E311" s="10"/>
      <c r="F311" s="10"/>
      <c r="G311" s="27"/>
      <c r="H311" s="13"/>
      <c r="I311" s="26"/>
      <c r="J311" s="22"/>
      <c r="K311" s="23"/>
      <c r="L311" s="20"/>
      <c r="M311" s="24"/>
      <c r="N311" s="20"/>
      <c r="O311" s="20"/>
      <c r="P311" s="33"/>
      <c r="Q311" s="33"/>
      <c r="R311" s="33"/>
    </row>
    <row r="312" spans="1:18" ht="18" customHeight="1">
      <c r="A312" s="9">
        <v>277</v>
      </c>
      <c r="B312" s="10" t="str">
        <f t="shared" si="19"/>
        <v>000-000</v>
      </c>
      <c r="C312" s="10"/>
      <c r="D312" s="10"/>
      <c r="E312" s="10"/>
      <c r="F312" s="10"/>
      <c r="G312" s="27"/>
      <c r="H312" s="13"/>
      <c r="I312" s="26"/>
      <c r="J312" s="22"/>
      <c r="K312" s="23"/>
      <c r="L312" s="20"/>
      <c r="M312" s="24"/>
      <c r="N312" s="20"/>
      <c r="O312" s="20"/>
      <c r="P312" s="33"/>
      <c r="Q312" s="33"/>
      <c r="R312" s="33"/>
    </row>
    <row r="313" spans="1:18" ht="18" customHeight="1">
      <c r="A313" s="9">
        <v>278</v>
      </c>
      <c r="B313" s="10" t="str">
        <f t="shared" si="19"/>
        <v>000-000</v>
      </c>
      <c r="C313" s="10"/>
      <c r="D313" s="10"/>
      <c r="E313" s="10"/>
      <c r="F313" s="10"/>
      <c r="G313" s="27"/>
      <c r="H313" s="13"/>
      <c r="I313" s="26"/>
      <c r="J313" s="22"/>
      <c r="K313" s="23"/>
      <c r="L313" s="20"/>
      <c r="M313" s="24"/>
      <c r="N313" s="20"/>
      <c r="O313" s="20"/>
      <c r="P313" s="33"/>
      <c r="Q313" s="33"/>
      <c r="R313" s="33"/>
    </row>
    <row r="314" spans="1:18" ht="18" customHeight="1">
      <c r="A314" s="9">
        <v>279</v>
      </c>
      <c r="B314" s="10" t="str">
        <f t="shared" si="19"/>
        <v>000-000</v>
      </c>
      <c r="C314" s="10"/>
      <c r="D314" s="10"/>
      <c r="E314" s="10"/>
      <c r="F314" s="10"/>
      <c r="G314" s="27"/>
      <c r="H314" s="13"/>
      <c r="I314" s="26"/>
      <c r="J314" s="22"/>
      <c r="K314" s="23"/>
      <c r="L314" s="20"/>
      <c r="M314" s="24"/>
      <c r="N314" s="20"/>
      <c r="O314" s="20"/>
      <c r="P314" s="33"/>
      <c r="Q314" s="33"/>
      <c r="R314" s="33"/>
    </row>
    <row r="315" spans="1:18" ht="18" customHeight="1">
      <c r="A315" s="9">
        <v>280</v>
      </c>
      <c r="B315" s="10" t="str">
        <f t="shared" si="19"/>
        <v>000-000</v>
      </c>
      <c r="C315" s="10"/>
      <c r="D315" s="10"/>
      <c r="E315" s="10"/>
      <c r="F315" s="10"/>
      <c r="G315" s="27"/>
      <c r="H315" s="13"/>
      <c r="I315" s="26"/>
      <c r="J315" s="22"/>
      <c r="K315" s="23"/>
      <c r="L315" s="20"/>
      <c r="M315" s="24"/>
      <c r="N315" s="20"/>
      <c r="O315" s="20"/>
      <c r="P315" s="33"/>
      <c r="Q315" s="33"/>
      <c r="R315" s="33"/>
    </row>
    <row r="316" spans="1:18" ht="18" customHeight="1">
      <c r="A316" s="9">
        <v>281</v>
      </c>
      <c r="B316" s="10" t="str">
        <f t="shared" si="19"/>
        <v>000-000</v>
      </c>
      <c r="C316" s="10"/>
      <c r="D316" s="10"/>
      <c r="E316" s="10"/>
      <c r="F316" s="10"/>
      <c r="G316" s="27"/>
      <c r="H316" s="13"/>
      <c r="I316" s="26"/>
      <c r="J316" s="22"/>
      <c r="K316" s="23"/>
      <c r="L316" s="20"/>
      <c r="M316" s="24"/>
      <c r="N316" s="20"/>
      <c r="O316" s="20"/>
      <c r="P316" s="33"/>
      <c r="Q316" s="33"/>
      <c r="R316" s="33"/>
    </row>
    <row r="317" spans="1:18" ht="18" customHeight="1">
      <c r="A317" s="9">
        <v>282</v>
      </c>
      <c r="B317" s="10" t="str">
        <f t="shared" si="19"/>
        <v>000-000</v>
      </c>
      <c r="C317" s="10"/>
      <c r="D317" s="10"/>
      <c r="E317" s="10"/>
      <c r="F317" s="10"/>
      <c r="G317" s="27"/>
      <c r="H317" s="13"/>
      <c r="I317" s="26"/>
      <c r="J317" s="22"/>
      <c r="K317" s="23"/>
      <c r="L317" s="20"/>
      <c r="M317" s="24"/>
      <c r="N317" s="20"/>
      <c r="O317" s="20"/>
      <c r="P317" s="33"/>
      <c r="Q317" s="33"/>
      <c r="R317" s="33"/>
    </row>
    <row r="318" spans="1:18" ht="18" customHeight="1">
      <c r="A318" s="9">
        <v>283</v>
      </c>
      <c r="B318" s="10" t="str">
        <f t="shared" si="19"/>
        <v>000-000</v>
      </c>
      <c r="C318" s="10"/>
      <c r="D318" s="10"/>
      <c r="E318" s="10"/>
      <c r="F318" s="10"/>
      <c r="G318" s="27"/>
      <c r="H318" s="13"/>
      <c r="I318" s="26"/>
      <c r="J318" s="22"/>
      <c r="K318" s="23"/>
      <c r="L318" s="20"/>
      <c r="M318" s="24"/>
      <c r="N318" s="20"/>
      <c r="O318" s="20"/>
      <c r="P318" s="33"/>
      <c r="Q318" s="33"/>
      <c r="R318" s="33"/>
    </row>
    <row r="319" spans="1:18" ht="18" customHeight="1">
      <c r="A319" s="9">
        <v>284</v>
      </c>
      <c r="B319" s="10" t="str">
        <f t="shared" si="19"/>
        <v>000-000</v>
      </c>
      <c r="C319" s="10"/>
      <c r="D319" s="10"/>
      <c r="E319" s="10"/>
      <c r="F319" s="10"/>
      <c r="G319" s="27"/>
      <c r="H319" s="13"/>
      <c r="I319" s="26"/>
      <c r="J319" s="22"/>
      <c r="K319" s="23"/>
      <c r="L319" s="20"/>
      <c r="M319" s="24"/>
      <c r="N319" s="20"/>
      <c r="O319" s="20"/>
      <c r="P319" s="33"/>
      <c r="Q319" s="33"/>
      <c r="R319" s="33"/>
    </row>
    <row r="320" spans="1:18" ht="18" customHeight="1">
      <c r="A320" s="9">
        <v>285</v>
      </c>
      <c r="B320" s="10" t="str">
        <f t="shared" si="19"/>
        <v>000-000</v>
      </c>
      <c r="C320" s="10"/>
      <c r="D320" s="10"/>
      <c r="E320" s="10"/>
      <c r="F320" s="10"/>
      <c r="G320" s="27"/>
      <c r="H320" s="13"/>
      <c r="I320" s="26"/>
      <c r="J320" s="22"/>
      <c r="K320" s="23"/>
      <c r="L320" s="20"/>
      <c r="M320" s="24"/>
      <c r="N320" s="20"/>
      <c r="O320" s="20"/>
      <c r="P320" s="33"/>
      <c r="Q320" s="33"/>
      <c r="R320" s="33"/>
    </row>
    <row r="321" spans="1:18" ht="18" customHeight="1">
      <c r="A321" s="9">
        <v>286</v>
      </c>
      <c r="B321" s="10" t="str">
        <f t="shared" si="19"/>
        <v>000-000</v>
      </c>
      <c r="C321" s="10"/>
      <c r="D321" s="10"/>
      <c r="E321" s="10"/>
      <c r="F321" s="10"/>
      <c r="G321" s="27"/>
      <c r="H321" s="13"/>
      <c r="I321" s="26"/>
      <c r="J321" s="22"/>
      <c r="K321" s="23"/>
      <c r="L321" s="20"/>
      <c r="M321" s="24"/>
      <c r="N321" s="20"/>
      <c r="O321" s="20"/>
      <c r="P321" s="33"/>
      <c r="Q321" s="33"/>
      <c r="R321" s="33"/>
    </row>
    <row r="322" spans="1:18" ht="18" customHeight="1">
      <c r="A322" s="9">
        <v>287</v>
      </c>
      <c r="B322" s="10" t="str">
        <f t="shared" si="19"/>
        <v>000-000</v>
      </c>
      <c r="C322" s="10"/>
      <c r="D322" s="10"/>
      <c r="E322" s="10"/>
      <c r="F322" s="10"/>
      <c r="G322" s="27"/>
      <c r="H322" s="13"/>
      <c r="I322" s="26"/>
      <c r="J322" s="22"/>
      <c r="K322" s="23"/>
      <c r="L322" s="20"/>
      <c r="M322" s="24"/>
      <c r="N322" s="20"/>
      <c r="O322" s="20"/>
      <c r="P322" s="33"/>
      <c r="Q322" s="33"/>
      <c r="R322" s="33"/>
    </row>
    <row r="323" spans="1:18" ht="18" customHeight="1">
      <c r="A323" s="9">
        <v>288</v>
      </c>
      <c r="B323" s="10" t="str">
        <f t="shared" si="19"/>
        <v>000-000</v>
      </c>
      <c r="C323" s="10"/>
      <c r="D323" s="10"/>
      <c r="E323" s="10"/>
      <c r="F323" s="10"/>
      <c r="G323" s="27"/>
      <c r="H323" s="13"/>
      <c r="I323" s="26"/>
      <c r="J323" s="22"/>
      <c r="K323" s="23"/>
      <c r="L323" s="20"/>
      <c r="M323" s="24"/>
      <c r="N323" s="20"/>
      <c r="O323" s="20"/>
      <c r="P323" s="33"/>
      <c r="Q323" s="33"/>
      <c r="R323" s="33"/>
    </row>
    <row r="324" spans="1:18" ht="18" customHeight="1">
      <c r="A324" s="9">
        <v>289</v>
      </c>
      <c r="B324" s="10" t="str">
        <f t="shared" ref="B324:B387" si="20">TEXT(C324,"000")&amp;"-"&amp;TEXT(E324,"000")</f>
        <v>000-000</v>
      </c>
      <c r="C324" s="10"/>
      <c r="D324" s="10"/>
      <c r="E324" s="10"/>
      <c r="F324" s="10"/>
      <c r="G324" s="27"/>
      <c r="H324" s="13"/>
      <c r="I324" s="26"/>
      <c r="J324" s="22"/>
      <c r="K324" s="23"/>
      <c r="L324" s="20"/>
      <c r="M324" s="24"/>
      <c r="N324" s="20"/>
      <c r="O324" s="20"/>
      <c r="P324" s="33"/>
      <c r="Q324" s="33"/>
      <c r="R324" s="33"/>
    </row>
    <row r="325" spans="1:18" ht="18" customHeight="1">
      <c r="A325" s="9">
        <v>290</v>
      </c>
      <c r="B325" s="10" t="str">
        <f t="shared" si="20"/>
        <v>000-000</v>
      </c>
      <c r="C325" s="10"/>
      <c r="D325" s="10"/>
      <c r="E325" s="10"/>
      <c r="F325" s="10"/>
      <c r="G325" s="27"/>
      <c r="H325" s="13"/>
      <c r="I325" s="26"/>
      <c r="J325" s="22"/>
      <c r="K325" s="23"/>
      <c r="L325" s="20"/>
      <c r="M325" s="24"/>
      <c r="N325" s="20"/>
      <c r="O325" s="20"/>
      <c r="P325" s="33"/>
      <c r="Q325" s="33"/>
      <c r="R325" s="33"/>
    </row>
    <row r="326" spans="1:18" ht="18" customHeight="1">
      <c r="A326" s="9">
        <v>291</v>
      </c>
      <c r="B326" s="10" t="str">
        <f t="shared" si="20"/>
        <v>000-000</v>
      </c>
      <c r="C326" s="10"/>
      <c r="D326" s="10"/>
      <c r="E326" s="10"/>
      <c r="F326" s="10"/>
      <c r="G326" s="27"/>
      <c r="H326" s="13"/>
      <c r="I326" s="26"/>
      <c r="J326" s="22"/>
      <c r="K326" s="23"/>
      <c r="L326" s="20"/>
      <c r="M326" s="24"/>
      <c r="N326" s="20"/>
      <c r="O326" s="20"/>
      <c r="P326" s="33"/>
      <c r="Q326" s="33"/>
      <c r="R326" s="33"/>
    </row>
    <row r="327" spans="1:18" ht="18" customHeight="1">
      <c r="A327" s="9">
        <v>292</v>
      </c>
      <c r="B327" s="10" t="str">
        <f t="shared" si="20"/>
        <v>000-000</v>
      </c>
      <c r="C327" s="10"/>
      <c r="D327" s="10"/>
      <c r="E327" s="10"/>
      <c r="F327" s="10"/>
      <c r="G327" s="27"/>
      <c r="H327" s="13"/>
      <c r="I327" s="26"/>
      <c r="J327" s="22"/>
      <c r="K327" s="23"/>
      <c r="L327" s="20"/>
      <c r="M327" s="24"/>
      <c r="N327" s="20"/>
      <c r="O327" s="20"/>
      <c r="P327" s="33"/>
      <c r="Q327" s="33"/>
      <c r="R327" s="33"/>
    </row>
    <row r="328" spans="1:18" ht="18" customHeight="1">
      <c r="A328" s="9">
        <v>293</v>
      </c>
      <c r="B328" s="10" t="str">
        <f t="shared" si="20"/>
        <v>000-000</v>
      </c>
      <c r="C328" s="10"/>
      <c r="D328" s="10"/>
      <c r="E328" s="10"/>
      <c r="F328" s="10"/>
      <c r="G328" s="27"/>
      <c r="H328" s="13"/>
      <c r="I328" s="26"/>
      <c r="J328" s="22"/>
      <c r="K328" s="23"/>
      <c r="L328" s="20"/>
      <c r="M328" s="24"/>
      <c r="N328" s="20"/>
      <c r="O328" s="20"/>
      <c r="P328" s="33"/>
      <c r="Q328" s="33"/>
      <c r="R328" s="33"/>
    </row>
    <row r="329" spans="1:18" ht="18" customHeight="1">
      <c r="A329" s="9">
        <v>294</v>
      </c>
      <c r="B329" s="10" t="str">
        <f t="shared" si="20"/>
        <v>000-000</v>
      </c>
      <c r="C329" s="10"/>
      <c r="D329" s="10"/>
      <c r="E329" s="10"/>
      <c r="F329" s="10"/>
      <c r="G329" s="27"/>
      <c r="H329" s="13"/>
      <c r="I329" s="26"/>
      <c r="J329" s="22"/>
      <c r="K329" s="23"/>
      <c r="L329" s="20"/>
      <c r="M329" s="24"/>
      <c r="N329" s="20"/>
      <c r="O329" s="20"/>
      <c r="P329" s="33"/>
      <c r="Q329" s="33"/>
      <c r="R329" s="33"/>
    </row>
    <row r="330" spans="1:18" ht="18" customHeight="1">
      <c r="A330" s="9">
        <v>295</v>
      </c>
      <c r="B330" s="10" t="str">
        <f t="shared" si="20"/>
        <v>000-000</v>
      </c>
      <c r="C330" s="10"/>
      <c r="D330" s="10"/>
      <c r="E330" s="10"/>
      <c r="F330" s="10"/>
      <c r="G330" s="27"/>
      <c r="H330" s="13"/>
      <c r="I330" s="26"/>
      <c r="J330" s="22"/>
      <c r="K330" s="23"/>
      <c r="L330" s="20"/>
      <c r="M330" s="24"/>
      <c r="N330" s="20"/>
      <c r="O330" s="20"/>
      <c r="P330" s="33"/>
      <c r="Q330" s="33"/>
      <c r="R330" s="33"/>
    </row>
    <row r="331" spans="1:18" ht="18" customHeight="1">
      <c r="A331" s="9">
        <v>296</v>
      </c>
      <c r="B331" s="10" t="str">
        <f t="shared" si="20"/>
        <v>000-000</v>
      </c>
      <c r="C331" s="10"/>
      <c r="D331" s="10"/>
      <c r="E331" s="10"/>
      <c r="F331" s="10"/>
      <c r="G331" s="27"/>
      <c r="H331" s="13"/>
      <c r="I331" s="26"/>
      <c r="J331" s="22"/>
      <c r="K331" s="23"/>
      <c r="L331" s="20"/>
      <c r="M331" s="24"/>
      <c r="N331" s="20"/>
      <c r="O331" s="20"/>
      <c r="P331" s="33"/>
      <c r="Q331" s="33"/>
      <c r="R331" s="33"/>
    </row>
    <row r="332" spans="1:18" ht="18" customHeight="1">
      <c r="A332" s="9">
        <v>297</v>
      </c>
      <c r="B332" s="10" t="str">
        <f t="shared" si="20"/>
        <v>000-000</v>
      </c>
      <c r="C332" s="10"/>
      <c r="D332" s="10"/>
      <c r="E332" s="10"/>
      <c r="F332" s="10"/>
      <c r="G332" s="27"/>
      <c r="H332" s="13"/>
      <c r="I332" s="26"/>
      <c r="J332" s="22"/>
      <c r="K332" s="23"/>
      <c r="L332" s="20"/>
      <c r="M332" s="24"/>
      <c r="N332" s="20"/>
      <c r="O332" s="20"/>
      <c r="P332" s="33"/>
      <c r="Q332" s="33"/>
      <c r="R332" s="33"/>
    </row>
    <row r="333" spans="1:18" ht="18" customHeight="1">
      <c r="A333" s="9">
        <v>298</v>
      </c>
      <c r="B333" s="10" t="str">
        <f t="shared" si="20"/>
        <v>000-000</v>
      </c>
      <c r="C333" s="10"/>
      <c r="D333" s="10"/>
      <c r="E333" s="10"/>
      <c r="F333" s="10"/>
      <c r="G333" s="27"/>
      <c r="H333" s="13"/>
      <c r="I333" s="26"/>
      <c r="J333" s="22"/>
      <c r="K333" s="23"/>
      <c r="L333" s="20"/>
      <c r="M333" s="24"/>
      <c r="N333" s="20"/>
      <c r="O333" s="20"/>
      <c r="P333" s="33"/>
      <c r="Q333" s="33"/>
      <c r="R333" s="33"/>
    </row>
    <row r="334" spans="1:18" ht="18" customHeight="1">
      <c r="A334" s="9">
        <v>299</v>
      </c>
      <c r="B334" s="10" t="str">
        <f t="shared" si="20"/>
        <v>000-000</v>
      </c>
      <c r="C334" s="10"/>
      <c r="D334" s="10"/>
      <c r="E334" s="10"/>
      <c r="F334" s="10"/>
      <c r="G334" s="27"/>
      <c r="H334" s="13"/>
      <c r="I334" s="26"/>
      <c r="J334" s="22"/>
      <c r="K334" s="23"/>
      <c r="L334" s="20"/>
      <c r="M334" s="24"/>
      <c r="N334" s="20"/>
      <c r="O334" s="20"/>
      <c r="P334" s="33"/>
      <c r="Q334" s="33"/>
      <c r="R334" s="33"/>
    </row>
    <row r="335" spans="1:18" ht="18" customHeight="1">
      <c r="A335" s="9">
        <v>300</v>
      </c>
      <c r="B335" s="10" t="str">
        <f t="shared" si="20"/>
        <v>000-000</v>
      </c>
      <c r="C335" s="10"/>
      <c r="D335" s="10"/>
      <c r="E335" s="10"/>
      <c r="F335" s="10"/>
      <c r="G335" s="27"/>
      <c r="H335" s="13"/>
      <c r="I335" s="26"/>
      <c r="J335" s="22"/>
      <c r="K335" s="23"/>
      <c r="L335" s="20"/>
      <c r="M335" s="24"/>
      <c r="N335" s="20"/>
      <c r="O335" s="20"/>
      <c r="P335" s="33"/>
      <c r="Q335" s="33"/>
      <c r="R335" s="33"/>
    </row>
    <row r="336" spans="1:18" ht="18" customHeight="1">
      <c r="A336" s="9">
        <v>301</v>
      </c>
      <c r="B336" s="10" t="str">
        <f t="shared" si="20"/>
        <v>000-000</v>
      </c>
      <c r="C336" s="10"/>
      <c r="D336" s="10"/>
      <c r="E336" s="10"/>
      <c r="F336" s="10"/>
      <c r="G336" s="27"/>
      <c r="H336" s="13"/>
      <c r="I336" s="26"/>
      <c r="J336" s="22"/>
      <c r="K336" s="23"/>
      <c r="L336" s="20"/>
      <c r="M336" s="24"/>
      <c r="N336" s="20"/>
      <c r="O336" s="20"/>
      <c r="P336" s="33"/>
      <c r="Q336" s="33"/>
      <c r="R336" s="33"/>
    </row>
    <row r="337" spans="1:18" ht="18" customHeight="1">
      <c r="A337" s="9">
        <v>302</v>
      </c>
      <c r="B337" s="10" t="str">
        <f t="shared" si="20"/>
        <v>000-000</v>
      </c>
      <c r="C337" s="10"/>
      <c r="D337" s="10"/>
      <c r="E337" s="10"/>
      <c r="F337" s="10"/>
      <c r="G337" s="27"/>
      <c r="H337" s="13"/>
      <c r="I337" s="26"/>
      <c r="J337" s="22"/>
      <c r="K337" s="23"/>
      <c r="L337" s="20"/>
      <c r="M337" s="24"/>
      <c r="N337" s="20"/>
      <c r="O337" s="20"/>
      <c r="P337" s="33"/>
      <c r="Q337" s="33"/>
      <c r="R337" s="33"/>
    </row>
    <row r="338" spans="1:18" ht="18" customHeight="1">
      <c r="A338" s="9">
        <v>303</v>
      </c>
      <c r="B338" s="10" t="str">
        <f t="shared" si="20"/>
        <v>000-000</v>
      </c>
      <c r="C338" s="10"/>
      <c r="D338" s="10"/>
      <c r="E338" s="10"/>
      <c r="F338" s="10"/>
      <c r="G338" s="27"/>
      <c r="H338" s="13"/>
      <c r="I338" s="26"/>
      <c r="J338" s="22"/>
      <c r="K338" s="23"/>
      <c r="L338" s="20"/>
      <c r="M338" s="24"/>
      <c r="N338" s="20"/>
      <c r="O338" s="20"/>
      <c r="P338" s="33"/>
      <c r="Q338" s="33"/>
      <c r="R338" s="33"/>
    </row>
    <row r="339" spans="1:18" ht="18" customHeight="1">
      <c r="A339" s="9">
        <v>304</v>
      </c>
      <c r="B339" s="10" t="str">
        <f t="shared" si="20"/>
        <v>000-000</v>
      </c>
      <c r="C339" s="10"/>
      <c r="D339" s="10"/>
      <c r="E339" s="10"/>
      <c r="F339" s="10"/>
      <c r="G339" s="27"/>
      <c r="H339" s="13"/>
      <c r="I339" s="26"/>
      <c r="J339" s="22"/>
      <c r="K339" s="23"/>
      <c r="L339" s="20"/>
      <c r="M339" s="24"/>
      <c r="N339" s="20"/>
      <c r="O339" s="20"/>
      <c r="P339" s="33"/>
      <c r="Q339" s="33"/>
      <c r="R339" s="33"/>
    </row>
    <row r="340" spans="1:18" ht="18" customHeight="1">
      <c r="A340" s="9">
        <v>305</v>
      </c>
      <c r="B340" s="10" t="str">
        <f t="shared" si="20"/>
        <v>000-000</v>
      </c>
      <c r="C340" s="10"/>
      <c r="D340" s="10"/>
      <c r="E340" s="10"/>
      <c r="F340" s="10"/>
      <c r="G340" s="27"/>
      <c r="H340" s="13"/>
      <c r="I340" s="26"/>
      <c r="J340" s="22"/>
      <c r="K340" s="23"/>
      <c r="L340" s="20"/>
      <c r="M340" s="24"/>
      <c r="N340" s="20"/>
      <c r="O340" s="20"/>
      <c r="P340" s="33"/>
      <c r="Q340" s="33"/>
      <c r="R340" s="33"/>
    </row>
    <row r="341" spans="1:18" ht="18" customHeight="1">
      <c r="A341" s="9">
        <v>306</v>
      </c>
      <c r="B341" s="10" t="str">
        <f t="shared" si="20"/>
        <v>000-000</v>
      </c>
      <c r="C341" s="10"/>
      <c r="D341" s="10"/>
      <c r="E341" s="10"/>
      <c r="F341" s="10"/>
      <c r="G341" s="27"/>
      <c r="H341" s="13"/>
      <c r="I341" s="26"/>
      <c r="J341" s="22"/>
      <c r="K341" s="23"/>
      <c r="L341" s="20"/>
      <c r="M341" s="24"/>
      <c r="N341" s="20"/>
      <c r="O341" s="20"/>
      <c r="P341" s="33"/>
      <c r="Q341" s="33"/>
      <c r="R341" s="33"/>
    </row>
    <row r="342" spans="1:18" ht="18" customHeight="1">
      <c r="A342" s="9">
        <v>307</v>
      </c>
      <c r="B342" s="10" t="str">
        <f t="shared" si="20"/>
        <v>000-000</v>
      </c>
      <c r="C342" s="10"/>
      <c r="D342" s="10"/>
      <c r="E342" s="10"/>
      <c r="F342" s="10"/>
      <c r="G342" s="27"/>
      <c r="H342" s="13"/>
      <c r="I342" s="26"/>
      <c r="J342" s="22"/>
      <c r="K342" s="23"/>
      <c r="L342" s="20"/>
      <c r="M342" s="24"/>
      <c r="N342" s="20"/>
      <c r="O342" s="20"/>
      <c r="P342" s="33"/>
      <c r="Q342" s="33"/>
      <c r="R342" s="33"/>
    </row>
    <row r="343" spans="1:18" ht="18" customHeight="1">
      <c r="A343" s="9">
        <v>308</v>
      </c>
      <c r="B343" s="10" t="str">
        <f t="shared" si="20"/>
        <v>000-000</v>
      </c>
      <c r="C343" s="10"/>
      <c r="D343" s="10"/>
      <c r="E343" s="10"/>
      <c r="F343" s="10"/>
      <c r="G343" s="27"/>
      <c r="H343" s="13"/>
      <c r="I343" s="26"/>
      <c r="J343" s="22"/>
      <c r="K343" s="23"/>
      <c r="L343" s="20"/>
      <c r="M343" s="24"/>
      <c r="N343" s="20"/>
      <c r="O343" s="20"/>
      <c r="P343" s="33"/>
      <c r="Q343" s="33"/>
      <c r="R343" s="33"/>
    </row>
    <row r="344" spans="1:18" ht="18" customHeight="1">
      <c r="A344" s="9">
        <v>309</v>
      </c>
      <c r="B344" s="10" t="str">
        <f t="shared" si="20"/>
        <v>000-000</v>
      </c>
      <c r="C344" s="10"/>
      <c r="D344" s="10"/>
      <c r="E344" s="10"/>
      <c r="F344" s="10"/>
      <c r="G344" s="27"/>
      <c r="H344" s="13"/>
      <c r="I344" s="26"/>
      <c r="J344" s="22"/>
      <c r="K344" s="23"/>
      <c r="L344" s="20"/>
      <c r="M344" s="24"/>
      <c r="N344" s="20"/>
      <c r="O344" s="20"/>
      <c r="P344" s="33"/>
      <c r="Q344" s="33"/>
      <c r="R344" s="33"/>
    </row>
    <row r="345" spans="1:18" ht="18" customHeight="1">
      <c r="A345" s="9">
        <v>310</v>
      </c>
      <c r="B345" s="10" t="str">
        <f t="shared" si="20"/>
        <v>000-000</v>
      </c>
      <c r="C345" s="10"/>
      <c r="D345" s="10"/>
      <c r="E345" s="10"/>
      <c r="F345" s="10"/>
      <c r="G345" s="27"/>
      <c r="H345" s="13"/>
      <c r="I345" s="26"/>
      <c r="J345" s="22"/>
      <c r="K345" s="23"/>
      <c r="L345" s="20"/>
      <c r="M345" s="24"/>
      <c r="N345" s="20"/>
      <c r="O345" s="20"/>
      <c r="P345" s="33"/>
      <c r="Q345" s="33"/>
      <c r="R345" s="33"/>
    </row>
    <row r="346" spans="1:18" ht="18" customHeight="1">
      <c r="A346" s="9">
        <v>311</v>
      </c>
      <c r="B346" s="10" t="str">
        <f t="shared" si="20"/>
        <v>000-000</v>
      </c>
      <c r="C346" s="10"/>
      <c r="D346" s="10"/>
      <c r="E346" s="10"/>
      <c r="F346" s="10"/>
      <c r="G346" s="27"/>
      <c r="H346" s="13"/>
      <c r="I346" s="26"/>
      <c r="J346" s="22"/>
      <c r="K346" s="23"/>
      <c r="L346" s="20"/>
      <c r="M346" s="24"/>
      <c r="N346" s="20"/>
      <c r="O346" s="20"/>
      <c r="P346" s="33"/>
      <c r="Q346" s="33"/>
      <c r="R346" s="33"/>
    </row>
    <row r="347" spans="1:18" ht="18" customHeight="1">
      <c r="A347" s="9">
        <v>312</v>
      </c>
      <c r="B347" s="10" t="str">
        <f t="shared" si="20"/>
        <v>000-000</v>
      </c>
      <c r="C347" s="10"/>
      <c r="D347" s="10"/>
      <c r="E347" s="10"/>
      <c r="F347" s="10"/>
      <c r="G347" s="27"/>
      <c r="H347" s="13"/>
      <c r="I347" s="26"/>
      <c r="J347" s="22"/>
      <c r="K347" s="23"/>
      <c r="L347" s="20"/>
      <c r="M347" s="24"/>
      <c r="N347" s="20"/>
      <c r="O347" s="20"/>
      <c r="P347" s="33"/>
      <c r="Q347" s="33"/>
      <c r="R347" s="33"/>
    </row>
    <row r="348" spans="1:18" ht="18" customHeight="1">
      <c r="A348" s="9">
        <v>313</v>
      </c>
      <c r="B348" s="10" t="str">
        <f t="shared" si="20"/>
        <v>000-000</v>
      </c>
      <c r="C348" s="10"/>
      <c r="D348" s="10"/>
      <c r="E348" s="10"/>
      <c r="F348" s="10"/>
      <c r="G348" s="27"/>
      <c r="H348" s="13"/>
      <c r="I348" s="26"/>
      <c r="J348" s="22"/>
      <c r="K348" s="23"/>
      <c r="L348" s="20"/>
      <c r="M348" s="24"/>
      <c r="N348" s="20"/>
      <c r="O348" s="20"/>
      <c r="P348" s="33"/>
      <c r="Q348" s="33"/>
      <c r="R348" s="33"/>
    </row>
    <row r="349" spans="1:18" ht="18" customHeight="1">
      <c r="A349" s="9">
        <v>314</v>
      </c>
      <c r="B349" s="10" t="str">
        <f t="shared" si="20"/>
        <v>000-000</v>
      </c>
      <c r="C349" s="10"/>
      <c r="D349" s="10"/>
      <c r="E349" s="10"/>
      <c r="F349" s="10"/>
      <c r="G349" s="27"/>
      <c r="H349" s="13"/>
      <c r="I349" s="26"/>
      <c r="J349" s="22"/>
      <c r="K349" s="23"/>
      <c r="L349" s="20"/>
      <c r="M349" s="24"/>
      <c r="N349" s="20"/>
      <c r="O349" s="20"/>
      <c r="P349" s="33"/>
      <c r="Q349" s="33"/>
      <c r="R349" s="33"/>
    </row>
    <row r="350" spans="1:18" ht="18" customHeight="1">
      <c r="A350" s="9">
        <v>315</v>
      </c>
      <c r="B350" s="10" t="str">
        <f t="shared" si="20"/>
        <v>000-000</v>
      </c>
      <c r="C350" s="10"/>
      <c r="D350" s="10"/>
      <c r="E350" s="10"/>
      <c r="F350" s="10"/>
      <c r="G350" s="27"/>
      <c r="H350" s="13"/>
      <c r="I350" s="26"/>
      <c r="J350" s="22"/>
      <c r="K350" s="23"/>
      <c r="L350" s="20"/>
      <c r="M350" s="24"/>
      <c r="N350" s="20"/>
      <c r="O350" s="20"/>
      <c r="P350" s="33"/>
      <c r="Q350" s="33"/>
      <c r="R350" s="33"/>
    </row>
    <row r="351" spans="1:18" ht="18" customHeight="1">
      <c r="A351" s="9">
        <v>316</v>
      </c>
      <c r="B351" s="10" t="str">
        <f t="shared" si="20"/>
        <v>000-000</v>
      </c>
      <c r="C351" s="10"/>
      <c r="D351" s="10"/>
      <c r="E351" s="10"/>
      <c r="F351" s="10"/>
      <c r="G351" s="27"/>
      <c r="H351" s="13"/>
      <c r="I351" s="26"/>
      <c r="J351" s="22"/>
      <c r="K351" s="23"/>
      <c r="L351" s="20"/>
      <c r="M351" s="24"/>
      <c r="N351" s="20"/>
      <c r="O351" s="20"/>
      <c r="P351" s="33"/>
      <c r="Q351" s="33"/>
      <c r="R351" s="33"/>
    </row>
    <row r="352" spans="1:18" ht="18" customHeight="1">
      <c r="A352" s="9">
        <v>317</v>
      </c>
      <c r="B352" s="10" t="str">
        <f t="shared" si="20"/>
        <v>000-000</v>
      </c>
      <c r="C352" s="10"/>
      <c r="D352" s="10"/>
      <c r="E352" s="10"/>
      <c r="F352" s="10"/>
      <c r="G352" s="27"/>
      <c r="H352" s="13"/>
      <c r="I352" s="26"/>
      <c r="J352" s="22"/>
      <c r="K352" s="23"/>
      <c r="L352" s="20"/>
      <c r="M352" s="24"/>
      <c r="N352" s="20"/>
      <c r="O352" s="20"/>
      <c r="P352" s="33"/>
      <c r="Q352" s="33"/>
      <c r="R352" s="33"/>
    </row>
    <row r="353" spans="1:18" ht="18" customHeight="1">
      <c r="A353" s="9">
        <v>318</v>
      </c>
      <c r="B353" s="10" t="str">
        <f t="shared" si="20"/>
        <v>000-000</v>
      </c>
      <c r="C353" s="10"/>
      <c r="D353" s="10"/>
      <c r="E353" s="10"/>
      <c r="F353" s="10"/>
      <c r="G353" s="27"/>
      <c r="H353" s="13"/>
      <c r="I353" s="26"/>
      <c r="J353" s="22"/>
      <c r="K353" s="23"/>
      <c r="L353" s="20"/>
      <c r="M353" s="24"/>
      <c r="N353" s="20"/>
      <c r="O353" s="20"/>
      <c r="P353" s="33"/>
      <c r="Q353" s="33"/>
      <c r="R353" s="33"/>
    </row>
    <row r="354" spans="1:18" ht="18" customHeight="1">
      <c r="A354" s="9">
        <v>319</v>
      </c>
      <c r="B354" s="10" t="str">
        <f t="shared" si="20"/>
        <v>000-000</v>
      </c>
      <c r="C354" s="10"/>
      <c r="D354" s="10"/>
      <c r="E354" s="10"/>
      <c r="F354" s="10"/>
      <c r="G354" s="27"/>
      <c r="H354" s="13"/>
      <c r="I354" s="26"/>
      <c r="J354" s="22"/>
      <c r="K354" s="23"/>
      <c r="L354" s="20"/>
      <c r="M354" s="24"/>
      <c r="N354" s="20"/>
      <c r="O354" s="20"/>
      <c r="P354" s="33"/>
      <c r="Q354" s="33"/>
      <c r="R354" s="33"/>
    </row>
    <row r="355" spans="1:18" ht="18" customHeight="1">
      <c r="A355" s="9">
        <v>320</v>
      </c>
      <c r="B355" s="10" t="str">
        <f t="shared" si="20"/>
        <v>000-000</v>
      </c>
      <c r="C355" s="10"/>
      <c r="D355" s="10"/>
      <c r="E355" s="10"/>
      <c r="F355" s="10"/>
      <c r="G355" s="27"/>
      <c r="H355" s="13"/>
      <c r="I355" s="26"/>
      <c r="J355" s="22"/>
      <c r="K355" s="23"/>
      <c r="L355" s="20"/>
      <c r="M355" s="24"/>
      <c r="N355" s="20"/>
      <c r="O355" s="20"/>
      <c r="P355" s="33"/>
      <c r="Q355" s="33"/>
      <c r="R355" s="33"/>
    </row>
    <row r="356" spans="1:18" ht="18" customHeight="1">
      <c r="A356" s="9">
        <v>321</v>
      </c>
      <c r="B356" s="10" t="str">
        <f t="shared" si="20"/>
        <v>000-000</v>
      </c>
      <c r="C356" s="10"/>
      <c r="D356" s="10"/>
      <c r="E356" s="10"/>
      <c r="F356" s="10"/>
      <c r="G356" s="27"/>
      <c r="H356" s="13"/>
      <c r="I356" s="26"/>
      <c r="J356" s="22"/>
      <c r="K356" s="23"/>
      <c r="L356" s="20"/>
      <c r="M356" s="24"/>
      <c r="N356" s="20"/>
      <c r="O356" s="20"/>
      <c r="P356" s="33"/>
      <c r="Q356" s="33"/>
      <c r="R356" s="33"/>
    </row>
    <row r="357" spans="1:18" ht="18" customHeight="1">
      <c r="A357" s="9">
        <v>322</v>
      </c>
      <c r="B357" s="10" t="str">
        <f t="shared" si="20"/>
        <v>000-000</v>
      </c>
      <c r="C357" s="10"/>
      <c r="D357" s="10"/>
      <c r="E357" s="10"/>
      <c r="F357" s="10"/>
      <c r="G357" s="27"/>
      <c r="H357" s="13"/>
      <c r="I357" s="26"/>
      <c r="J357" s="22"/>
      <c r="K357" s="23"/>
      <c r="L357" s="20"/>
      <c r="M357" s="24"/>
      <c r="N357" s="20"/>
      <c r="O357" s="20"/>
      <c r="P357" s="33"/>
      <c r="Q357" s="33"/>
      <c r="R357" s="33"/>
    </row>
    <row r="358" spans="1:18" ht="18" customHeight="1">
      <c r="A358" s="9">
        <v>323</v>
      </c>
      <c r="B358" s="10" t="str">
        <f t="shared" si="20"/>
        <v>000-000</v>
      </c>
      <c r="C358" s="10"/>
      <c r="D358" s="10"/>
      <c r="E358" s="10"/>
      <c r="F358" s="10"/>
      <c r="G358" s="27"/>
      <c r="H358" s="13"/>
      <c r="I358" s="26"/>
      <c r="J358" s="22"/>
      <c r="K358" s="23"/>
      <c r="L358" s="20"/>
      <c r="M358" s="24"/>
      <c r="N358" s="20"/>
      <c r="O358" s="20"/>
      <c r="P358" s="33"/>
      <c r="Q358" s="33"/>
      <c r="R358" s="33"/>
    </row>
    <row r="359" spans="1:18" ht="18" customHeight="1">
      <c r="A359" s="9">
        <v>324</v>
      </c>
      <c r="B359" s="10" t="str">
        <f t="shared" si="20"/>
        <v>000-000</v>
      </c>
      <c r="C359" s="10"/>
      <c r="D359" s="10"/>
      <c r="E359" s="10"/>
      <c r="F359" s="10"/>
      <c r="G359" s="27"/>
      <c r="H359" s="13"/>
      <c r="I359" s="26"/>
      <c r="J359" s="22"/>
      <c r="K359" s="23"/>
      <c r="L359" s="20"/>
      <c r="M359" s="24"/>
      <c r="N359" s="20"/>
      <c r="O359" s="20"/>
      <c r="P359" s="33"/>
      <c r="Q359" s="33"/>
      <c r="R359" s="33"/>
    </row>
    <row r="360" spans="1:18" ht="18" customHeight="1">
      <c r="A360" s="9">
        <v>325</v>
      </c>
      <c r="B360" s="10" t="str">
        <f t="shared" si="20"/>
        <v>000-000</v>
      </c>
      <c r="C360" s="10"/>
      <c r="D360" s="10"/>
      <c r="E360" s="10"/>
      <c r="F360" s="10"/>
      <c r="G360" s="27"/>
      <c r="H360" s="13"/>
      <c r="I360" s="26"/>
      <c r="J360" s="22"/>
      <c r="K360" s="23"/>
      <c r="L360" s="20"/>
      <c r="M360" s="24"/>
      <c r="N360" s="20"/>
      <c r="O360" s="20"/>
      <c r="P360" s="33"/>
      <c r="Q360" s="33"/>
      <c r="R360" s="33"/>
    </row>
    <row r="361" spans="1:18" ht="18" customHeight="1">
      <c r="A361" s="9">
        <v>326</v>
      </c>
      <c r="B361" s="10" t="str">
        <f t="shared" si="20"/>
        <v>000-000</v>
      </c>
      <c r="C361" s="10"/>
      <c r="D361" s="10"/>
      <c r="E361" s="10"/>
      <c r="F361" s="10"/>
      <c r="G361" s="27"/>
      <c r="H361" s="13"/>
      <c r="I361" s="26"/>
      <c r="J361" s="22"/>
      <c r="K361" s="23"/>
      <c r="L361" s="20"/>
      <c r="M361" s="24"/>
      <c r="N361" s="20"/>
      <c r="O361" s="20"/>
      <c r="P361" s="33"/>
      <c r="Q361" s="33"/>
      <c r="R361" s="33"/>
    </row>
    <row r="362" spans="1:18" ht="18" customHeight="1">
      <c r="A362" s="9">
        <v>327</v>
      </c>
      <c r="B362" s="10" t="str">
        <f t="shared" si="20"/>
        <v>000-000</v>
      </c>
      <c r="C362" s="10"/>
      <c r="D362" s="10"/>
      <c r="E362" s="10"/>
      <c r="F362" s="10"/>
      <c r="G362" s="27"/>
      <c r="H362" s="13"/>
      <c r="I362" s="26"/>
      <c r="J362" s="22"/>
      <c r="K362" s="23"/>
      <c r="L362" s="20"/>
      <c r="M362" s="24"/>
      <c r="N362" s="20"/>
      <c r="O362" s="20"/>
      <c r="P362" s="33"/>
      <c r="Q362" s="33"/>
      <c r="R362" s="33"/>
    </row>
    <row r="363" spans="1:18" ht="18" customHeight="1">
      <c r="A363" s="9">
        <v>328</v>
      </c>
      <c r="B363" s="10" t="str">
        <f t="shared" si="20"/>
        <v>000-000</v>
      </c>
      <c r="C363" s="10"/>
      <c r="D363" s="10"/>
      <c r="E363" s="10"/>
      <c r="F363" s="10"/>
      <c r="G363" s="27"/>
      <c r="H363" s="13"/>
      <c r="I363" s="26"/>
      <c r="J363" s="22"/>
      <c r="K363" s="23"/>
      <c r="L363" s="20"/>
      <c r="M363" s="24"/>
      <c r="N363" s="20"/>
      <c r="O363" s="20"/>
      <c r="P363" s="33"/>
      <c r="Q363" s="33"/>
      <c r="R363" s="33"/>
    </row>
    <row r="364" spans="1:18" ht="18" customHeight="1">
      <c r="A364" s="9">
        <v>329</v>
      </c>
      <c r="B364" s="10" t="str">
        <f t="shared" si="20"/>
        <v>000-000</v>
      </c>
      <c r="C364" s="10"/>
      <c r="D364" s="10"/>
      <c r="E364" s="10"/>
      <c r="F364" s="10"/>
      <c r="G364" s="27"/>
      <c r="H364" s="13"/>
      <c r="I364" s="26"/>
      <c r="J364" s="22"/>
      <c r="K364" s="23"/>
      <c r="L364" s="20"/>
      <c r="M364" s="24"/>
      <c r="N364" s="20"/>
      <c r="O364" s="20"/>
      <c r="P364" s="33"/>
      <c r="Q364" s="33"/>
      <c r="R364" s="33"/>
    </row>
    <row r="365" spans="1:18" ht="18" customHeight="1">
      <c r="A365" s="9">
        <v>330</v>
      </c>
      <c r="B365" s="10" t="str">
        <f t="shared" si="20"/>
        <v>000-000</v>
      </c>
      <c r="C365" s="10"/>
      <c r="D365" s="10"/>
      <c r="E365" s="10"/>
      <c r="F365" s="10"/>
      <c r="G365" s="27"/>
      <c r="H365" s="13"/>
      <c r="I365" s="26"/>
      <c r="J365" s="22"/>
      <c r="K365" s="23"/>
      <c r="L365" s="20"/>
      <c r="M365" s="24"/>
      <c r="N365" s="20"/>
      <c r="O365" s="20"/>
      <c r="P365" s="33"/>
      <c r="Q365" s="33"/>
      <c r="R365" s="33"/>
    </row>
    <row r="366" spans="1:18" ht="18" customHeight="1">
      <c r="A366" s="9">
        <v>331</v>
      </c>
      <c r="B366" s="10" t="str">
        <f t="shared" si="20"/>
        <v>000-000</v>
      </c>
      <c r="C366" s="10"/>
      <c r="D366" s="10"/>
      <c r="E366" s="10"/>
      <c r="F366" s="10"/>
      <c r="G366" s="27"/>
      <c r="H366" s="13"/>
      <c r="I366" s="26"/>
      <c r="J366" s="22"/>
      <c r="K366" s="23"/>
      <c r="L366" s="20"/>
      <c r="M366" s="24"/>
      <c r="N366" s="20"/>
      <c r="O366" s="20"/>
      <c r="P366" s="33"/>
      <c r="Q366" s="33"/>
      <c r="R366" s="33"/>
    </row>
    <row r="367" spans="1:18" ht="18" customHeight="1">
      <c r="A367" s="9">
        <v>332</v>
      </c>
      <c r="B367" s="10" t="str">
        <f t="shared" si="20"/>
        <v>000-000</v>
      </c>
      <c r="C367" s="10"/>
      <c r="D367" s="10"/>
      <c r="E367" s="10"/>
      <c r="F367" s="10"/>
      <c r="G367" s="27"/>
      <c r="H367" s="13"/>
      <c r="I367" s="26"/>
      <c r="J367" s="22"/>
      <c r="K367" s="23"/>
      <c r="L367" s="20"/>
      <c r="M367" s="24"/>
      <c r="N367" s="20"/>
      <c r="O367" s="20"/>
      <c r="P367" s="33"/>
      <c r="Q367" s="33"/>
      <c r="R367" s="33"/>
    </row>
    <row r="368" spans="1:18" ht="18" customHeight="1">
      <c r="A368" s="9">
        <v>333</v>
      </c>
      <c r="B368" s="10" t="str">
        <f t="shared" si="20"/>
        <v>000-000</v>
      </c>
      <c r="C368" s="10"/>
      <c r="D368" s="10"/>
      <c r="E368" s="10"/>
      <c r="F368" s="10"/>
      <c r="G368" s="27"/>
      <c r="H368" s="13"/>
      <c r="I368" s="26"/>
      <c r="J368" s="22"/>
      <c r="K368" s="23"/>
      <c r="L368" s="20"/>
      <c r="M368" s="24"/>
      <c r="N368" s="20"/>
      <c r="O368" s="20"/>
      <c r="P368" s="33"/>
      <c r="Q368" s="33"/>
      <c r="R368" s="33"/>
    </row>
    <row r="369" spans="1:18" ht="18" customHeight="1">
      <c r="A369" s="9">
        <v>334</v>
      </c>
      <c r="B369" s="10" t="str">
        <f t="shared" si="20"/>
        <v>000-000</v>
      </c>
      <c r="C369" s="10"/>
      <c r="D369" s="10"/>
      <c r="E369" s="10"/>
      <c r="F369" s="10"/>
      <c r="G369" s="27"/>
      <c r="H369" s="13"/>
      <c r="I369" s="26"/>
      <c r="J369" s="22"/>
      <c r="K369" s="23"/>
      <c r="L369" s="20"/>
      <c r="M369" s="24"/>
      <c r="N369" s="20"/>
      <c r="O369" s="20"/>
      <c r="P369" s="33"/>
      <c r="Q369" s="33"/>
      <c r="R369" s="33"/>
    </row>
    <row r="370" spans="1:18" ht="18" customHeight="1">
      <c r="A370" s="9">
        <v>335</v>
      </c>
      <c r="B370" s="10" t="str">
        <f t="shared" si="20"/>
        <v>000-000</v>
      </c>
      <c r="C370" s="10"/>
      <c r="D370" s="10"/>
      <c r="E370" s="10"/>
      <c r="F370" s="10"/>
      <c r="G370" s="27"/>
      <c r="H370" s="13"/>
      <c r="I370" s="26"/>
      <c r="J370" s="22"/>
      <c r="K370" s="23"/>
      <c r="L370" s="20"/>
      <c r="M370" s="24"/>
      <c r="N370" s="20"/>
      <c r="O370" s="20"/>
      <c r="P370" s="33"/>
      <c r="Q370" s="33"/>
      <c r="R370" s="33"/>
    </row>
    <row r="371" spans="1:18" ht="18" customHeight="1">
      <c r="A371" s="9">
        <v>336</v>
      </c>
      <c r="B371" s="10" t="str">
        <f t="shared" si="20"/>
        <v>000-000</v>
      </c>
      <c r="C371" s="10"/>
      <c r="D371" s="10"/>
      <c r="E371" s="10"/>
      <c r="F371" s="10"/>
      <c r="G371" s="27"/>
      <c r="H371" s="13"/>
      <c r="I371" s="26"/>
      <c r="J371" s="22"/>
      <c r="K371" s="23"/>
      <c r="L371" s="20"/>
      <c r="M371" s="24"/>
      <c r="N371" s="20"/>
      <c r="O371" s="20"/>
      <c r="P371" s="33"/>
      <c r="Q371" s="33"/>
      <c r="R371" s="33"/>
    </row>
    <row r="372" spans="1:18" ht="18" customHeight="1">
      <c r="A372" s="9">
        <v>337</v>
      </c>
      <c r="B372" s="10" t="str">
        <f t="shared" si="20"/>
        <v>000-000</v>
      </c>
      <c r="C372" s="10"/>
      <c r="D372" s="10"/>
      <c r="E372" s="10"/>
      <c r="F372" s="10"/>
      <c r="G372" s="27"/>
      <c r="H372" s="13"/>
      <c r="I372" s="26"/>
      <c r="J372" s="22"/>
      <c r="K372" s="23"/>
      <c r="L372" s="20"/>
      <c r="M372" s="24"/>
      <c r="N372" s="20"/>
      <c r="O372" s="20"/>
      <c r="P372" s="33"/>
      <c r="Q372" s="33"/>
      <c r="R372" s="33"/>
    </row>
    <row r="373" spans="1:18" ht="18" customHeight="1">
      <c r="A373" s="9">
        <v>338</v>
      </c>
      <c r="B373" s="10" t="str">
        <f t="shared" si="20"/>
        <v>000-000</v>
      </c>
      <c r="C373" s="10"/>
      <c r="D373" s="10"/>
      <c r="E373" s="10"/>
      <c r="F373" s="10"/>
      <c r="G373" s="27"/>
      <c r="H373" s="13"/>
      <c r="I373" s="26"/>
      <c r="J373" s="22"/>
      <c r="K373" s="23"/>
      <c r="L373" s="20"/>
      <c r="M373" s="24"/>
      <c r="N373" s="20"/>
      <c r="O373" s="20"/>
      <c r="P373" s="33"/>
      <c r="Q373" s="33"/>
      <c r="R373" s="33"/>
    </row>
    <row r="374" spans="1:18" ht="18" customHeight="1">
      <c r="A374" s="9">
        <v>339</v>
      </c>
      <c r="B374" s="10" t="str">
        <f t="shared" si="20"/>
        <v>000-000</v>
      </c>
      <c r="C374" s="10"/>
      <c r="D374" s="10"/>
      <c r="E374" s="10"/>
      <c r="F374" s="10"/>
      <c r="G374" s="27"/>
      <c r="H374" s="13"/>
      <c r="I374" s="26"/>
      <c r="J374" s="22"/>
      <c r="K374" s="23"/>
      <c r="L374" s="20"/>
      <c r="M374" s="24"/>
      <c r="N374" s="20"/>
      <c r="O374" s="20"/>
      <c r="P374" s="33"/>
      <c r="Q374" s="33"/>
      <c r="R374" s="33"/>
    </row>
    <row r="375" spans="1:18" ht="18" customHeight="1">
      <c r="A375" s="9">
        <v>340</v>
      </c>
      <c r="B375" s="10" t="str">
        <f t="shared" si="20"/>
        <v>000-000</v>
      </c>
      <c r="C375" s="10"/>
      <c r="D375" s="10"/>
      <c r="E375" s="10"/>
      <c r="F375" s="10"/>
      <c r="G375" s="27"/>
      <c r="H375" s="13"/>
      <c r="I375" s="26"/>
      <c r="J375" s="22"/>
      <c r="K375" s="23"/>
      <c r="L375" s="20"/>
      <c r="M375" s="24"/>
      <c r="N375" s="20"/>
      <c r="O375" s="20"/>
      <c r="P375" s="33"/>
      <c r="Q375" s="33"/>
      <c r="R375" s="33"/>
    </row>
    <row r="376" spans="1:18" ht="18" customHeight="1">
      <c r="A376" s="9">
        <v>341</v>
      </c>
      <c r="B376" s="10" t="str">
        <f t="shared" si="20"/>
        <v>000-000</v>
      </c>
      <c r="C376" s="10"/>
      <c r="D376" s="10"/>
      <c r="E376" s="10"/>
      <c r="F376" s="10"/>
      <c r="G376" s="27"/>
      <c r="H376" s="13"/>
      <c r="I376" s="26"/>
      <c r="J376" s="22"/>
      <c r="K376" s="23"/>
      <c r="L376" s="20"/>
      <c r="M376" s="24"/>
      <c r="N376" s="20"/>
      <c r="O376" s="20"/>
      <c r="P376" s="33"/>
      <c r="Q376" s="33"/>
      <c r="R376" s="33"/>
    </row>
    <row r="377" spans="1:18" ht="18" customHeight="1">
      <c r="A377" s="9">
        <v>342</v>
      </c>
      <c r="B377" s="10" t="str">
        <f t="shared" si="20"/>
        <v>000-000</v>
      </c>
      <c r="C377" s="10"/>
      <c r="D377" s="10"/>
      <c r="E377" s="10"/>
      <c r="F377" s="10"/>
      <c r="G377" s="27"/>
      <c r="H377" s="13"/>
      <c r="I377" s="26"/>
      <c r="J377" s="22"/>
      <c r="K377" s="23"/>
      <c r="L377" s="20"/>
      <c r="M377" s="24"/>
      <c r="N377" s="20"/>
      <c r="O377" s="20"/>
      <c r="P377" s="33"/>
      <c r="Q377" s="33"/>
      <c r="R377" s="33"/>
    </row>
    <row r="378" spans="1:18" ht="18" customHeight="1">
      <c r="A378" s="9">
        <v>343</v>
      </c>
      <c r="B378" s="10" t="str">
        <f t="shared" si="20"/>
        <v>000-000</v>
      </c>
      <c r="C378" s="10"/>
      <c r="D378" s="10"/>
      <c r="E378" s="10"/>
      <c r="F378" s="10"/>
      <c r="G378" s="27"/>
      <c r="H378" s="13"/>
      <c r="I378" s="26"/>
      <c r="J378" s="22"/>
      <c r="K378" s="23"/>
      <c r="L378" s="20"/>
      <c r="M378" s="24"/>
      <c r="N378" s="20"/>
      <c r="O378" s="20"/>
      <c r="P378" s="33"/>
      <c r="Q378" s="33"/>
      <c r="R378" s="33"/>
    </row>
    <row r="379" spans="1:18" ht="18" customHeight="1">
      <c r="A379" s="9">
        <v>344</v>
      </c>
      <c r="B379" s="10" t="str">
        <f t="shared" si="20"/>
        <v>000-000</v>
      </c>
      <c r="C379" s="10"/>
      <c r="D379" s="10"/>
      <c r="E379" s="10"/>
      <c r="F379" s="10"/>
      <c r="G379" s="27"/>
      <c r="H379" s="13"/>
      <c r="I379" s="26"/>
      <c r="J379" s="22"/>
      <c r="K379" s="23"/>
      <c r="L379" s="20"/>
      <c r="M379" s="24"/>
      <c r="N379" s="20"/>
      <c r="O379" s="20"/>
      <c r="P379" s="33"/>
      <c r="Q379" s="33"/>
      <c r="R379" s="33"/>
    </row>
    <row r="380" spans="1:18" ht="18" customHeight="1">
      <c r="A380" s="9">
        <v>345</v>
      </c>
      <c r="B380" s="10" t="str">
        <f t="shared" si="20"/>
        <v>000-000</v>
      </c>
      <c r="C380" s="10"/>
      <c r="D380" s="10"/>
      <c r="E380" s="10"/>
      <c r="F380" s="10"/>
      <c r="G380" s="27"/>
      <c r="H380" s="13"/>
      <c r="I380" s="26"/>
      <c r="J380" s="22"/>
      <c r="K380" s="23"/>
      <c r="L380" s="20"/>
      <c r="M380" s="24"/>
      <c r="N380" s="20"/>
      <c r="O380" s="20"/>
      <c r="P380" s="33"/>
      <c r="Q380" s="33"/>
      <c r="R380" s="33"/>
    </row>
    <row r="381" spans="1:18" ht="18" customHeight="1">
      <c r="A381" s="9">
        <v>346</v>
      </c>
      <c r="B381" s="10" t="str">
        <f t="shared" si="20"/>
        <v>000-000</v>
      </c>
      <c r="C381" s="10"/>
      <c r="D381" s="10"/>
      <c r="E381" s="10"/>
      <c r="F381" s="10"/>
      <c r="G381" s="27"/>
      <c r="H381" s="13"/>
      <c r="I381" s="26"/>
      <c r="J381" s="22"/>
      <c r="K381" s="23"/>
      <c r="L381" s="20"/>
      <c r="M381" s="24"/>
      <c r="N381" s="20"/>
      <c r="O381" s="20"/>
      <c r="P381" s="33"/>
      <c r="Q381" s="33"/>
      <c r="R381" s="33"/>
    </row>
    <row r="382" spans="1:18" ht="18" customHeight="1">
      <c r="A382" s="9">
        <v>347</v>
      </c>
      <c r="B382" s="10" t="str">
        <f t="shared" si="20"/>
        <v>000-000</v>
      </c>
      <c r="C382" s="10"/>
      <c r="D382" s="10"/>
      <c r="E382" s="10"/>
      <c r="F382" s="10"/>
      <c r="G382" s="27"/>
      <c r="H382" s="13"/>
      <c r="I382" s="26"/>
      <c r="J382" s="22"/>
      <c r="K382" s="23"/>
      <c r="L382" s="20"/>
      <c r="M382" s="24"/>
      <c r="N382" s="20"/>
      <c r="O382" s="20"/>
      <c r="P382" s="33"/>
      <c r="Q382" s="33"/>
      <c r="R382" s="33"/>
    </row>
    <row r="383" spans="1:18" ht="18" customHeight="1">
      <c r="A383" s="9">
        <v>348</v>
      </c>
      <c r="B383" s="10" t="str">
        <f t="shared" si="20"/>
        <v>000-000</v>
      </c>
      <c r="C383" s="10"/>
      <c r="D383" s="10"/>
      <c r="E383" s="10"/>
      <c r="F383" s="10"/>
      <c r="G383" s="27"/>
      <c r="H383" s="13"/>
      <c r="I383" s="26"/>
      <c r="J383" s="22"/>
      <c r="K383" s="23"/>
      <c r="L383" s="20"/>
      <c r="M383" s="24"/>
      <c r="N383" s="20"/>
      <c r="O383" s="20"/>
      <c r="P383" s="33"/>
      <c r="Q383" s="33"/>
      <c r="R383" s="33"/>
    </row>
    <row r="384" spans="1:18" ht="18" customHeight="1">
      <c r="A384" s="9">
        <v>349</v>
      </c>
      <c r="B384" s="10" t="str">
        <f t="shared" si="20"/>
        <v>000-000</v>
      </c>
      <c r="C384" s="10"/>
      <c r="D384" s="10"/>
      <c r="E384" s="10"/>
      <c r="F384" s="10"/>
      <c r="G384" s="27"/>
      <c r="H384" s="13"/>
      <c r="I384" s="26"/>
      <c r="J384" s="22"/>
      <c r="K384" s="23"/>
      <c r="L384" s="20"/>
      <c r="M384" s="24"/>
      <c r="N384" s="20"/>
      <c r="O384" s="20"/>
      <c r="P384" s="33"/>
      <c r="Q384" s="33"/>
      <c r="R384" s="33"/>
    </row>
    <row r="385" spans="1:18" ht="18" customHeight="1">
      <c r="A385" s="9">
        <v>350</v>
      </c>
      <c r="B385" s="10" t="str">
        <f t="shared" si="20"/>
        <v>000-000</v>
      </c>
      <c r="C385" s="10"/>
      <c r="D385" s="10"/>
      <c r="E385" s="10"/>
      <c r="F385" s="10"/>
      <c r="G385" s="27"/>
      <c r="H385" s="13"/>
      <c r="I385" s="26"/>
      <c r="J385" s="22"/>
      <c r="K385" s="23"/>
      <c r="L385" s="20"/>
      <c r="M385" s="24"/>
      <c r="N385" s="20"/>
      <c r="O385" s="20"/>
      <c r="P385" s="33"/>
      <c r="Q385" s="33"/>
      <c r="R385" s="33"/>
    </row>
    <row r="386" spans="1:18" ht="18" customHeight="1">
      <c r="A386" s="9">
        <v>351</v>
      </c>
      <c r="B386" s="10" t="str">
        <f t="shared" si="20"/>
        <v>000-000</v>
      </c>
      <c r="C386" s="10"/>
      <c r="D386" s="10"/>
      <c r="E386" s="10"/>
      <c r="F386" s="10"/>
      <c r="G386" s="27"/>
      <c r="H386" s="13"/>
      <c r="I386" s="26"/>
      <c r="J386" s="22"/>
      <c r="K386" s="23"/>
      <c r="L386" s="20"/>
      <c r="M386" s="24"/>
      <c r="N386" s="20"/>
      <c r="O386" s="20"/>
      <c r="P386" s="33"/>
      <c r="Q386" s="33"/>
      <c r="R386" s="33"/>
    </row>
    <row r="387" spans="1:18" ht="18" customHeight="1">
      <c r="A387" s="9">
        <v>352</v>
      </c>
      <c r="B387" s="10" t="str">
        <f t="shared" si="20"/>
        <v>000-000</v>
      </c>
      <c r="C387" s="10"/>
      <c r="D387" s="10"/>
      <c r="E387" s="10"/>
      <c r="F387" s="10"/>
      <c r="G387" s="27"/>
      <c r="H387" s="13"/>
      <c r="I387" s="26"/>
      <c r="J387" s="22"/>
      <c r="K387" s="23"/>
      <c r="L387" s="20"/>
      <c r="M387" s="24"/>
      <c r="N387" s="20"/>
      <c r="O387" s="20"/>
      <c r="P387" s="33"/>
      <c r="Q387" s="33"/>
      <c r="R387" s="33"/>
    </row>
    <row r="388" spans="1:18" ht="18" customHeight="1">
      <c r="A388" s="9">
        <v>353</v>
      </c>
      <c r="B388" s="10" t="str">
        <f t="shared" ref="B388:B435" si="21">TEXT(C388,"000")&amp;"-"&amp;TEXT(E388,"000")</f>
        <v>000-000</v>
      </c>
      <c r="C388" s="10"/>
      <c r="D388" s="10"/>
      <c r="E388" s="10"/>
      <c r="F388" s="10"/>
      <c r="G388" s="27"/>
      <c r="H388" s="13"/>
      <c r="I388" s="26"/>
      <c r="J388" s="22"/>
      <c r="K388" s="23"/>
      <c r="L388" s="20"/>
      <c r="M388" s="24"/>
      <c r="N388" s="20"/>
      <c r="O388" s="20"/>
      <c r="P388" s="33"/>
      <c r="Q388" s="33"/>
      <c r="R388" s="33"/>
    </row>
    <row r="389" spans="1:18" ht="18" customHeight="1">
      <c r="A389" s="9">
        <v>354</v>
      </c>
      <c r="B389" s="10" t="str">
        <f t="shared" si="21"/>
        <v>000-000</v>
      </c>
      <c r="C389" s="10"/>
      <c r="D389" s="10"/>
      <c r="E389" s="10"/>
      <c r="F389" s="10"/>
      <c r="G389" s="27"/>
      <c r="H389" s="13"/>
      <c r="I389" s="26"/>
      <c r="J389" s="22"/>
      <c r="K389" s="23"/>
      <c r="L389" s="20"/>
      <c r="M389" s="24"/>
      <c r="N389" s="20"/>
      <c r="O389" s="20"/>
      <c r="P389" s="33"/>
      <c r="Q389" s="33"/>
      <c r="R389" s="33"/>
    </row>
    <row r="390" spans="1:18" ht="18" customHeight="1">
      <c r="A390" s="9">
        <v>355</v>
      </c>
      <c r="B390" s="10" t="str">
        <f t="shared" si="21"/>
        <v>000-000</v>
      </c>
      <c r="C390" s="10"/>
      <c r="D390" s="10"/>
      <c r="E390" s="10"/>
      <c r="F390" s="10"/>
      <c r="G390" s="27"/>
      <c r="H390" s="13"/>
      <c r="I390" s="26"/>
      <c r="J390" s="22"/>
      <c r="K390" s="23"/>
      <c r="L390" s="20"/>
      <c r="M390" s="24"/>
      <c r="N390" s="20"/>
      <c r="O390" s="20"/>
      <c r="P390" s="33"/>
      <c r="Q390" s="33"/>
      <c r="R390" s="33"/>
    </row>
    <row r="391" spans="1:18" ht="18" customHeight="1">
      <c r="A391" s="9">
        <v>356</v>
      </c>
      <c r="B391" s="10" t="str">
        <f t="shared" si="21"/>
        <v>000-000</v>
      </c>
      <c r="C391" s="10"/>
      <c r="D391" s="10"/>
      <c r="E391" s="10"/>
      <c r="F391" s="10"/>
      <c r="G391" s="27"/>
      <c r="H391" s="13"/>
      <c r="I391" s="26"/>
      <c r="J391" s="22"/>
      <c r="K391" s="23"/>
      <c r="L391" s="20"/>
      <c r="M391" s="24"/>
      <c r="N391" s="20"/>
      <c r="O391" s="20"/>
      <c r="P391" s="33"/>
      <c r="Q391" s="33"/>
      <c r="R391" s="33"/>
    </row>
    <row r="392" spans="1:18" ht="18" customHeight="1">
      <c r="A392" s="9">
        <v>357</v>
      </c>
      <c r="B392" s="10" t="str">
        <f t="shared" si="21"/>
        <v>000-000</v>
      </c>
      <c r="C392" s="10"/>
      <c r="D392" s="10"/>
      <c r="E392" s="10"/>
      <c r="F392" s="10"/>
      <c r="G392" s="27"/>
      <c r="H392" s="13"/>
      <c r="I392" s="26"/>
      <c r="J392" s="22"/>
      <c r="K392" s="23"/>
      <c r="L392" s="20"/>
      <c r="M392" s="24"/>
      <c r="N392" s="20"/>
      <c r="O392" s="20"/>
      <c r="P392" s="33"/>
      <c r="Q392" s="33"/>
      <c r="R392" s="33"/>
    </row>
    <row r="393" spans="1:18" ht="18" customHeight="1">
      <c r="A393" s="9">
        <v>358</v>
      </c>
      <c r="B393" s="10" t="str">
        <f t="shared" si="21"/>
        <v>000-000</v>
      </c>
      <c r="C393" s="10"/>
      <c r="D393" s="10"/>
      <c r="E393" s="10"/>
      <c r="F393" s="10"/>
      <c r="G393" s="27"/>
      <c r="H393" s="13"/>
      <c r="I393" s="26"/>
      <c r="J393" s="22"/>
      <c r="K393" s="23"/>
      <c r="L393" s="20"/>
      <c r="M393" s="24"/>
      <c r="N393" s="20"/>
      <c r="O393" s="20"/>
      <c r="P393" s="33"/>
      <c r="Q393" s="33"/>
      <c r="R393" s="33"/>
    </row>
    <row r="394" spans="1:18" ht="18" customHeight="1">
      <c r="A394" s="9">
        <v>359</v>
      </c>
      <c r="B394" s="10" t="str">
        <f t="shared" si="21"/>
        <v>000-000</v>
      </c>
      <c r="C394" s="10"/>
      <c r="D394" s="10"/>
      <c r="E394" s="10"/>
      <c r="F394" s="10"/>
      <c r="G394" s="27"/>
      <c r="H394" s="13"/>
      <c r="I394" s="26"/>
      <c r="J394" s="22"/>
      <c r="K394" s="23"/>
      <c r="L394" s="20"/>
      <c r="M394" s="24"/>
      <c r="N394" s="20"/>
      <c r="O394" s="20"/>
      <c r="P394" s="33"/>
      <c r="Q394" s="33"/>
      <c r="R394" s="33"/>
    </row>
    <row r="395" spans="1:18" ht="18" customHeight="1">
      <c r="A395" s="9">
        <v>360</v>
      </c>
      <c r="B395" s="10" t="str">
        <f t="shared" si="21"/>
        <v>000-000</v>
      </c>
      <c r="C395" s="10"/>
      <c r="D395" s="10"/>
      <c r="E395" s="10"/>
      <c r="F395" s="10"/>
      <c r="G395" s="27"/>
      <c r="H395" s="13"/>
      <c r="I395" s="26"/>
      <c r="J395" s="22"/>
      <c r="K395" s="23"/>
      <c r="L395" s="20"/>
      <c r="M395" s="24"/>
      <c r="N395" s="20"/>
      <c r="O395" s="20"/>
      <c r="P395" s="33"/>
      <c r="Q395" s="33"/>
      <c r="R395" s="33"/>
    </row>
    <row r="396" spans="1:18" ht="18" customHeight="1">
      <c r="A396" s="9">
        <v>361</v>
      </c>
      <c r="B396" s="10" t="str">
        <f t="shared" si="21"/>
        <v>000-000</v>
      </c>
      <c r="C396" s="10"/>
      <c r="D396" s="10"/>
      <c r="E396" s="10"/>
      <c r="F396" s="10"/>
      <c r="G396" s="27"/>
      <c r="H396" s="13"/>
      <c r="I396" s="26"/>
      <c r="J396" s="22"/>
      <c r="K396" s="23"/>
      <c r="L396" s="20"/>
      <c r="M396" s="24"/>
      <c r="N396" s="20"/>
      <c r="O396" s="20"/>
      <c r="P396" s="33"/>
      <c r="Q396" s="33"/>
      <c r="R396" s="33"/>
    </row>
    <row r="397" spans="1:18" ht="18" customHeight="1">
      <c r="A397" s="9">
        <v>362</v>
      </c>
      <c r="B397" s="10" t="str">
        <f t="shared" si="21"/>
        <v>000-000</v>
      </c>
      <c r="C397" s="10"/>
      <c r="D397" s="10"/>
      <c r="E397" s="10"/>
      <c r="F397" s="10"/>
      <c r="G397" s="27"/>
      <c r="H397" s="13"/>
      <c r="I397" s="26"/>
      <c r="J397" s="22"/>
      <c r="K397" s="23"/>
      <c r="L397" s="20"/>
      <c r="M397" s="24"/>
      <c r="N397" s="20"/>
      <c r="O397" s="20"/>
      <c r="P397" s="33"/>
      <c r="Q397" s="33"/>
      <c r="R397" s="33"/>
    </row>
    <row r="398" spans="1:18" ht="18" customHeight="1">
      <c r="A398" s="9">
        <v>363</v>
      </c>
      <c r="B398" s="10" t="str">
        <f t="shared" si="21"/>
        <v>000-000</v>
      </c>
      <c r="C398" s="10"/>
      <c r="D398" s="10"/>
      <c r="E398" s="10"/>
      <c r="F398" s="10"/>
      <c r="G398" s="27"/>
      <c r="H398" s="13"/>
      <c r="I398" s="26"/>
      <c r="J398" s="22"/>
      <c r="K398" s="23"/>
      <c r="L398" s="20"/>
      <c r="M398" s="24"/>
      <c r="N398" s="20"/>
      <c r="O398" s="20"/>
      <c r="P398" s="33"/>
      <c r="Q398" s="33"/>
      <c r="R398" s="33"/>
    </row>
    <row r="399" spans="1:18" ht="18" customHeight="1">
      <c r="A399" s="9">
        <v>364</v>
      </c>
      <c r="B399" s="10" t="str">
        <f t="shared" si="21"/>
        <v>000-000</v>
      </c>
      <c r="C399" s="10"/>
      <c r="D399" s="10"/>
      <c r="E399" s="10"/>
      <c r="F399" s="10"/>
      <c r="G399" s="27"/>
      <c r="H399" s="13"/>
      <c r="I399" s="26"/>
      <c r="J399" s="22"/>
      <c r="K399" s="23"/>
      <c r="L399" s="20"/>
      <c r="M399" s="24"/>
      <c r="N399" s="20"/>
      <c r="O399" s="20"/>
      <c r="P399" s="33"/>
      <c r="Q399" s="33"/>
      <c r="R399" s="33"/>
    </row>
    <row r="400" spans="1:18" ht="18" customHeight="1">
      <c r="A400" s="9">
        <v>365</v>
      </c>
      <c r="B400" s="10" t="str">
        <f t="shared" si="21"/>
        <v>000-000</v>
      </c>
      <c r="C400" s="10"/>
      <c r="D400" s="10"/>
      <c r="E400" s="10"/>
      <c r="F400" s="10"/>
      <c r="G400" s="27"/>
      <c r="H400" s="13"/>
      <c r="I400" s="26"/>
      <c r="J400" s="22"/>
      <c r="K400" s="23"/>
      <c r="L400" s="20"/>
      <c r="M400" s="24"/>
      <c r="N400" s="20"/>
      <c r="O400" s="20"/>
      <c r="P400" s="33"/>
      <c r="Q400" s="33"/>
      <c r="R400" s="33"/>
    </row>
    <row r="401" spans="1:18" ht="18" customHeight="1">
      <c r="A401" s="9">
        <v>366</v>
      </c>
      <c r="B401" s="10" t="str">
        <f t="shared" si="21"/>
        <v>000-000</v>
      </c>
      <c r="C401" s="10"/>
      <c r="D401" s="10"/>
      <c r="E401" s="10"/>
      <c r="F401" s="10"/>
      <c r="G401" s="27"/>
      <c r="H401" s="13"/>
      <c r="I401" s="26"/>
      <c r="J401" s="22"/>
      <c r="K401" s="23"/>
      <c r="L401" s="20"/>
      <c r="M401" s="24"/>
      <c r="N401" s="20"/>
      <c r="O401" s="20"/>
      <c r="P401" s="33"/>
      <c r="Q401" s="33"/>
      <c r="R401" s="33"/>
    </row>
    <row r="402" spans="1:18" ht="18" customHeight="1">
      <c r="A402" s="9">
        <v>367</v>
      </c>
      <c r="B402" s="10" t="str">
        <f t="shared" si="21"/>
        <v>000-000</v>
      </c>
      <c r="C402" s="10"/>
      <c r="D402" s="10"/>
      <c r="E402" s="10"/>
      <c r="F402" s="10"/>
      <c r="G402" s="27"/>
      <c r="H402" s="13"/>
      <c r="I402" s="26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368</v>
      </c>
      <c r="B403" s="10" t="str">
        <f t="shared" si="21"/>
        <v>000-000</v>
      </c>
      <c r="C403" s="10"/>
      <c r="D403" s="10"/>
      <c r="E403" s="10"/>
      <c r="F403" s="10"/>
      <c r="G403" s="27"/>
      <c r="H403" s="13"/>
      <c r="I403" s="26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369</v>
      </c>
      <c r="B404" s="10" t="str">
        <f t="shared" si="21"/>
        <v>000-000</v>
      </c>
      <c r="C404" s="10"/>
      <c r="D404" s="10"/>
      <c r="E404" s="10"/>
      <c r="F404" s="10"/>
      <c r="G404" s="27"/>
      <c r="H404" s="13"/>
      <c r="I404" s="26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370</v>
      </c>
      <c r="B405" s="10" t="str">
        <f t="shared" si="21"/>
        <v>000-000</v>
      </c>
      <c r="C405" s="10"/>
      <c r="D405" s="10"/>
      <c r="E405" s="10"/>
      <c r="F405" s="10"/>
      <c r="G405" s="27"/>
      <c r="H405" s="13"/>
      <c r="I405" s="26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371</v>
      </c>
      <c r="B406" s="10" t="str">
        <f t="shared" si="21"/>
        <v>000-000</v>
      </c>
      <c r="C406" s="10"/>
      <c r="D406" s="10"/>
      <c r="E406" s="10"/>
      <c r="F406" s="10"/>
      <c r="G406" s="27"/>
      <c r="H406" s="13"/>
      <c r="I406" s="26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372</v>
      </c>
      <c r="B407" s="10" t="str">
        <f t="shared" si="21"/>
        <v>000-000</v>
      </c>
      <c r="C407" s="10"/>
      <c r="D407" s="10"/>
      <c r="E407" s="10"/>
      <c r="F407" s="10"/>
      <c r="G407" s="27"/>
      <c r="H407" s="13"/>
      <c r="I407" s="26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373</v>
      </c>
      <c r="B408" s="10" t="str">
        <f t="shared" si="21"/>
        <v>000-000</v>
      </c>
      <c r="C408" s="10"/>
      <c r="D408" s="10"/>
      <c r="E408" s="10"/>
      <c r="F408" s="10"/>
      <c r="G408" s="27"/>
      <c r="H408" s="13"/>
      <c r="I408" s="26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374</v>
      </c>
      <c r="B409" s="10" t="str">
        <f t="shared" si="21"/>
        <v>000-000</v>
      </c>
      <c r="C409" s="10"/>
      <c r="D409" s="10"/>
      <c r="E409" s="10"/>
      <c r="F409" s="10"/>
      <c r="G409" s="27"/>
      <c r="H409" s="13"/>
      <c r="I409" s="26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375</v>
      </c>
      <c r="B410" s="10" t="str">
        <f t="shared" si="21"/>
        <v>000-000</v>
      </c>
      <c r="C410" s="10"/>
      <c r="D410" s="10"/>
      <c r="E410" s="10"/>
      <c r="F410" s="10"/>
      <c r="G410" s="27"/>
      <c r="H410" s="13"/>
      <c r="I410" s="26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376</v>
      </c>
      <c r="B411" s="10" t="str">
        <f t="shared" si="21"/>
        <v>000-000</v>
      </c>
      <c r="C411" s="10"/>
      <c r="D411" s="10"/>
      <c r="E411" s="10"/>
      <c r="F411" s="10"/>
      <c r="G411" s="27"/>
      <c r="H411" s="13"/>
      <c r="I411" s="26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377</v>
      </c>
      <c r="B412" s="10" t="str">
        <f t="shared" si="21"/>
        <v>000-000</v>
      </c>
      <c r="C412" s="10"/>
      <c r="D412" s="10"/>
      <c r="E412" s="10"/>
      <c r="F412" s="10"/>
      <c r="G412" s="27"/>
      <c r="H412" s="13"/>
      <c r="I412" s="26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378</v>
      </c>
      <c r="B413" s="10" t="str">
        <f t="shared" si="21"/>
        <v>000-000</v>
      </c>
      <c r="C413" s="10"/>
      <c r="D413" s="10"/>
      <c r="E413" s="10"/>
      <c r="F413" s="10"/>
      <c r="G413" s="27"/>
      <c r="H413" s="13"/>
      <c r="I413" s="26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379</v>
      </c>
      <c r="B414" s="10" t="str">
        <f t="shared" si="21"/>
        <v>000-000</v>
      </c>
      <c r="C414" s="10"/>
      <c r="D414" s="10"/>
      <c r="E414" s="10"/>
      <c r="F414" s="10"/>
      <c r="G414" s="27"/>
      <c r="H414" s="13"/>
      <c r="I414" s="26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380</v>
      </c>
      <c r="B415" s="10" t="str">
        <f t="shared" si="21"/>
        <v>000-000</v>
      </c>
      <c r="C415" s="10"/>
      <c r="D415" s="10"/>
      <c r="E415" s="10"/>
      <c r="F415" s="10"/>
      <c r="G415" s="27"/>
      <c r="H415" s="13"/>
      <c r="I415" s="26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381</v>
      </c>
      <c r="B416" s="10" t="str">
        <f t="shared" si="21"/>
        <v>000-000</v>
      </c>
      <c r="C416" s="10"/>
      <c r="D416" s="10"/>
      <c r="E416" s="10"/>
      <c r="F416" s="10"/>
      <c r="G416" s="27"/>
      <c r="H416" s="13"/>
      <c r="I416" s="26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382</v>
      </c>
      <c r="B417" s="10" t="str">
        <f t="shared" si="21"/>
        <v>000-000</v>
      </c>
      <c r="C417" s="10"/>
      <c r="D417" s="10"/>
      <c r="E417" s="10"/>
      <c r="F417" s="10"/>
      <c r="G417" s="27"/>
      <c r="H417" s="13"/>
      <c r="I417" s="26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383</v>
      </c>
      <c r="B418" s="10" t="str">
        <f t="shared" si="21"/>
        <v>000-000</v>
      </c>
      <c r="C418" s="10"/>
      <c r="D418" s="10"/>
      <c r="E418" s="10"/>
      <c r="F418" s="10"/>
      <c r="G418" s="27"/>
      <c r="H418" s="13"/>
      <c r="I418" s="26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384</v>
      </c>
      <c r="B419" s="10" t="str">
        <f t="shared" si="21"/>
        <v>000-000</v>
      </c>
      <c r="C419" s="10"/>
      <c r="D419" s="10"/>
      <c r="E419" s="10"/>
      <c r="F419" s="10"/>
      <c r="G419" s="27"/>
      <c r="H419" s="13"/>
      <c r="I419" s="26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385</v>
      </c>
      <c r="B420" s="10" t="str">
        <f t="shared" si="21"/>
        <v>000-000</v>
      </c>
      <c r="C420" s="10"/>
      <c r="D420" s="10"/>
      <c r="E420" s="10"/>
      <c r="F420" s="10"/>
      <c r="G420" s="27"/>
      <c r="H420" s="13"/>
      <c r="I420" s="26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386</v>
      </c>
      <c r="B421" s="10" t="str">
        <f t="shared" si="21"/>
        <v>000-000</v>
      </c>
      <c r="C421" s="10"/>
      <c r="D421" s="10"/>
      <c r="E421" s="10"/>
      <c r="F421" s="10"/>
      <c r="G421" s="27"/>
      <c r="H421" s="13"/>
      <c r="I421" s="26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387</v>
      </c>
      <c r="B422" s="10" t="str">
        <f t="shared" si="21"/>
        <v>000-000</v>
      </c>
      <c r="C422" s="10"/>
      <c r="D422" s="10"/>
      <c r="E422" s="10"/>
      <c r="F422" s="10"/>
      <c r="G422" s="27"/>
      <c r="H422" s="13"/>
      <c r="I422" s="26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388</v>
      </c>
      <c r="B423" s="10" t="str">
        <f t="shared" si="21"/>
        <v>000-000</v>
      </c>
      <c r="C423" s="10"/>
      <c r="D423" s="10"/>
      <c r="E423" s="10"/>
      <c r="F423" s="10"/>
      <c r="G423" s="27"/>
      <c r="H423" s="13"/>
      <c r="I423" s="26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389</v>
      </c>
      <c r="B424" s="10" t="str">
        <f t="shared" si="21"/>
        <v>000-000</v>
      </c>
      <c r="C424" s="10"/>
      <c r="D424" s="10"/>
      <c r="E424" s="10"/>
      <c r="F424" s="10"/>
      <c r="G424" s="27"/>
      <c r="H424" s="13"/>
      <c r="I424" s="26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390</v>
      </c>
      <c r="B425" s="10" t="str">
        <f t="shared" si="21"/>
        <v>000-000</v>
      </c>
      <c r="C425" s="10"/>
      <c r="D425" s="10"/>
      <c r="E425" s="10"/>
      <c r="F425" s="10"/>
      <c r="G425" s="27"/>
      <c r="H425" s="13"/>
      <c r="I425" s="26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391</v>
      </c>
      <c r="B426" s="10" t="str">
        <f t="shared" si="21"/>
        <v>000-000</v>
      </c>
      <c r="C426" s="10"/>
      <c r="D426" s="10"/>
      <c r="E426" s="10"/>
      <c r="F426" s="10"/>
      <c r="G426" s="27"/>
      <c r="H426" s="13"/>
      <c r="I426" s="26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392</v>
      </c>
      <c r="B427" s="10" t="str">
        <f t="shared" si="21"/>
        <v>000-000</v>
      </c>
      <c r="C427" s="10"/>
      <c r="D427" s="10"/>
      <c r="E427" s="10"/>
      <c r="F427" s="10"/>
      <c r="G427" s="27"/>
      <c r="H427" s="13"/>
      <c r="I427" s="26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393</v>
      </c>
      <c r="B428" s="10" t="str">
        <f t="shared" si="21"/>
        <v>000-000</v>
      </c>
      <c r="C428" s="10"/>
      <c r="D428" s="10"/>
      <c r="E428" s="10"/>
      <c r="F428" s="10"/>
      <c r="G428" s="27"/>
      <c r="H428" s="13"/>
      <c r="I428" s="26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394</v>
      </c>
      <c r="B429" s="10" t="str">
        <f t="shared" si="21"/>
        <v>000-000</v>
      </c>
      <c r="C429" s="10"/>
      <c r="D429" s="10"/>
      <c r="E429" s="10"/>
      <c r="F429" s="10"/>
      <c r="G429" s="27"/>
      <c r="H429" s="13"/>
      <c r="I429" s="26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395</v>
      </c>
      <c r="B430" s="10" t="str">
        <f t="shared" si="21"/>
        <v>000-000</v>
      </c>
      <c r="C430" s="10"/>
      <c r="D430" s="10"/>
      <c r="E430" s="10"/>
      <c r="F430" s="10"/>
      <c r="G430" s="27"/>
      <c r="H430" s="13"/>
      <c r="I430" s="26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396</v>
      </c>
      <c r="B431" s="10" t="str">
        <f t="shared" si="21"/>
        <v>000-000</v>
      </c>
      <c r="C431" s="10"/>
      <c r="D431" s="10"/>
      <c r="E431" s="10"/>
      <c r="F431" s="10"/>
      <c r="G431" s="27"/>
      <c r="H431" s="13"/>
      <c r="I431" s="26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397</v>
      </c>
      <c r="B432" s="10" t="str">
        <f t="shared" si="21"/>
        <v>000-000</v>
      </c>
      <c r="C432" s="10"/>
      <c r="D432" s="10"/>
      <c r="E432" s="10"/>
      <c r="F432" s="10"/>
      <c r="G432" s="27"/>
      <c r="H432" s="13"/>
      <c r="I432" s="26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398</v>
      </c>
      <c r="B433" s="10" t="str">
        <f t="shared" si="21"/>
        <v>000-000</v>
      </c>
      <c r="C433" s="10"/>
      <c r="D433" s="10"/>
      <c r="E433" s="10"/>
      <c r="F433" s="10"/>
      <c r="G433" s="27"/>
      <c r="H433" s="13"/>
      <c r="I433" s="26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399</v>
      </c>
      <c r="B434" s="10" t="str">
        <f t="shared" si="21"/>
        <v>000-000</v>
      </c>
      <c r="C434" s="10"/>
      <c r="D434" s="10"/>
      <c r="E434" s="10"/>
      <c r="F434" s="10"/>
      <c r="G434" s="27"/>
      <c r="H434" s="13"/>
      <c r="I434" s="26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400</v>
      </c>
      <c r="B435" s="10" t="str">
        <f t="shared" si="21"/>
        <v>000-000</v>
      </c>
      <c r="C435" s="10"/>
      <c r="D435" s="10"/>
      <c r="E435" s="10"/>
      <c r="F435" s="10"/>
      <c r="G435" s="27"/>
      <c r="H435" s="13"/>
      <c r="I435" s="26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401</v>
      </c>
      <c r="B436" s="9"/>
      <c r="C436" s="10"/>
      <c r="D436" s="10"/>
      <c r="E436" s="10"/>
      <c r="F436" s="10"/>
      <c r="G436" s="27"/>
      <c r="H436" s="13"/>
      <c r="I436" s="26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C437" s="1" t="s">
        <v>188</v>
      </c>
    </row>
    <row r="438" spans="1:18" ht="15" customHeight="1">
      <c r="C438" s="8" t="s">
        <v>112</v>
      </c>
    </row>
    <row r="439" spans="1:18" ht="15" customHeight="1">
      <c r="C439" s="8" t="s">
        <v>113</v>
      </c>
    </row>
  </sheetData>
  <phoneticPr fontId="21" type="noConversion"/>
  <dataValidations count="2">
    <dataValidation type="list" allowBlank="1" showInputMessage="1" showErrorMessage="1" sqref="D49:D436 F49:F436" xr:uid="{00000000-0002-0000-0800-000000000000}">
      <formula1>INDIRECT("_"&amp;C49)</formula1>
    </dataValidation>
    <dataValidation type="list" allowBlank="1" showInputMessage="1" showErrorMessage="1" sqref="K49:K436 H49:H436" xr:uid="{00000000-0002-0000-0800-000001000000}">
      <formula1>$H$1:$H$42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2000000}">
          <x14:formula1>
            <xm:f>'C:\Users\chizh\Desktop\ffcell\轻工关联\[【小周】02-关联交易等事项统计表.xlsx]Sheet2'!#REF!</xm:f>
          </x14:formula1>
          <xm:sqref>E168:E199 C168:C199</xm:sqref>
        </x14:dataValidation>
        <x14:dataValidation type="list" allowBlank="1" showInputMessage="1" showErrorMessage="1" xr:uid="{00000000-0002-0000-0800-000003000000}">
          <x14:formula1>
            <xm:f>'C:\Users\chizh\Desktop\关联交易表\[02-关联交易等事项统计表-轻出公司.xlsx]Sheet2'!#REF!</xm:f>
          </x14:formula1>
          <xm:sqref>C49:C449 E49:E449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R452"/>
  <sheetViews>
    <sheetView view="pageBreakPreview" topLeftCell="A47" zoomScale="90" zoomScaleNormal="100" zoomScaleSheetLayoutView="9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31" style="8" customWidth="1"/>
    <col min="5" max="5" width="21.7265625" style="8" customWidth="1"/>
    <col min="6" max="6" width="39.26953125" style="8" customWidth="1"/>
    <col min="7" max="7" width="20.453125" style="8" customWidth="1"/>
    <col min="8" max="8" width="60.26953125" style="8" customWidth="1"/>
    <col min="9" max="9" width="13.542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18" customHeight="1">
      <c r="A49" s="9">
        <v>1</v>
      </c>
      <c r="B49" s="10" t="str">
        <f t="shared" ref="B49:B112" si="0">TEXT(C49,"000")&amp;"-"&amp;TEXT(E49,"000")</f>
        <v>2级-2级</v>
      </c>
      <c r="C49" s="10" t="s">
        <v>66</v>
      </c>
      <c r="D49" s="10" t="s">
        <v>169</v>
      </c>
      <c r="E49" s="10" t="s">
        <v>66</v>
      </c>
      <c r="F49" s="10" t="s">
        <v>78</v>
      </c>
      <c r="G49" s="36"/>
      <c r="H49" s="13" t="s">
        <v>3</v>
      </c>
      <c r="I49" s="26">
        <v>320250</v>
      </c>
      <c r="J49" s="22"/>
      <c r="K49" s="23"/>
      <c r="L49" s="32"/>
      <c r="M49" s="24"/>
      <c r="N49" s="20"/>
      <c r="O49" s="20"/>
      <c r="P49" s="20"/>
      <c r="Q49" s="20"/>
      <c r="R49" s="20"/>
    </row>
    <row r="50" spans="1:18" ht="18" customHeight="1">
      <c r="A50" s="9">
        <v>2</v>
      </c>
      <c r="B50" s="10" t="str">
        <f t="shared" si="0"/>
        <v>2级-3级</v>
      </c>
      <c r="C50" s="10" t="s">
        <v>66</v>
      </c>
      <c r="D50" s="10" t="s">
        <v>169</v>
      </c>
      <c r="E50" s="10" t="s">
        <v>69</v>
      </c>
      <c r="F50" s="10" t="s">
        <v>170</v>
      </c>
      <c r="G50" s="36"/>
      <c r="H50" s="13" t="s">
        <v>6</v>
      </c>
      <c r="I50" s="26">
        <v>309750</v>
      </c>
      <c r="J50" s="22"/>
      <c r="K50" s="23"/>
      <c r="L50" s="32"/>
      <c r="M50" s="24"/>
      <c r="N50" s="20"/>
      <c r="O50" s="20"/>
      <c r="P50" s="20"/>
      <c r="Q50" s="20"/>
      <c r="R50" s="20"/>
    </row>
    <row r="51" spans="1:18" ht="18" customHeight="1">
      <c r="A51" s="9">
        <v>3</v>
      </c>
      <c r="B51" s="10" t="str">
        <f t="shared" si="0"/>
        <v>2级-3级</v>
      </c>
      <c r="C51" s="10" t="s">
        <v>66</v>
      </c>
      <c r="D51" s="10" t="s">
        <v>169</v>
      </c>
      <c r="E51" s="10" t="s">
        <v>69</v>
      </c>
      <c r="F51" s="10" t="s">
        <v>180</v>
      </c>
      <c r="G51" s="36"/>
      <c r="H51" s="13" t="s">
        <v>9</v>
      </c>
      <c r="I51" s="26">
        <v>600</v>
      </c>
      <c r="J51" s="22"/>
      <c r="K51" s="23"/>
      <c r="L51" s="32"/>
      <c r="M51" s="24"/>
      <c r="N51" s="20"/>
      <c r="O51" s="20"/>
      <c r="P51" s="20"/>
      <c r="Q51" s="20"/>
      <c r="R51" s="20"/>
    </row>
    <row r="52" spans="1:18" ht="18" customHeight="1">
      <c r="A52" s="9">
        <v>4</v>
      </c>
      <c r="B52" s="10" t="str">
        <f t="shared" si="0"/>
        <v>2级-2级</v>
      </c>
      <c r="C52" s="10" t="s">
        <v>66</v>
      </c>
      <c r="D52" s="10" t="s">
        <v>169</v>
      </c>
      <c r="E52" s="10" t="s">
        <v>66</v>
      </c>
      <c r="F52" s="10" t="s">
        <v>81</v>
      </c>
      <c r="G52" s="36"/>
      <c r="H52" s="13" t="s">
        <v>7</v>
      </c>
      <c r="I52" s="26">
        <v>3000</v>
      </c>
      <c r="J52" s="22"/>
      <c r="K52" s="23"/>
      <c r="L52" s="32"/>
      <c r="M52" s="24"/>
      <c r="N52" s="20"/>
      <c r="O52" s="20"/>
      <c r="P52" s="20"/>
      <c r="Q52" s="20"/>
      <c r="R52" s="20"/>
    </row>
    <row r="53" spans="1:18" ht="18" customHeight="1">
      <c r="A53" s="9">
        <v>5</v>
      </c>
      <c r="B53" s="10" t="str">
        <f t="shared" si="0"/>
        <v>2级-2级</v>
      </c>
      <c r="C53" s="10" t="s">
        <v>66</v>
      </c>
      <c r="D53" s="10" t="s">
        <v>169</v>
      </c>
      <c r="E53" s="10" t="s">
        <v>66</v>
      </c>
      <c r="F53" s="10" t="s">
        <v>81</v>
      </c>
      <c r="G53" s="36"/>
      <c r="H53" s="13" t="s">
        <v>9</v>
      </c>
      <c r="I53" s="26">
        <v>52682.720000000001</v>
      </c>
      <c r="J53" s="22"/>
      <c r="K53" s="23"/>
      <c r="L53" s="32"/>
      <c r="M53" s="24"/>
      <c r="N53" s="20"/>
      <c r="O53" s="20"/>
      <c r="P53" s="20"/>
      <c r="Q53" s="20"/>
      <c r="R53" s="20"/>
    </row>
    <row r="54" spans="1:18" ht="18" customHeight="1">
      <c r="A54" s="9">
        <v>6</v>
      </c>
      <c r="B54" s="10" t="str">
        <f t="shared" si="0"/>
        <v>2级-2级</v>
      </c>
      <c r="C54" s="10" t="s">
        <v>66</v>
      </c>
      <c r="D54" s="10" t="s">
        <v>169</v>
      </c>
      <c r="E54" s="10" t="s">
        <v>66</v>
      </c>
      <c r="F54" s="10" t="s">
        <v>81</v>
      </c>
      <c r="G54" s="37"/>
      <c r="H54" s="13" t="s">
        <v>26</v>
      </c>
      <c r="I54" s="26">
        <v>482875</v>
      </c>
      <c r="J54" s="22"/>
      <c r="K54" s="23"/>
      <c r="L54" s="38"/>
      <c r="M54" s="24"/>
      <c r="N54" s="20"/>
      <c r="O54" s="20" t="str">
        <f t="shared" ref="O54:O59" si="1">IF(M54=0,"OK","待核对")</f>
        <v>OK</v>
      </c>
      <c r="P54" s="20"/>
      <c r="Q54" s="20"/>
      <c r="R54" s="20"/>
    </row>
    <row r="55" spans="1:18" ht="18" customHeight="1">
      <c r="A55" s="9">
        <v>7</v>
      </c>
      <c r="B55" s="10" t="str">
        <f t="shared" si="0"/>
        <v>2级-2级</v>
      </c>
      <c r="C55" s="10" t="s">
        <v>66</v>
      </c>
      <c r="D55" s="10" t="s">
        <v>169</v>
      </c>
      <c r="E55" s="10" t="s">
        <v>66</v>
      </c>
      <c r="F55" s="10" t="s">
        <v>81</v>
      </c>
      <c r="G55" s="37"/>
      <c r="H55" s="13" t="s">
        <v>9</v>
      </c>
      <c r="I55" s="39" t="s">
        <v>190</v>
      </c>
      <c r="J55" s="22"/>
      <c r="K55" s="23"/>
      <c r="L55" s="38"/>
      <c r="M55" s="24"/>
      <c r="N55" s="20"/>
      <c r="O55" s="20" t="str">
        <f t="shared" si="1"/>
        <v>OK</v>
      </c>
      <c r="P55" s="20"/>
      <c r="Q55" s="20"/>
      <c r="R55" s="20"/>
    </row>
    <row r="56" spans="1:18" ht="18" customHeight="1">
      <c r="A56" s="9">
        <v>8</v>
      </c>
      <c r="B56" s="10" t="str">
        <f t="shared" si="0"/>
        <v>2级-2级</v>
      </c>
      <c r="C56" s="10" t="s">
        <v>66</v>
      </c>
      <c r="D56" s="10" t="s">
        <v>169</v>
      </c>
      <c r="E56" s="10" t="s">
        <v>66</v>
      </c>
      <c r="F56" s="10" t="s">
        <v>81</v>
      </c>
      <c r="G56" s="37"/>
      <c r="H56" s="13" t="s">
        <v>9</v>
      </c>
      <c r="I56" s="26">
        <v>82800</v>
      </c>
      <c r="J56" s="22"/>
      <c r="K56" s="23"/>
      <c r="L56" s="38"/>
      <c r="M56" s="24"/>
      <c r="N56" s="20"/>
      <c r="O56" s="20" t="str">
        <f t="shared" si="1"/>
        <v>OK</v>
      </c>
      <c r="P56" s="20"/>
      <c r="Q56" s="20"/>
      <c r="R56" s="20"/>
    </row>
    <row r="57" spans="1:18" ht="18" customHeight="1">
      <c r="A57" s="9">
        <v>9</v>
      </c>
      <c r="B57" s="10" t="str">
        <f t="shared" si="0"/>
        <v>2级-3级</v>
      </c>
      <c r="C57" s="10" t="s">
        <v>66</v>
      </c>
      <c r="D57" s="10" t="s">
        <v>169</v>
      </c>
      <c r="E57" s="10" t="s">
        <v>69</v>
      </c>
      <c r="F57" s="10" t="s">
        <v>125</v>
      </c>
      <c r="G57" s="27"/>
      <c r="H57" s="13" t="s">
        <v>9</v>
      </c>
      <c r="I57" s="26">
        <v>1308.8699999999999</v>
      </c>
      <c r="J57" s="22"/>
      <c r="K57" s="23"/>
      <c r="L57" s="40"/>
      <c r="M57" s="24"/>
      <c r="N57" s="20"/>
      <c r="O57" s="20" t="str">
        <f t="shared" si="1"/>
        <v>OK</v>
      </c>
      <c r="P57" s="20"/>
      <c r="Q57" s="20"/>
      <c r="R57" s="20"/>
    </row>
    <row r="58" spans="1:18" ht="18" customHeight="1">
      <c r="A58" s="9">
        <v>10</v>
      </c>
      <c r="B58" s="10" t="str">
        <f t="shared" si="0"/>
        <v>2级-2级</v>
      </c>
      <c r="C58" s="10" t="s">
        <v>66</v>
      </c>
      <c r="D58" s="10" t="s">
        <v>169</v>
      </c>
      <c r="E58" s="10" t="s">
        <v>66</v>
      </c>
      <c r="F58" s="10" t="s">
        <v>81</v>
      </c>
      <c r="G58" s="27"/>
      <c r="H58" s="13" t="s">
        <v>9</v>
      </c>
      <c r="I58" s="26">
        <v>55200</v>
      </c>
      <c r="J58" s="22"/>
      <c r="K58" s="23"/>
      <c r="L58" s="40"/>
      <c r="M58" s="24"/>
      <c r="N58" s="20"/>
      <c r="O58" s="20" t="str">
        <f t="shared" si="1"/>
        <v>OK</v>
      </c>
      <c r="P58" s="20"/>
      <c r="Q58" s="20"/>
      <c r="R58" s="20"/>
    </row>
    <row r="59" spans="1:18" ht="18" customHeight="1">
      <c r="A59" s="9">
        <v>11</v>
      </c>
      <c r="B59" s="10" t="str">
        <f t="shared" si="0"/>
        <v>2级-3级</v>
      </c>
      <c r="C59" s="10" t="s">
        <v>66</v>
      </c>
      <c r="D59" s="10" t="s">
        <v>169</v>
      </c>
      <c r="E59" s="10" t="s">
        <v>69</v>
      </c>
      <c r="F59" s="10" t="s">
        <v>170</v>
      </c>
      <c r="G59" s="27"/>
      <c r="H59" s="13" t="s">
        <v>3</v>
      </c>
      <c r="I59" s="26">
        <v>25000</v>
      </c>
      <c r="J59" s="22"/>
      <c r="K59" s="23"/>
      <c r="L59" s="20"/>
      <c r="M59" s="24"/>
      <c r="N59" s="20"/>
      <c r="O59" s="20" t="str">
        <f t="shared" si="1"/>
        <v>OK</v>
      </c>
      <c r="P59" s="20"/>
      <c r="Q59" s="20"/>
      <c r="R59" s="20"/>
    </row>
    <row r="60" spans="1:18" ht="18" customHeight="1">
      <c r="A60" s="9">
        <v>12</v>
      </c>
      <c r="B60" s="10" t="str">
        <f t="shared" si="0"/>
        <v>2级-3级</v>
      </c>
      <c r="C60" s="10" t="s">
        <v>66</v>
      </c>
      <c r="D60" s="10" t="s">
        <v>169</v>
      </c>
      <c r="E60" s="10" t="s">
        <v>69</v>
      </c>
      <c r="F60" s="10" t="s">
        <v>170</v>
      </c>
      <c r="G60" s="27"/>
      <c r="H60" s="13" t="s">
        <v>3</v>
      </c>
      <c r="I60" s="26">
        <v>16037.74</v>
      </c>
      <c r="J60" s="22"/>
      <c r="K60" s="23"/>
      <c r="L60" s="20"/>
      <c r="M60" s="24"/>
      <c r="N60" s="20"/>
      <c r="O60" s="20"/>
      <c r="P60" s="20"/>
      <c r="Q60" s="20"/>
      <c r="R60" s="20"/>
    </row>
    <row r="61" spans="1:18" ht="18" customHeight="1">
      <c r="A61" s="9">
        <v>13</v>
      </c>
      <c r="B61" s="10" t="str">
        <f t="shared" si="0"/>
        <v>2级-3级</v>
      </c>
      <c r="C61" s="10" t="s">
        <v>66</v>
      </c>
      <c r="D61" s="10" t="s">
        <v>169</v>
      </c>
      <c r="E61" s="10" t="s">
        <v>69</v>
      </c>
      <c r="F61" s="10" t="s">
        <v>170</v>
      </c>
      <c r="G61" s="27"/>
      <c r="H61" s="13" t="s">
        <v>5</v>
      </c>
      <c r="I61" s="26">
        <v>962.26</v>
      </c>
      <c r="J61" s="22"/>
      <c r="K61" s="23"/>
      <c r="L61" s="20"/>
      <c r="M61" s="24"/>
      <c r="N61" s="20"/>
      <c r="O61" s="20"/>
      <c r="P61" s="20"/>
      <c r="Q61" s="20"/>
      <c r="R61" s="20"/>
    </row>
    <row r="62" spans="1:18" ht="18" customHeight="1">
      <c r="A62" s="9">
        <v>14</v>
      </c>
      <c r="B62" s="10" t="str">
        <f t="shared" si="0"/>
        <v>2级-4级</v>
      </c>
      <c r="C62" s="10" t="s">
        <v>66</v>
      </c>
      <c r="D62" s="10" t="s">
        <v>169</v>
      </c>
      <c r="E62" s="10" t="s">
        <v>72</v>
      </c>
      <c r="F62" s="10" t="s">
        <v>173</v>
      </c>
      <c r="G62" s="27"/>
      <c r="H62" s="13" t="s">
        <v>9</v>
      </c>
      <c r="I62" s="26">
        <v>5796</v>
      </c>
      <c r="J62" s="22"/>
      <c r="K62" s="23"/>
      <c r="L62" s="20"/>
      <c r="M62" s="24"/>
      <c r="N62" s="20"/>
      <c r="O62" s="20"/>
      <c r="P62" s="20"/>
      <c r="Q62" s="20"/>
      <c r="R62" s="20"/>
    </row>
    <row r="63" spans="1:18" ht="18" customHeight="1">
      <c r="A63" s="9">
        <v>15</v>
      </c>
      <c r="B63" s="10" t="str">
        <f t="shared" si="0"/>
        <v>2级-3级</v>
      </c>
      <c r="C63" s="10" t="s">
        <v>66</v>
      </c>
      <c r="D63" s="10" t="s">
        <v>169</v>
      </c>
      <c r="E63" s="10" t="s">
        <v>69</v>
      </c>
      <c r="F63" s="10" t="s">
        <v>161</v>
      </c>
      <c r="G63" s="27"/>
      <c r="H63" s="13" t="s">
        <v>9</v>
      </c>
      <c r="I63" s="26">
        <v>860</v>
      </c>
      <c r="J63" s="22"/>
      <c r="K63" s="23"/>
      <c r="L63" s="20"/>
      <c r="M63" s="24"/>
      <c r="N63" s="20"/>
      <c r="O63" s="20"/>
      <c r="P63" s="20"/>
      <c r="Q63" s="20"/>
      <c r="R63" s="20"/>
    </row>
    <row r="64" spans="1:18" ht="18" customHeight="1">
      <c r="A64" s="9">
        <v>16</v>
      </c>
      <c r="B64" s="10" t="str">
        <f t="shared" si="0"/>
        <v>2级-3级</v>
      </c>
      <c r="C64" s="10" t="s">
        <v>66</v>
      </c>
      <c r="D64" s="10" t="s">
        <v>169</v>
      </c>
      <c r="E64" s="10" t="s">
        <v>69</v>
      </c>
      <c r="F64" s="10" t="s">
        <v>161</v>
      </c>
      <c r="G64" s="27"/>
      <c r="H64" s="13" t="s">
        <v>9</v>
      </c>
      <c r="I64" s="26">
        <v>1280</v>
      </c>
      <c r="J64" s="22"/>
      <c r="K64" s="23"/>
      <c r="L64" s="20"/>
      <c r="M64" s="24"/>
      <c r="N64" s="20"/>
      <c r="O64" s="20"/>
      <c r="P64" s="20"/>
      <c r="Q64" s="20"/>
      <c r="R64" s="20"/>
    </row>
    <row r="65" spans="1:18" ht="18" customHeight="1">
      <c r="A65" s="9">
        <v>17</v>
      </c>
      <c r="B65" s="10" t="str">
        <f t="shared" si="0"/>
        <v>2级-3级</v>
      </c>
      <c r="C65" s="10" t="s">
        <v>66</v>
      </c>
      <c r="D65" s="10" t="s">
        <v>169</v>
      </c>
      <c r="E65" s="10" t="s">
        <v>69</v>
      </c>
      <c r="F65" s="10" t="s">
        <v>170</v>
      </c>
      <c r="G65" s="27"/>
      <c r="H65" s="13" t="s">
        <v>6</v>
      </c>
      <c r="I65" s="26">
        <v>74340</v>
      </c>
      <c r="J65" s="22"/>
      <c r="K65" s="23"/>
      <c r="L65" s="20"/>
      <c r="M65" s="24"/>
      <c r="N65" s="20"/>
      <c r="O65" s="20"/>
      <c r="P65" s="20"/>
      <c r="Q65" s="20"/>
      <c r="R65" s="20"/>
    </row>
    <row r="66" spans="1:18" ht="18" customHeight="1">
      <c r="A66" s="9">
        <v>18</v>
      </c>
      <c r="B66" s="10" t="str">
        <f t="shared" si="0"/>
        <v>3级-2级</v>
      </c>
      <c r="C66" s="10" t="s">
        <v>69</v>
      </c>
      <c r="D66" s="10" t="s">
        <v>170</v>
      </c>
      <c r="E66" s="10" t="s">
        <v>66</v>
      </c>
      <c r="F66" s="10" t="s">
        <v>169</v>
      </c>
      <c r="G66" s="36"/>
      <c r="H66" s="13" t="s">
        <v>6</v>
      </c>
      <c r="I66" s="26">
        <v>25000</v>
      </c>
      <c r="J66" s="22"/>
      <c r="K66" s="23"/>
      <c r="L66" s="20"/>
      <c r="M66" s="24"/>
      <c r="N66" s="20"/>
      <c r="O66" s="20"/>
      <c r="P66" s="20"/>
      <c r="Q66" s="20"/>
      <c r="R66" s="20"/>
    </row>
    <row r="67" spans="1:18" ht="18" customHeight="1">
      <c r="A67" s="9">
        <v>19</v>
      </c>
      <c r="B67" s="10" t="str">
        <f t="shared" si="0"/>
        <v>3级-2级</v>
      </c>
      <c r="C67" s="10" t="s">
        <v>69</v>
      </c>
      <c r="D67" s="10" t="s">
        <v>170</v>
      </c>
      <c r="E67" s="10" t="s">
        <v>66</v>
      </c>
      <c r="F67" s="10" t="s">
        <v>169</v>
      </c>
      <c r="G67" s="36"/>
      <c r="H67" s="13" t="s">
        <v>3</v>
      </c>
      <c r="I67" s="26">
        <v>309750</v>
      </c>
      <c r="J67" s="22"/>
      <c r="K67" s="23"/>
      <c r="L67" s="20"/>
      <c r="M67" s="24"/>
      <c r="N67" s="20"/>
      <c r="O67" s="20"/>
      <c r="P67" s="20"/>
      <c r="Q67" s="20"/>
      <c r="R67" s="20"/>
    </row>
    <row r="68" spans="1:18" ht="18" customHeight="1">
      <c r="A68" s="9">
        <v>20</v>
      </c>
      <c r="B68" s="10" t="str">
        <f t="shared" si="0"/>
        <v>3级-2级</v>
      </c>
      <c r="C68" s="10" t="s">
        <v>69</v>
      </c>
      <c r="D68" s="10" t="s">
        <v>170</v>
      </c>
      <c r="E68" s="10" t="s">
        <v>66</v>
      </c>
      <c r="F68" s="10" t="s">
        <v>169</v>
      </c>
      <c r="G68" s="36"/>
      <c r="H68" s="13" t="s">
        <v>3</v>
      </c>
      <c r="I68" s="26">
        <v>74340</v>
      </c>
      <c r="J68" s="22"/>
      <c r="K68" s="23"/>
      <c r="L68" s="20"/>
      <c r="M68" s="24"/>
      <c r="N68" s="20"/>
      <c r="O68" s="20"/>
      <c r="P68" s="20"/>
      <c r="Q68" s="20"/>
      <c r="R68" s="20"/>
    </row>
    <row r="69" spans="1:18" ht="18" customHeight="1">
      <c r="A69" s="9">
        <v>21</v>
      </c>
      <c r="B69" s="10" t="str">
        <f t="shared" si="0"/>
        <v>3级-2级</v>
      </c>
      <c r="C69" s="10" t="s">
        <v>69</v>
      </c>
      <c r="D69" s="10" t="s">
        <v>170</v>
      </c>
      <c r="E69" s="10" t="s">
        <v>66</v>
      </c>
      <c r="F69" s="10" t="s">
        <v>169</v>
      </c>
      <c r="G69" s="36"/>
      <c r="H69" s="13" t="s">
        <v>9</v>
      </c>
      <c r="I69" s="26">
        <v>17000</v>
      </c>
      <c r="J69" s="22"/>
      <c r="K69" s="23"/>
      <c r="L69" s="20"/>
      <c r="M69" s="24"/>
      <c r="N69" s="20"/>
      <c r="O69" s="20"/>
      <c r="P69" s="20"/>
      <c r="Q69" s="20"/>
      <c r="R69" s="20"/>
    </row>
    <row r="70" spans="1:18" ht="18" customHeight="1">
      <c r="A70" s="9">
        <v>22</v>
      </c>
      <c r="B70" s="10" t="str">
        <f t="shared" si="0"/>
        <v>3级-2级</v>
      </c>
      <c r="C70" s="10" t="s">
        <v>69</v>
      </c>
      <c r="D70" s="10" t="s">
        <v>170</v>
      </c>
      <c r="E70" s="10" t="s">
        <v>66</v>
      </c>
      <c r="F70" s="10" t="s">
        <v>81</v>
      </c>
      <c r="G70" s="36"/>
      <c r="H70" s="13" t="s">
        <v>9</v>
      </c>
      <c r="I70" s="26">
        <v>1400000</v>
      </c>
      <c r="J70" s="22"/>
      <c r="K70" s="23"/>
      <c r="L70" s="20"/>
      <c r="M70" s="24"/>
      <c r="N70" s="20"/>
      <c r="O70" s="20"/>
      <c r="P70" s="20"/>
      <c r="Q70" s="20"/>
      <c r="R70" s="20"/>
    </row>
    <row r="71" spans="1:18" ht="18" customHeight="1">
      <c r="A71" s="9">
        <v>23</v>
      </c>
      <c r="B71" s="10" t="str">
        <f t="shared" si="0"/>
        <v>3级-3级</v>
      </c>
      <c r="C71" s="10" t="s">
        <v>69</v>
      </c>
      <c r="D71" s="10" t="s">
        <v>170</v>
      </c>
      <c r="E71" s="10" t="s">
        <v>69</v>
      </c>
      <c r="F71" s="10" t="s">
        <v>96</v>
      </c>
      <c r="G71" s="36"/>
      <c r="H71" s="13" t="s">
        <v>9</v>
      </c>
      <c r="I71" s="26">
        <v>21794</v>
      </c>
      <c r="J71" s="22"/>
      <c r="K71" s="23"/>
      <c r="L71" s="20"/>
      <c r="M71" s="24"/>
      <c r="N71" s="20"/>
      <c r="O71" s="20"/>
      <c r="P71" s="20"/>
      <c r="Q71" s="20"/>
      <c r="R71" s="20"/>
    </row>
    <row r="72" spans="1:18" ht="18" customHeight="1">
      <c r="A72" s="9">
        <v>24</v>
      </c>
      <c r="B72" s="10" t="str">
        <f t="shared" si="0"/>
        <v>3级-4级</v>
      </c>
      <c r="C72" s="10" t="s">
        <v>69</v>
      </c>
      <c r="D72" s="10" t="s">
        <v>170</v>
      </c>
      <c r="E72" s="10" t="s">
        <v>72</v>
      </c>
      <c r="F72" s="10" t="s">
        <v>76</v>
      </c>
      <c r="G72" s="36"/>
      <c r="H72" s="13" t="s">
        <v>9</v>
      </c>
      <c r="I72" s="26">
        <v>5396.04</v>
      </c>
      <c r="J72" s="22"/>
      <c r="K72" s="23"/>
      <c r="L72" s="20"/>
      <c r="M72" s="24"/>
      <c r="N72" s="20"/>
      <c r="O72" s="20"/>
      <c r="P72" s="20"/>
      <c r="Q72" s="20"/>
      <c r="R72" s="20"/>
    </row>
    <row r="73" spans="1:18" ht="18" customHeight="1">
      <c r="A73" s="9">
        <v>25</v>
      </c>
      <c r="B73" s="10" t="str">
        <f t="shared" si="0"/>
        <v>3级-2级</v>
      </c>
      <c r="C73" s="10" t="s">
        <v>69</v>
      </c>
      <c r="D73" s="10" t="s">
        <v>170</v>
      </c>
      <c r="E73" s="10" t="s">
        <v>66</v>
      </c>
      <c r="F73" s="10" t="s">
        <v>81</v>
      </c>
      <c r="G73" s="36"/>
      <c r="H73" s="13" t="s">
        <v>6</v>
      </c>
      <c r="I73" s="26">
        <v>70289.490000000005</v>
      </c>
      <c r="J73" s="22"/>
      <c r="K73" s="23"/>
      <c r="L73" s="20"/>
      <c r="M73" s="24"/>
      <c r="N73" s="20"/>
      <c r="O73" s="20"/>
      <c r="P73" s="20"/>
      <c r="Q73" s="20"/>
      <c r="R73" s="20"/>
    </row>
    <row r="74" spans="1:18" ht="18" customHeight="1">
      <c r="A74" s="9">
        <v>26</v>
      </c>
      <c r="B74" s="10" t="str">
        <f t="shared" si="0"/>
        <v>3级-2级</v>
      </c>
      <c r="C74" s="10" t="s">
        <v>69</v>
      </c>
      <c r="D74" s="10" t="s">
        <v>170</v>
      </c>
      <c r="E74" s="10" t="s">
        <v>66</v>
      </c>
      <c r="F74" s="10" t="s">
        <v>81</v>
      </c>
      <c r="G74" s="36"/>
      <c r="H74" s="13" t="s">
        <v>9</v>
      </c>
      <c r="I74" s="26">
        <v>70289.490000000005</v>
      </c>
      <c r="J74" s="22"/>
      <c r="K74" s="23"/>
      <c r="L74" s="20"/>
      <c r="M74" s="24"/>
      <c r="N74" s="20"/>
      <c r="O74" s="20"/>
      <c r="P74" s="20"/>
      <c r="Q74" s="20"/>
      <c r="R74" s="20"/>
    </row>
    <row r="75" spans="1:18" ht="18" customHeight="1">
      <c r="A75" s="9">
        <v>27</v>
      </c>
      <c r="B75" s="10" t="str">
        <f t="shared" si="0"/>
        <v>3级-4级</v>
      </c>
      <c r="C75" s="10" t="s">
        <v>69</v>
      </c>
      <c r="D75" s="10" t="s">
        <v>170</v>
      </c>
      <c r="E75" s="10" t="s">
        <v>72</v>
      </c>
      <c r="F75" s="10" t="s">
        <v>76</v>
      </c>
      <c r="G75" s="36"/>
      <c r="H75" s="13" t="s">
        <v>9</v>
      </c>
      <c r="I75" s="26">
        <v>8720.7999999999993</v>
      </c>
      <c r="J75" s="22"/>
      <c r="K75" s="23"/>
      <c r="L75" s="20"/>
      <c r="M75" s="24"/>
      <c r="N75" s="20"/>
      <c r="O75" s="20"/>
      <c r="P75" s="20"/>
      <c r="Q75" s="20"/>
      <c r="R75" s="20"/>
    </row>
    <row r="76" spans="1:18" ht="18" customHeight="1">
      <c r="A76" s="9">
        <v>28</v>
      </c>
      <c r="B76" s="10" t="str">
        <f t="shared" si="0"/>
        <v>3级-2级</v>
      </c>
      <c r="C76" s="10" t="s">
        <v>69</v>
      </c>
      <c r="D76" s="10" t="s">
        <v>170</v>
      </c>
      <c r="E76" s="10" t="s">
        <v>66</v>
      </c>
      <c r="F76" s="10" t="s">
        <v>106</v>
      </c>
      <c r="G76" s="36"/>
      <c r="H76" s="13" t="s">
        <v>3</v>
      </c>
      <c r="I76" s="26">
        <v>900</v>
      </c>
      <c r="J76" s="22"/>
      <c r="K76" s="23"/>
      <c r="L76" s="20"/>
      <c r="M76" s="24"/>
      <c r="N76" s="20"/>
      <c r="O76" s="20"/>
      <c r="P76" s="20"/>
      <c r="Q76" s="20"/>
      <c r="R76" s="20"/>
    </row>
    <row r="77" spans="1:18" ht="18" customHeight="1">
      <c r="A77" s="9">
        <v>29</v>
      </c>
      <c r="B77" s="10" t="str">
        <f t="shared" si="0"/>
        <v>3级-3级</v>
      </c>
      <c r="C77" s="10" t="s">
        <v>69</v>
      </c>
      <c r="D77" s="10" t="s">
        <v>170</v>
      </c>
      <c r="E77" s="10" t="s">
        <v>69</v>
      </c>
      <c r="F77" s="10" t="s">
        <v>161</v>
      </c>
      <c r="G77" s="36"/>
      <c r="H77" s="13" t="s">
        <v>9</v>
      </c>
      <c r="I77" s="26">
        <v>450</v>
      </c>
      <c r="J77" s="22"/>
      <c r="K77" s="23"/>
      <c r="L77" s="20"/>
      <c r="M77" s="24"/>
      <c r="N77" s="20"/>
      <c r="O77" s="20"/>
      <c r="P77" s="20"/>
      <c r="Q77" s="20"/>
      <c r="R77" s="20"/>
    </row>
    <row r="78" spans="1:18" ht="18" customHeight="1">
      <c r="A78" s="9">
        <v>30</v>
      </c>
      <c r="B78" s="10" t="str">
        <f t="shared" si="0"/>
        <v>3级-3级</v>
      </c>
      <c r="C78" s="10" t="s">
        <v>69</v>
      </c>
      <c r="D78" s="10" t="s">
        <v>170</v>
      </c>
      <c r="E78" s="10" t="s">
        <v>69</v>
      </c>
      <c r="F78" s="10" t="s">
        <v>96</v>
      </c>
      <c r="G78" s="21"/>
      <c r="H78" s="13" t="s">
        <v>9</v>
      </c>
      <c r="I78" s="26">
        <v>22626.67</v>
      </c>
      <c r="J78" s="22"/>
      <c r="K78" s="23"/>
      <c r="L78" s="20"/>
      <c r="M78" s="24"/>
      <c r="N78" s="20"/>
      <c r="O78" s="20"/>
      <c r="P78" s="20"/>
      <c r="Q78" s="20"/>
      <c r="R78" s="20"/>
    </row>
    <row r="79" spans="1:18" ht="18" customHeight="1">
      <c r="A79" s="9">
        <v>31</v>
      </c>
      <c r="B79" s="10" t="str">
        <f t="shared" si="0"/>
        <v>000-000</v>
      </c>
      <c r="C79" s="10"/>
      <c r="D79" s="10"/>
      <c r="E79" s="10"/>
      <c r="F79" s="10"/>
      <c r="G79" s="27"/>
      <c r="H79" s="13"/>
      <c r="I79" s="26"/>
      <c r="J79" s="22"/>
      <c r="K79" s="23"/>
      <c r="L79" s="20"/>
      <c r="M79" s="24"/>
      <c r="N79" s="20"/>
      <c r="O79" s="20"/>
      <c r="P79" s="20"/>
      <c r="Q79" s="20"/>
      <c r="R79" s="20"/>
    </row>
    <row r="80" spans="1:18" ht="18" customHeight="1">
      <c r="A80" s="9">
        <v>32</v>
      </c>
      <c r="B80" s="10" t="str">
        <f t="shared" si="0"/>
        <v>000-000</v>
      </c>
      <c r="C80" s="10"/>
      <c r="D80" s="10"/>
      <c r="E80" s="10"/>
      <c r="F80" s="10"/>
      <c r="G80" s="27"/>
      <c r="H80" s="13"/>
      <c r="I80" s="26"/>
      <c r="J80" s="22"/>
      <c r="K80" s="23"/>
      <c r="L80" s="20"/>
      <c r="M80" s="24"/>
      <c r="N80" s="20"/>
      <c r="O80" s="20"/>
      <c r="P80" s="20"/>
      <c r="Q80" s="20"/>
      <c r="R80" s="20"/>
    </row>
    <row r="81" spans="1:18" ht="18" customHeight="1">
      <c r="A81" s="9">
        <v>33</v>
      </c>
      <c r="B81" s="10" t="str">
        <f t="shared" si="0"/>
        <v>000-000</v>
      </c>
      <c r="C81" s="10"/>
      <c r="D81" s="10"/>
      <c r="E81" s="10"/>
      <c r="F81" s="10"/>
      <c r="G81" s="27"/>
      <c r="H81" s="13"/>
      <c r="I81" s="26"/>
      <c r="J81" s="22"/>
      <c r="K81" s="23"/>
      <c r="L81" s="20"/>
      <c r="M81" s="24"/>
      <c r="N81" s="20"/>
      <c r="O81" s="20"/>
      <c r="P81" s="20"/>
      <c r="Q81" s="20"/>
      <c r="R81" s="20"/>
    </row>
    <row r="82" spans="1:18" ht="18" customHeight="1">
      <c r="A82" s="9">
        <v>34</v>
      </c>
      <c r="B82" s="10" t="str">
        <f t="shared" si="0"/>
        <v>000-000</v>
      </c>
      <c r="C82" s="10"/>
      <c r="D82" s="10"/>
      <c r="E82" s="10"/>
      <c r="F82" s="10"/>
      <c r="G82" s="27"/>
      <c r="H82" s="13"/>
      <c r="I82" s="26"/>
      <c r="J82" s="22"/>
      <c r="K82" s="23"/>
      <c r="L82" s="20"/>
      <c r="M82" s="24"/>
      <c r="N82" s="20"/>
      <c r="O82" s="20"/>
      <c r="P82" s="20"/>
      <c r="Q82" s="20"/>
      <c r="R82" s="20"/>
    </row>
    <row r="83" spans="1:18" ht="18" customHeight="1">
      <c r="A83" s="9">
        <v>35</v>
      </c>
      <c r="B83" s="10" t="str">
        <f t="shared" si="0"/>
        <v>000-000</v>
      </c>
      <c r="C83" s="10"/>
      <c r="D83" s="10"/>
      <c r="E83" s="10"/>
      <c r="F83" s="10"/>
      <c r="G83" s="27"/>
      <c r="H83" s="13"/>
      <c r="I83" s="26"/>
      <c r="J83" s="22"/>
      <c r="K83" s="23"/>
      <c r="L83" s="20"/>
      <c r="M83" s="24"/>
      <c r="N83" s="20"/>
      <c r="O83" s="20"/>
      <c r="P83" s="20"/>
      <c r="Q83" s="20"/>
      <c r="R83" s="20"/>
    </row>
    <row r="84" spans="1:18" ht="18" customHeight="1">
      <c r="A84" s="9">
        <v>36</v>
      </c>
      <c r="B84" s="10" t="str">
        <f t="shared" si="0"/>
        <v>000-000</v>
      </c>
      <c r="C84" s="10"/>
      <c r="D84" s="10"/>
      <c r="E84" s="10"/>
      <c r="F84" s="10"/>
      <c r="G84" s="27"/>
      <c r="H84" s="13"/>
      <c r="I84" s="26"/>
      <c r="J84" s="22"/>
      <c r="K84" s="23"/>
      <c r="L84" s="20"/>
      <c r="M84" s="24"/>
      <c r="N84" s="20"/>
      <c r="O84" s="20"/>
      <c r="P84" s="20"/>
      <c r="Q84" s="20"/>
      <c r="R84" s="20"/>
    </row>
    <row r="85" spans="1:18" ht="18" customHeight="1">
      <c r="A85" s="9">
        <v>37</v>
      </c>
      <c r="B85" s="10" t="str">
        <f t="shared" si="0"/>
        <v>000-000</v>
      </c>
      <c r="C85" s="10"/>
      <c r="D85" s="10"/>
      <c r="E85" s="10"/>
      <c r="F85" s="10"/>
      <c r="G85" s="27"/>
      <c r="H85" s="13"/>
      <c r="I85" s="26"/>
      <c r="J85" s="22"/>
      <c r="K85" s="23"/>
      <c r="L85" s="20"/>
      <c r="M85" s="24"/>
      <c r="N85" s="20"/>
      <c r="O85" s="20"/>
      <c r="P85" s="20"/>
      <c r="Q85" s="20"/>
      <c r="R85" s="20"/>
    </row>
    <row r="86" spans="1:18" ht="18" customHeight="1">
      <c r="A86" s="9">
        <v>38</v>
      </c>
      <c r="B86" s="10" t="str">
        <f t="shared" si="0"/>
        <v>000-000</v>
      </c>
      <c r="C86" s="10"/>
      <c r="D86" s="10"/>
      <c r="E86" s="10"/>
      <c r="F86" s="10"/>
      <c r="G86" s="27"/>
      <c r="H86" s="13"/>
      <c r="I86" s="26"/>
      <c r="J86" s="22"/>
      <c r="K86" s="23"/>
      <c r="L86" s="20"/>
      <c r="M86" s="24"/>
      <c r="N86" s="20"/>
      <c r="O86" s="20"/>
      <c r="P86" s="20"/>
      <c r="Q86" s="20"/>
      <c r="R86" s="20"/>
    </row>
    <row r="87" spans="1:18" ht="18" customHeight="1">
      <c r="A87" s="9">
        <v>39</v>
      </c>
      <c r="B87" s="10" t="str">
        <f t="shared" si="0"/>
        <v>000-000</v>
      </c>
      <c r="C87" s="10"/>
      <c r="D87" s="10"/>
      <c r="E87" s="10"/>
      <c r="F87" s="10"/>
      <c r="G87" s="27"/>
      <c r="H87" s="13"/>
      <c r="I87" s="26"/>
      <c r="J87" s="22"/>
      <c r="K87" s="23"/>
      <c r="L87" s="20"/>
      <c r="M87" s="24"/>
      <c r="N87" s="20"/>
      <c r="O87" s="20"/>
      <c r="P87" s="20"/>
      <c r="Q87" s="20"/>
      <c r="R87" s="20"/>
    </row>
    <row r="88" spans="1:18" ht="18" customHeight="1">
      <c r="A88" s="9">
        <v>40</v>
      </c>
      <c r="B88" s="10" t="str">
        <f t="shared" si="0"/>
        <v>000-000</v>
      </c>
      <c r="C88" s="10"/>
      <c r="D88" s="10"/>
      <c r="E88" s="10"/>
      <c r="F88" s="10"/>
      <c r="G88" s="27"/>
      <c r="H88" s="13"/>
      <c r="I88" s="26"/>
      <c r="J88" s="22"/>
      <c r="K88" s="23"/>
      <c r="L88" s="20"/>
      <c r="M88" s="24"/>
      <c r="N88" s="20"/>
      <c r="O88" s="20"/>
      <c r="P88" s="20"/>
      <c r="Q88" s="20"/>
      <c r="R88" s="20"/>
    </row>
    <row r="89" spans="1:18" ht="18" customHeight="1">
      <c r="A89" s="9">
        <v>41</v>
      </c>
      <c r="B89" s="10" t="str">
        <f t="shared" si="0"/>
        <v>000-000</v>
      </c>
      <c r="C89" s="10"/>
      <c r="D89" s="10"/>
      <c r="E89" s="10"/>
      <c r="F89" s="10"/>
      <c r="G89" s="27"/>
      <c r="H89" s="13"/>
      <c r="I89" s="26"/>
      <c r="J89" s="22"/>
      <c r="K89" s="23"/>
      <c r="L89" s="20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10" t="str">
        <f t="shared" si="0"/>
        <v>000-000</v>
      </c>
      <c r="C90" s="10"/>
      <c r="D90" s="10"/>
      <c r="E90" s="10"/>
      <c r="F90" s="10"/>
      <c r="G90" s="27"/>
      <c r="H90" s="13"/>
      <c r="I90" s="26"/>
      <c r="J90" s="22"/>
      <c r="K90" s="23"/>
      <c r="L90" s="20"/>
      <c r="M90" s="24"/>
      <c r="N90" s="20"/>
      <c r="O90" s="20"/>
      <c r="P90" s="20"/>
      <c r="Q90" s="20"/>
      <c r="R90" s="20"/>
    </row>
    <row r="91" spans="1:18" ht="18" customHeight="1">
      <c r="A91" s="9">
        <v>43</v>
      </c>
      <c r="B91" s="10" t="str">
        <f t="shared" si="0"/>
        <v>000-000</v>
      </c>
      <c r="C91" s="10"/>
      <c r="D91" s="10"/>
      <c r="E91" s="10"/>
      <c r="F91" s="10"/>
      <c r="G91" s="27"/>
      <c r="H91" s="13"/>
      <c r="I91" s="26"/>
      <c r="J91" s="22"/>
      <c r="K91" s="23"/>
      <c r="L91" s="20"/>
      <c r="M91" s="24"/>
      <c r="N91" s="20"/>
      <c r="O91" s="20"/>
      <c r="P91" s="20"/>
      <c r="Q91" s="20"/>
      <c r="R91" s="20"/>
    </row>
    <row r="92" spans="1:18" ht="18" customHeight="1">
      <c r="A92" s="9">
        <v>44</v>
      </c>
      <c r="B92" s="10" t="str">
        <f t="shared" si="0"/>
        <v>000-000</v>
      </c>
      <c r="C92" s="10"/>
      <c r="D92" s="10"/>
      <c r="E92" s="10"/>
      <c r="F92" s="10"/>
      <c r="G92" s="27"/>
      <c r="H92" s="13"/>
      <c r="I92" s="26"/>
      <c r="J92" s="22"/>
      <c r="K92" s="23"/>
      <c r="L92" s="20"/>
      <c r="M92" s="24"/>
      <c r="N92" s="20"/>
      <c r="O92" s="20"/>
      <c r="P92" s="20"/>
      <c r="Q92" s="20"/>
      <c r="R92" s="20"/>
    </row>
    <row r="93" spans="1:18" ht="18" customHeight="1">
      <c r="A93" s="9">
        <v>45</v>
      </c>
      <c r="B93" s="10" t="str">
        <f t="shared" si="0"/>
        <v>000-000</v>
      </c>
      <c r="C93" s="10"/>
      <c r="D93" s="10"/>
      <c r="E93" s="10"/>
      <c r="F93" s="10"/>
      <c r="G93" s="27"/>
      <c r="H93" s="13"/>
      <c r="I93" s="26"/>
      <c r="J93" s="22"/>
      <c r="K93" s="23"/>
      <c r="L93" s="20"/>
      <c r="M93" s="24"/>
      <c r="N93" s="20"/>
      <c r="O93" s="20"/>
      <c r="P93" s="20"/>
      <c r="Q93" s="20"/>
      <c r="R93" s="20"/>
    </row>
    <row r="94" spans="1:18" ht="18" customHeight="1">
      <c r="A94" s="9">
        <v>46</v>
      </c>
      <c r="B94" s="10" t="str">
        <f t="shared" si="0"/>
        <v>000-000</v>
      </c>
      <c r="C94" s="10"/>
      <c r="D94" s="10"/>
      <c r="E94" s="10"/>
      <c r="F94" s="10"/>
      <c r="G94" s="27"/>
      <c r="H94" s="13"/>
      <c r="I94" s="26"/>
      <c r="J94" s="22"/>
      <c r="K94" s="23"/>
      <c r="L94" s="20"/>
      <c r="M94" s="24"/>
      <c r="N94" s="20"/>
      <c r="O94" s="20"/>
      <c r="P94" s="20"/>
      <c r="Q94" s="20"/>
      <c r="R94" s="20"/>
    </row>
    <row r="95" spans="1:18" ht="18" customHeight="1">
      <c r="A95" s="9">
        <v>47</v>
      </c>
      <c r="B95" s="10" t="str">
        <f t="shared" si="0"/>
        <v>000-000</v>
      </c>
      <c r="C95" s="10"/>
      <c r="D95" s="10"/>
      <c r="E95" s="10"/>
      <c r="F95" s="10"/>
      <c r="G95" s="27"/>
      <c r="H95" s="13"/>
      <c r="I95" s="26"/>
      <c r="J95" s="22"/>
      <c r="K95" s="23"/>
      <c r="L95" s="20"/>
      <c r="M95" s="24"/>
      <c r="N95" s="20"/>
      <c r="O95" s="20"/>
      <c r="P95" s="20"/>
      <c r="Q95" s="20"/>
      <c r="R95" s="20"/>
    </row>
    <row r="96" spans="1:18" ht="18" customHeight="1">
      <c r="A96" s="9">
        <v>48</v>
      </c>
      <c r="B96" s="10" t="str">
        <f t="shared" si="0"/>
        <v>000-000</v>
      </c>
      <c r="C96" s="10"/>
      <c r="D96" s="10"/>
      <c r="E96" s="10"/>
      <c r="F96" s="10"/>
      <c r="G96" s="27"/>
      <c r="H96" s="13"/>
      <c r="I96" s="26"/>
      <c r="J96" s="22"/>
      <c r="K96" s="23"/>
      <c r="L96" s="20"/>
      <c r="M96" s="24"/>
      <c r="N96" s="20"/>
      <c r="O96" s="20"/>
      <c r="P96" s="20"/>
      <c r="Q96" s="20"/>
      <c r="R96" s="20"/>
    </row>
    <row r="97" spans="1:18" ht="18" customHeight="1">
      <c r="A97" s="9">
        <v>49</v>
      </c>
      <c r="B97" s="10" t="str">
        <f t="shared" si="0"/>
        <v>000-000</v>
      </c>
      <c r="C97" s="10"/>
      <c r="D97" s="10"/>
      <c r="E97" s="10"/>
      <c r="F97" s="10"/>
      <c r="G97" s="27"/>
      <c r="H97" s="13"/>
      <c r="I97" s="26"/>
      <c r="J97" s="22"/>
      <c r="K97" s="23"/>
      <c r="L97" s="20"/>
      <c r="M97" s="24"/>
      <c r="N97" s="20"/>
      <c r="O97" s="20"/>
      <c r="P97" s="20"/>
      <c r="Q97" s="20"/>
      <c r="R97" s="20"/>
    </row>
    <row r="98" spans="1:18" ht="18" customHeight="1">
      <c r="A98" s="9">
        <v>50</v>
      </c>
      <c r="B98" s="10" t="str">
        <f t="shared" si="0"/>
        <v>000-000</v>
      </c>
      <c r="C98" s="10"/>
      <c r="D98" s="10"/>
      <c r="E98" s="10"/>
      <c r="F98" s="10"/>
      <c r="G98" s="27"/>
      <c r="H98" s="13"/>
      <c r="I98" s="26"/>
      <c r="J98" s="22"/>
      <c r="K98" s="23"/>
      <c r="L98" s="20"/>
      <c r="M98" s="24"/>
      <c r="N98" s="20"/>
      <c r="O98" s="20"/>
      <c r="P98" s="20"/>
      <c r="Q98" s="20"/>
      <c r="R98" s="20"/>
    </row>
    <row r="99" spans="1:18" ht="18" customHeight="1">
      <c r="A99" s="9">
        <v>51</v>
      </c>
      <c r="B99" s="10" t="str">
        <f t="shared" si="0"/>
        <v>000-000</v>
      </c>
      <c r="C99" s="10"/>
      <c r="D99" s="10"/>
      <c r="E99" s="10"/>
      <c r="F99" s="10"/>
      <c r="G99" s="27"/>
      <c r="H99" s="13"/>
      <c r="I99" s="26"/>
      <c r="J99" s="22"/>
      <c r="K99" s="23"/>
      <c r="L99" s="20"/>
      <c r="M99" s="24"/>
      <c r="N99" s="20"/>
      <c r="O99" s="20"/>
      <c r="P99" s="20"/>
      <c r="Q99" s="20"/>
      <c r="R99" s="20"/>
    </row>
    <row r="100" spans="1:18" ht="18" customHeight="1">
      <c r="A100" s="9">
        <v>52</v>
      </c>
      <c r="B100" s="10" t="str">
        <f t="shared" si="0"/>
        <v>000-000</v>
      </c>
      <c r="C100" s="10"/>
      <c r="D100" s="10"/>
      <c r="E100" s="10"/>
      <c r="F100" s="10"/>
      <c r="G100" s="27"/>
      <c r="H100" s="13"/>
      <c r="I100" s="26"/>
      <c r="J100" s="22"/>
      <c r="K100" s="23"/>
      <c r="L100" s="20"/>
      <c r="M100" s="24"/>
      <c r="N100" s="20"/>
      <c r="O100" s="20"/>
      <c r="P100" s="20"/>
      <c r="Q100" s="20"/>
      <c r="R100" s="20"/>
    </row>
    <row r="101" spans="1:18" ht="18" customHeight="1">
      <c r="A101" s="9">
        <v>53</v>
      </c>
      <c r="B101" s="10" t="str">
        <f t="shared" si="0"/>
        <v>000-000</v>
      </c>
      <c r="C101" s="10"/>
      <c r="D101" s="10"/>
      <c r="E101" s="10"/>
      <c r="F101" s="10"/>
      <c r="G101" s="27"/>
      <c r="H101" s="13"/>
      <c r="I101" s="26"/>
      <c r="J101" s="22"/>
      <c r="K101" s="23"/>
      <c r="L101" s="20"/>
      <c r="M101" s="24"/>
      <c r="N101" s="20"/>
      <c r="O101" s="20"/>
      <c r="P101" s="20"/>
      <c r="Q101" s="20"/>
      <c r="R101" s="20"/>
    </row>
    <row r="102" spans="1:18" ht="18" customHeight="1">
      <c r="A102" s="9">
        <v>54</v>
      </c>
      <c r="B102" s="10" t="str">
        <f t="shared" si="0"/>
        <v>000-000</v>
      </c>
      <c r="C102" s="10"/>
      <c r="D102" s="10"/>
      <c r="E102" s="10"/>
      <c r="F102" s="10"/>
      <c r="G102" s="27"/>
      <c r="H102" s="13"/>
      <c r="I102" s="26"/>
      <c r="J102" s="22"/>
      <c r="K102" s="23"/>
      <c r="L102" s="20"/>
      <c r="M102" s="24"/>
      <c r="N102" s="20"/>
      <c r="O102" s="20"/>
      <c r="P102" s="20"/>
      <c r="Q102" s="20"/>
      <c r="R102" s="20"/>
    </row>
    <row r="103" spans="1:18" ht="18" customHeight="1">
      <c r="A103" s="9">
        <v>55</v>
      </c>
      <c r="B103" s="10" t="str">
        <f t="shared" si="0"/>
        <v>000-000</v>
      </c>
      <c r="C103" s="10"/>
      <c r="D103" s="10"/>
      <c r="E103" s="10"/>
      <c r="F103" s="10"/>
      <c r="G103" s="27"/>
      <c r="H103" s="13"/>
      <c r="I103" s="26"/>
      <c r="J103" s="22"/>
      <c r="K103" s="23"/>
      <c r="L103" s="20"/>
      <c r="M103" s="24"/>
      <c r="N103" s="20"/>
      <c r="O103" s="20"/>
      <c r="P103" s="20"/>
      <c r="Q103" s="20"/>
      <c r="R103" s="20"/>
    </row>
    <row r="104" spans="1:18" ht="18" customHeight="1">
      <c r="A104" s="9">
        <v>56</v>
      </c>
      <c r="B104" s="10" t="str">
        <f t="shared" si="0"/>
        <v>000-000</v>
      </c>
      <c r="C104" s="10"/>
      <c r="D104" s="10"/>
      <c r="E104" s="10"/>
      <c r="F104" s="10"/>
      <c r="G104" s="27"/>
      <c r="H104" s="13"/>
      <c r="I104" s="26"/>
      <c r="J104" s="22"/>
      <c r="K104" s="23"/>
      <c r="L104" s="20"/>
      <c r="M104" s="24"/>
      <c r="N104" s="20"/>
      <c r="O104" s="20"/>
      <c r="P104" s="20"/>
      <c r="Q104" s="20"/>
      <c r="R104" s="20"/>
    </row>
    <row r="105" spans="1:18" ht="18" customHeight="1">
      <c r="A105" s="9">
        <v>57</v>
      </c>
      <c r="B105" s="10" t="str">
        <f t="shared" si="0"/>
        <v>000-000</v>
      </c>
      <c r="C105" s="10"/>
      <c r="D105" s="10"/>
      <c r="E105" s="10"/>
      <c r="F105" s="10"/>
      <c r="G105" s="27"/>
      <c r="H105" s="13"/>
      <c r="I105" s="26"/>
      <c r="J105" s="22"/>
      <c r="K105" s="23"/>
      <c r="L105" s="20"/>
      <c r="M105" s="24"/>
      <c r="N105" s="20"/>
      <c r="O105" s="20"/>
      <c r="P105" s="20"/>
      <c r="Q105" s="20"/>
      <c r="R105" s="20"/>
    </row>
    <row r="106" spans="1:18" ht="18" customHeight="1">
      <c r="A106" s="9">
        <v>58</v>
      </c>
      <c r="B106" s="10" t="str">
        <f t="shared" si="0"/>
        <v>000-000</v>
      </c>
      <c r="C106" s="10"/>
      <c r="D106" s="10"/>
      <c r="E106" s="10"/>
      <c r="F106" s="10"/>
      <c r="G106" s="27"/>
      <c r="H106" s="13"/>
      <c r="I106" s="26"/>
      <c r="J106" s="22"/>
      <c r="K106" s="23"/>
      <c r="L106" s="20"/>
      <c r="M106" s="24"/>
      <c r="N106" s="20"/>
      <c r="O106" s="20"/>
      <c r="P106" s="20"/>
      <c r="Q106" s="20"/>
      <c r="R106" s="20"/>
    </row>
    <row r="107" spans="1:18" ht="18" customHeight="1">
      <c r="A107" s="9">
        <v>59</v>
      </c>
      <c r="B107" s="10" t="str">
        <f t="shared" si="0"/>
        <v>000-000</v>
      </c>
      <c r="C107" s="10"/>
      <c r="D107" s="10"/>
      <c r="E107" s="10"/>
      <c r="F107" s="10"/>
      <c r="G107" s="27"/>
      <c r="H107" s="13"/>
      <c r="I107" s="26"/>
      <c r="J107" s="22"/>
      <c r="K107" s="23"/>
      <c r="L107" s="20"/>
      <c r="M107" s="24"/>
      <c r="N107" s="20"/>
      <c r="O107" s="20"/>
      <c r="P107" s="20"/>
      <c r="Q107" s="20"/>
      <c r="R107" s="20"/>
    </row>
    <row r="108" spans="1:18" ht="18" customHeight="1">
      <c r="A108" s="9">
        <v>60</v>
      </c>
      <c r="B108" s="10" t="str">
        <f t="shared" si="0"/>
        <v>000-000</v>
      </c>
      <c r="C108" s="10"/>
      <c r="D108" s="10"/>
      <c r="E108" s="10"/>
      <c r="F108" s="10"/>
      <c r="G108" s="27"/>
      <c r="H108" s="13"/>
      <c r="I108" s="26"/>
      <c r="J108" s="22"/>
      <c r="K108" s="23"/>
      <c r="L108" s="20"/>
      <c r="M108" s="24"/>
      <c r="N108" s="20"/>
      <c r="O108" s="20"/>
      <c r="P108" s="20"/>
      <c r="Q108" s="20"/>
      <c r="R108" s="20"/>
    </row>
    <row r="109" spans="1:18" ht="18" customHeight="1">
      <c r="A109" s="9">
        <v>61</v>
      </c>
      <c r="B109" s="10" t="str">
        <f t="shared" si="0"/>
        <v>000-000</v>
      </c>
      <c r="C109" s="10"/>
      <c r="D109" s="10"/>
      <c r="E109" s="10"/>
      <c r="F109" s="10"/>
      <c r="G109" s="27"/>
      <c r="H109" s="13"/>
      <c r="I109" s="26"/>
      <c r="J109" s="22"/>
      <c r="K109" s="23"/>
      <c r="L109" s="20"/>
      <c r="M109" s="24"/>
      <c r="N109" s="20"/>
      <c r="O109" s="20"/>
      <c r="P109" s="20"/>
      <c r="Q109" s="20"/>
      <c r="R109" s="20"/>
    </row>
    <row r="110" spans="1:18" ht="18" customHeight="1">
      <c r="A110" s="9">
        <v>62</v>
      </c>
      <c r="B110" s="10" t="str">
        <f t="shared" si="0"/>
        <v>000-000</v>
      </c>
      <c r="C110" s="10"/>
      <c r="D110" s="10"/>
      <c r="E110" s="10"/>
      <c r="F110" s="10"/>
      <c r="G110" s="27"/>
      <c r="H110" s="13"/>
      <c r="I110" s="26"/>
      <c r="J110" s="22"/>
      <c r="K110" s="23"/>
      <c r="L110" s="20"/>
      <c r="M110" s="24"/>
      <c r="N110" s="20"/>
      <c r="O110" s="20"/>
      <c r="P110" s="20"/>
      <c r="Q110" s="20"/>
      <c r="R110" s="20"/>
    </row>
    <row r="111" spans="1:18" ht="18" customHeight="1">
      <c r="A111" s="9">
        <v>63</v>
      </c>
      <c r="B111" s="10" t="str">
        <f t="shared" si="0"/>
        <v>000-000</v>
      </c>
      <c r="C111" s="10"/>
      <c r="D111" s="10"/>
      <c r="E111" s="10"/>
      <c r="F111" s="10"/>
      <c r="G111" s="27"/>
      <c r="H111" s="13"/>
      <c r="I111" s="26"/>
      <c r="J111" s="22"/>
      <c r="K111" s="23"/>
      <c r="L111" s="20"/>
      <c r="M111" s="24"/>
      <c r="N111" s="20"/>
      <c r="O111" s="20"/>
      <c r="P111" s="20"/>
      <c r="Q111" s="20"/>
      <c r="R111" s="20"/>
    </row>
    <row r="112" spans="1:18" ht="18" customHeight="1">
      <c r="A112" s="9">
        <v>64</v>
      </c>
      <c r="B112" s="10" t="str">
        <f t="shared" si="0"/>
        <v>000-000</v>
      </c>
      <c r="C112" s="10"/>
      <c r="D112" s="10"/>
      <c r="E112" s="10"/>
      <c r="F112" s="10"/>
      <c r="G112" s="27"/>
      <c r="H112" s="13"/>
      <c r="I112" s="26"/>
      <c r="J112" s="22"/>
      <c r="K112" s="23"/>
      <c r="L112" s="20"/>
      <c r="M112" s="24"/>
      <c r="N112" s="20"/>
      <c r="O112" s="20"/>
      <c r="P112" s="20"/>
      <c r="Q112" s="20"/>
      <c r="R112" s="20"/>
    </row>
    <row r="113" spans="1:18" ht="18" customHeight="1">
      <c r="A113" s="9">
        <v>65</v>
      </c>
      <c r="B113" s="10" t="str">
        <f t="shared" ref="B113:B176" si="2">TEXT(C113,"000")&amp;"-"&amp;TEXT(E113,"000")</f>
        <v>000-000</v>
      </c>
      <c r="C113" s="10"/>
      <c r="D113" s="10"/>
      <c r="E113" s="10"/>
      <c r="F113" s="10"/>
      <c r="G113" s="27"/>
      <c r="H113" s="13"/>
      <c r="I113" s="26"/>
      <c r="J113" s="22"/>
      <c r="K113" s="23"/>
      <c r="L113" s="20"/>
      <c r="M113" s="24"/>
      <c r="N113" s="20"/>
      <c r="O113" s="20"/>
      <c r="P113" s="20"/>
      <c r="Q113" s="20"/>
      <c r="R113" s="20"/>
    </row>
    <row r="114" spans="1:18" ht="18" customHeight="1">
      <c r="A114" s="9">
        <v>66</v>
      </c>
      <c r="B114" s="10" t="str">
        <f t="shared" si="2"/>
        <v>000-000</v>
      </c>
      <c r="C114" s="10"/>
      <c r="D114" s="10"/>
      <c r="E114" s="10"/>
      <c r="F114" s="10"/>
      <c r="G114" s="27"/>
      <c r="H114" s="13"/>
      <c r="I114" s="26"/>
      <c r="J114" s="22"/>
      <c r="K114" s="23"/>
      <c r="L114" s="20"/>
      <c r="M114" s="24"/>
      <c r="N114" s="20"/>
      <c r="O114" s="20"/>
      <c r="P114" s="20"/>
      <c r="Q114" s="20"/>
      <c r="R114" s="20"/>
    </row>
    <row r="115" spans="1:18" ht="18" customHeight="1">
      <c r="A115" s="9">
        <v>67</v>
      </c>
      <c r="B115" s="10" t="str">
        <f t="shared" si="2"/>
        <v>000-000</v>
      </c>
      <c r="C115" s="10"/>
      <c r="D115" s="10"/>
      <c r="E115" s="10"/>
      <c r="F115" s="10"/>
      <c r="G115" s="27"/>
      <c r="H115" s="13"/>
      <c r="I115" s="26"/>
      <c r="J115" s="22"/>
      <c r="K115" s="23"/>
      <c r="L115" s="20"/>
      <c r="M115" s="24"/>
      <c r="N115" s="20"/>
      <c r="O115" s="20"/>
      <c r="P115" s="20"/>
      <c r="Q115" s="20"/>
      <c r="R115" s="20"/>
    </row>
    <row r="116" spans="1:18" ht="18" customHeight="1">
      <c r="A116" s="9">
        <v>68</v>
      </c>
      <c r="B116" s="10" t="str">
        <f t="shared" si="2"/>
        <v>000-000</v>
      </c>
      <c r="C116" s="10"/>
      <c r="D116" s="10"/>
      <c r="E116" s="10"/>
      <c r="F116" s="10"/>
      <c r="G116" s="27"/>
      <c r="H116" s="13"/>
      <c r="I116" s="26"/>
      <c r="J116" s="22"/>
      <c r="K116" s="23"/>
      <c r="L116" s="20"/>
      <c r="M116" s="24"/>
      <c r="N116" s="20"/>
      <c r="O116" s="20"/>
      <c r="P116" s="20"/>
      <c r="Q116" s="20"/>
      <c r="R116" s="20"/>
    </row>
    <row r="117" spans="1:18" ht="18" customHeight="1">
      <c r="A117" s="9">
        <v>69</v>
      </c>
      <c r="B117" s="10" t="str">
        <f t="shared" si="2"/>
        <v>000-000</v>
      </c>
      <c r="C117" s="10"/>
      <c r="D117" s="10"/>
      <c r="E117" s="10"/>
      <c r="F117" s="10"/>
      <c r="G117" s="27"/>
      <c r="H117" s="13"/>
      <c r="I117" s="26"/>
      <c r="J117" s="22"/>
      <c r="K117" s="23"/>
      <c r="L117" s="20"/>
      <c r="M117" s="24"/>
      <c r="N117" s="20"/>
      <c r="O117" s="20"/>
      <c r="P117" s="20"/>
      <c r="Q117" s="20"/>
      <c r="R117" s="20"/>
    </row>
    <row r="118" spans="1:18" ht="18" customHeight="1">
      <c r="A118" s="9">
        <v>70</v>
      </c>
      <c r="B118" s="10" t="str">
        <f t="shared" si="2"/>
        <v>000-000</v>
      </c>
      <c r="C118" s="10"/>
      <c r="D118" s="10"/>
      <c r="E118" s="10"/>
      <c r="F118" s="10"/>
      <c r="G118" s="27"/>
      <c r="H118" s="13"/>
      <c r="I118" s="26"/>
      <c r="J118" s="22"/>
      <c r="K118" s="23"/>
      <c r="L118" s="20"/>
      <c r="M118" s="24"/>
      <c r="N118" s="20"/>
      <c r="O118" s="20"/>
      <c r="P118" s="20"/>
      <c r="Q118" s="20"/>
      <c r="R118" s="20"/>
    </row>
    <row r="119" spans="1:18" ht="18" customHeight="1">
      <c r="A119" s="9">
        <v>71</v>
      </c>
      <c r="B119" s="10" t="str">
        <f t="shared" si="2"/>
        <v>000-000</v>
      </c>
      <c r="C119" s="10"/>
      <c r="D119" s="10"/>
      <c r="E119" s="10"/>
      <c r="F119" s="10"/>
      <c r="G119" s="27"/>
      <c r="H119" s="13"/>
      <c r="I119" s="26"/>
      <c r="J119" s="22"/>
      <c r="K119" s="23"/>
      <c r="L119" s="20"/>
      <c r="M119" s="24"/>
      <c r="N119" s="20"/>
      <c r="O119" s="20"/>
      <c r="P119" s="20"/>
      <c r="Q119" s="20"/>
      <c r="R119" s="20"/>
    </row>
    <row r="120" spans="1:18" ht="18" customHeight="1">
      <c r="A120" s="9">
        <v>72</v>
      </c>
      <c r="B120" s="10" t="str">
        <f t="shared" si="2"/>
        <v>000-000</v>
      </c>
      <c r="C120" s="10"/>
      <c r="D120" s="10"/>
      <c r="E120" s="10"/>
      <c r="F120" s="10"/>
      <c r="G120" s="27"/>
      <c r="H120" s="13"/>
      <c r="I120" s="26"/>
      <c r="J120" s="22"/>
      <c r="K120" s="23"/>
      <c r="L120" s="20"/>
      <c r="M120" s="24"/>
      <c r="N120" s="20"/>
      <c r="O120" s="20"/>
      <c r="P120" s="20"/>
      <c r="Q120" s="20"/>
      <c r="R120" s="20"/>
    </row>
    <row r="121" spans="1:18" ht="18" customHeight="1">
      <c r="A121" s="9">
        <v>73</v>
      </c>
      <c r="B121" s="10" t="str">
        <f t="shared" si="2"/>
        <v>000-000</v>
      </c>
      <c r="C121" s="10"/>
      <c r="D121" s="10"/>
      <c r="E121" s="10"/>
      <c r="F121" s="10"/>
      <c r="G121" s="27"/>
      <c r="H121" s="13"/>
      <c r="I121" s="26"/>
      <c r="J121" s="22"/>
      <c r="K121" s="23"/>
      <c r="L121" s="20"/>
      <c r="M121" s="24"/>
      <c r="N121" s="20"/>
      <c r="O121" s="20"/>
      <c r="P121" s="20"/>
      <c r="Q121" s="20"/>
      <c r="R121" s="20"/>
    </row>
    <row r="122" spans="1:18" ht="18" customHeight="1">
      <c r="A122" s="9">
        <v>74</v>
      </c>
      <c r="B122" s="10" t="str">
        <f t="shared" si="2"/>
        <v>000-000</v>
      </c>
      <c r="C122" s="10"/>
      <c r="D122" s="10"/>
      <c r="E122" s="10"/>
      <c r="F122" s="10"/>
      <c r="G122" s="27"/>
      <c r="H122" s="13"/>
      <c r="I122" s="26"/>
      <c r="J122" s="22"/>
      <c r="K122" s="23"/>
      <c r="L122" s="20"/>
      <c r="M122" s="24"/>
      <c r="N122" s="20"/>
      <c r="O122" s="20"/>
      <c r="P122" s="20"/>
      <c r="Q122" s="20"/>
      <c r="R122" s="20"/>
    </row>
    <row r="123" spans="1:18" ht="18" customHeight="1">
      <c r="A123" s="9">
        <v>75</v>
      </c>
      <c r="B123" s="10" t="str">
        <f t="shared" si="2"/>
        <v>000-000</v>
      </c>
      <c r="C123" s="10"/>
      <c r="D123" s="10"/>
      <c r="E123" s="10"/>
      <c r="F123" s="10"/>
      <c r="G123" s="27"/>
      <c r="H123" s="13"/>
      <c r="I123" s="26"/>
      <c r="J123" s="22"/>
      <c r="K123" s="23"/>
      <c r="L123" s="20"/>
      <c r="M123" s="24"/>
      <c r="N123" s="20"/>
      <c r="O123" s="20"/>
      <c r="P123" s="20"/>
      <c r="Q123" s="20"/>
      <c r="R123" s="20"/>
    </row>
    <row r="124" spans="1:18" ht="18" customHeight="1">
      <c r="A124" s="9">
        <v>76</v>
      </c>
      <c r="B124" s="10" t="str">
        <f t="shared" si="2"/>
        <v>000-000</v>
      </c>
      <c r="C124" s="10"/>
      <c r="D124" s="10"/>
      <c r="E124" s="10"/>
      <c r="F124" s="10"/>
      <c r="G124" s="27"/>
      <c r="H124" s="13"/>
      <c r="I124" s="26"/>
      <c r="J124" s="22"/>
      <c r="K124" s="23"/>
      <c r="L124" s="20"/>
      <c r="M124" s="24"/>
      <c r="N124" s="20"/>
      <c r="O124" s="20"/>
      <c r="P124" s="20"/>
      <c r="Q124" s="20"/>
      <c r="R124" s="20"/>
    </row>
    <row r="125" spans="1:18" ht="18" customHeight="1">
      <c r="A125" s="9">
        <v>77</v>
      </c>
      <c r="B125" s="10" t="str">
        <f t="shared" si="2"/>
        <v>000-000</v>
      </c>
      <c r="C125" s="10"/>
      <c r="D125" s="10"/>
      <c r="E125" s="10"/>
      <c r="F125" s="10"/>
      <c r="G125" s="27"/>
      <c r="H125" s="13"/>
      <c r="I125" s="26"/>
      <c r="J125" s="22"/>
      <c r="K125" s="23"/>
      <c r="L125" s="20"/>
      <c r="M125" s="24"/>
      <c r="N125" s="20"/>
      <c r="O125" s="20"/>
      <c r="P125" s="20"/>
      <c r="Q125" s="20"/>
      <c r="R125" s="20"/>
    </row>
    <row r="126" spans="1:18" ht="18" customHeight="1">
      <c r="A126" s="9">
        <v>78</v>
      </c>
      <c r="B126" s="10" t="str">
        <f t="shared" si="2"/>
        <v>000-000</v>
      </c>
      <c r="C126" s="10"/>
      <c r="D126" s="10"/>
      <c r="E126" s="10"/>
      <c r="F126" s="10"/>
      <c r="G126" s="27"/>
      <c r="H126" s="13"/>
      <c r="I126" s="26"/>
      <c r="J126" s="22"/>
      <c r="K126" s="23"/>
      <c r="L126" s="20"/>
      <c r="M126" s="24"/>
      <c r="N126" s="20"/>
      <c r="O126" s="20"/>
      <c r="P126" s="20"/>
      <c r="Q126" s="20"/>
      <c r="R126" s="20"/>
    </row>
    <row r="127" spans="1:18" ht="18" customHeight="1">
      <c r="A127" s="9">
        <v>79</v>
      </c>
      <c r="B127" s="10" t="str">
        <f t="shared" si="2"/>
        <v>000-000</v>
      </c>
      <c r="C127" s="10"/>
      <c r="D127" s="10"/>
      <c r="E127" s="10"/>
      <c r="F127" s="10"/>
      <c r="G127" s="27"/>
      <c r="H127" s="13"/>
      <c r="I127" s="26"/>
      <c r="J127" s="22"/>
      <c r="K127" s="23"/>
      <c r="L127" s="20"/>
      <c r="M127" s="24"/>
      <c r="N127" s="20"/>
      <c r="O127" s="20"/>
      <c r="P127" s="20"/>
      <c r="Q127" s="20"/>
      <c r="R127" s="20"/>
    </row>
    <row r="128" spans="1:18" ht="18" customHeight="1">
      <c r="A128" s="9">
        <v>80</v>
      </c>
      <c r="B128" s="10" t="str">
        <f t="shared" si="2"/>
        <v>000-000</v>
      </c>
      <c r="C128" s="10"/>
      <c r="D128" s="10"/>
      <c r="E128" s="10"/>
      <c r="F128" s="10"/>
      <c r="G128" s="27"/>
      <c r="H128" s="13"/>
      <c r="I128" s="26"/>
      <c r="J128" s="22"/>
      <c r="K128" s="23"/>
      <c r="L128" s="20"/>
      <c r="M128" s="24"/>
      <c r="N128" s="20"/>
      <c r="O128" s="20"/>
      <c r="P128" s="20"/>
      <c r="Q128" s="20"/>
      <c r="R128" s="20"/>
    </row>
    <row r="129" spans="1:18" ht="18" customHeight="1">
      <c r="A129" s="9">
        <v>81</v>
      </c>
      <c r="B129" s="10" t="str">
        <f t="shared" si="2"/>
        <v>000-000</v>
      </c>
      <c r="C129" s="10"/>
      <c r="D129" s="10"/>
      <c r="E129" s="10"/>
      <c r="F129" s="10"/>
      <c r="G129" s="27"/>
      <c r="H129" s="13"/>
      <c r="I129" s="26"/>
      <c r="J129" s="22"/>
      <c r="K129" s="23"/>
      <c r="L129" s="20"/>
      <c r="M129" s="24"/>
      <c r="N129" s="20"/>
      <c r="O129" s="20"/>
      <c r="P129" s="20"/>
      <c r="Q129" s="20"/>
      <c r="R129" s="20"/>
    </row>
    <row r="130" spans="1:18" ht="18" customHeight="1">
      <c r="A130" s="9">
        <v>82</v>
      </c>
      <c r="B130" s="10" t="str">
        <f t="shared" si="2"/>
        <v>000-000</v>
      </c>
      <c r="C130" s="10"/>
      <c r="D130" s="10"/>
      <c r="E130" s="10"/>
      <c r="F130" s="10"/>
      <c r="G130" s="27"/>
      <c r="H130" s="13"/>
      <c r="I130" s="26"/>
      <c r="J130" s="22"/>
      <c r="K130" s="23"/>
      <c r="L130" s="20"/>
      <c r="M130" s="24"/>
      <c r="N130" s="20"/>
      <c r="O130" s="20"/>
      <c r="P130" s="20"/>
      <c r="Q130" s="20"/>
      <c r="R130" s="20"/>
    </row>
    <row r="131" spans="1:18" ht="18" customHeight="1">
      <c r="A131" s="9">
        <v>83</v>
      </c>
      <c r="B131" s="10" t="str">
        <f t="shared" si="2"/>
        <v>000-000</v>
      </c>
      <c r="C131" s="10"/>
      <c r="D131" s="10"/>
      <c r="E131" s="10"/>
      <c r="F131" s="10"/>
      <c r="G131" s="27"/>
      <c r="H131" s="13"/>
      <c r="I131" s="26"/>
      <c r="J131" s="22"/>
      <c r="K131" s="23"/>
      <c r="L131" s="20"/>
      <c r="M131" s="24"/>
      <c r="N131" s="20"/>
      <c r="O131" s="20"/>
      <c r="P131" s="20"/>
      <c r="Q131" s="20"/>
      <c r="R131" s="20"/>
    </row>
    <row r="132" spans="1:18" ht="18" customHeight="1">
      <c r="A132" s="9">
        <v>84</v>
      </c>
      <c r="B132" s="10" t="str">
        <f t="shared" si="2"/>
        <v>000-000</v>
      </c>
      <c r="C132" s="10"/>
      <c r="D132" s="10"/>
      <c r="E132" s="10"/>
      <c r="F132" s="10"/>
      <c r="G132" s="27"/>
      <c r="H132" s="13"/>
      <c r="I132" s="26"/>
      <c r="J132" s="22"/>
      <c r="K132" s="23"/>
      <c r="L132" s="20"/>
      <c r="M132" s="24"/>
      <c r="N132" s="20"/>
      <c r="O132" s="20"/>
      <c r="P132" s="20"/>
      <c r="Q132" s="20"/>
      <c r="R132" s="20"/>
    </row>
    <row r="133" spans="1:18" ht="18" customHeight="1">
      <c r="A133" s="9">
        <v>85</v>
      </c>
      <c r="B133" s="10" t="str">
        <f t="shared" si="2"/>
        <v>000-000</v>
      </c>
      <c r="C133" s="10"/>
      <c r="D133" s="10"/>
      <c r="E133" s="10"/>
      <c r="F133" s="10"/>
      <c r="G133" s="27"/>
      <c r="H133" s="13"/>
      <c r="I133" s="26"/>
      <c r="J133" s="22"/>
      <c r="K133" s="23"/>
      <c r="L133" s="20"/>
      <c r="M133" s="24"/>
      <c r="N133" s="20"/>
      <c r="O133" s="20"/>
      <c r="P133" s="20"/>
      <c r="Q133" s="20"/>
      <c r="R133" s="20"/>
    </row>
    <row r="134" spans="1:18" ht="18" customHeight="1">
      <c r="A134" s="9">
        <v>86</v>
      </c>
      <c r="B134" s="10" t="str">
        <f t="shared" si="2"/>
        <v>000-000</v>
      </c>
      <c r="C134" s="10"/>
      <c r="D134" s="10"/>
      <c r="E134" s="10"/>
      <c r="F134" s="10"/>
      <c r="G134" s="27"/>
      <c r="H134" s="13"/>
      <c r="I134" s="26"/>
      <c r="J134" s="22"/>
      <c r="K134" s="23"/>
      <c r="L134" s="20"/>
      <c r="M134" s="24"/>
      <c r="N134" s="20"/>
      <c r="O134" s="20"/>
      <c r="P134" s="20"/>
      <c r="Q134" s="20"/>
      <c r="R134" s="20"/>
    </row>
    <row r="135" spans="1:18" ht="18" customHeight="1">
      <c r="A135" s="9">
        <v>87</v>
      </c>
      <c r="B135" s="10" t="str">
        <f t="shared" si="2"/>
        <v>000-000</v>
      </c>
      <c r="C135" s="10"/>
      <c r="D135" s="10"/>
      <c r="E135" s="10"/>
      <c r="F135" s="10"/>
      <c r="G135" s="27"/>
      <c r="H135" s="13"/>
      <c r="I135" s="26"/>
      <c r="J135" s="22"/>
      <c r="K135" s="23"/>
      <c r="L135" s="20"/>
      <c r="M135" s="24"/>
      <c r="N135" s="20"/>
      <c r="O135" s="20"/>
      <c r="P135" s="20"/>
      <c r="Q135" s="20"/>
      <c r="R135" s="20"/>
    </row>
    <row r="136" spans="1:18" ht="18" customHeight="1">
      <c r="A136" s="9">
        <v>88</v>
      </c>
      <c r="B136" s="10" t="str">
        <f t="shared" si="2"/>
        <v>000-000</v>
      </c>
      <c r="C136" s="10"/>
      <c r="D136" s="10"/>
      <c r="E136" s="10"/>
      <c r="F136" s="10"/>
      <c r="G136" s="27"/>
      <c r="H136" s="13"/>
      <c r="I136" s="26"/>
      <c r="J136" s="22"/>
      <c r="K136" s="23"/>
      <c r="L136" s="20"/>
      <c r="M136" s="24"/>
      <c r="N136" s="20"/>
      <c r="O136" s="20"/>
      <c r="P136" s="20"/>
      <c r="Q136" s="20"/>
      <c r="R136" s="20"/>
    </row>
    <row r="137" spans="1:18" ht="18" customHeight="1">
      <c r="A137" s="9">
        <v>89</v>
      </c>
      <c r="B137" s="10" t="str">
        <f t="shared" si="2"/>
        <v>000-000</v>
      </c>
      <c r="C137" s="10"/>
      <c r="D137" s="10"/>
      <c r="E137" s="10"/>
      <c r="F137" s="10"/>
      <c r="G137" s="27"/>
      <c r="H137" s="13"/>
      <c r="I137" s="26"/>
      <c r="J137" s="22"/>
      <c r="K137" s="23"/>
      <c r="L137" s="20"/>
      <c r="M137" s="24"/>
      <c r="N137" s="20"/>
      <c r="O137" s="20"/>
      <c r="P137" s="20"/>
      <c r="Q137" s="20"/>
      <c r="R137" s="20"/>
    </row>
    <row r="138" spans="1:18" ht="18" customHeight="1">
      <c r="A138" s="9">
        <v>90</v>
      </c>
      <c r="B138" s="10" t="str">
        <f t="shared" si="2"/>
        <v>000-000</v>
      </c>
      <c r="C138" s="10"/>
      <c r="D138" s="10"/>
      <c r="E138" s="10"/>
      <c r="F138" s="10"/>
      <c r="G138" s="27"/>
      <c r="H138" s="13"/>
      <c r="I138" s="26"/>
      <c r="J138" s="22"/>
      <c r="K138" s="23"/>
      <c r="L138" s="20"/>
      <c r="M138" s="24"/>
      <c r="N138" s="20"/>
      <c r="O138" s="20"/>
      <c r="P138" s="20"/>
      <c r="Q138" s="20"/>
      <c r="R138" s="20"/>
    </row>
    <row r="139" spans="1:18" ht="18" customHeight="1">
      <c r="A139" s="9">
        <v>91</v>
      </c>
      <c r="B139" s="10" t="str">
        <f t="shared" si="2"/>
        <v>000-000</v>
      </c>
      <c r="C139" s="10"/>
      <c r="D139" s="10"/>
      <c r="E139" s="10"/>
      <c r="F139" s="10"/>
      <c r="G139" s="27"/>
      <c r="H139" s="13"/>
      <c r="I139" s="26"/>
      <c r="J139" s="22"/>
      <c r="K139" s="23"/>
      <c r="L139" s="20"/>
      <c r="M139" s="24"/>
      <c r="N139" s="20"/>
      <c r="O139" s="20"/>
      <c r="P139" s="20"/>
      <c r="Q139" s="20"/>
      <c r="R139" s="20"/>
    </row>
    <row r="140" spans="1:18" ht="18" customHeight="1">
      <c r="A140" s="9">
        <v>92</v>
      </c>
      <c r="B140" s="10" t="str">
        <f t="shared" si="2"/>
        <v>000-000</v>
      </c>
      <c r="C140" s="10"/>
      <c r="D140" s="10"/>
      <c r="E140" s="10"/>
      <c r="F140" s="10"/>
      <c r="G140" s="27"/>
      <c r="H140" s="13"/>
      <c r="I140" s="26"/>
      <c r="J140" s="22"/>
      <c r="K140" s="23"/>
      <c r="L140" s="20"/>
      <c r="M140" s="24"/>
      <c r="N140" s="20"/>
      <c r="O140" s="20"/>
      <c r="P140" s="20"/>
      <c r="Q140" s="20"/>
      <c r="R140" s="20"/>
    </row>
    <row r="141" spans="1:18" ht="18" customHeight="1">
      <c r="A141" s="9">
        <v>93</v>
      </c>
      <c r="B141" s="10" t="str">
        <f t="shared" si="2"/>
        <v>000-000</v>
      </c>
      <c r="C141" s="10"/>
      <c r="D141" s="10"/>
      <c r="E141" s="10"/>
      <c r="F141" s="10"/>
      <c r="G141" s="27"/>
      <c r="H141" s="13"/>
      <c r="I141" s="26"/>
      <c r="J141" s="22"/>
      <c r="K141" s="23"/>
      <c r="L141" s="20"/>
      <c r="M141" s="24"/>
      <c r="N141" s="20"/>
      <c r="O141" s="20"/>
      <c r="P141" s="20"/>
      <c r="Q141" s="20"/>
      <c r="R141" s="20"/>
    </row>
    <row r="142" spans="1:18" ht="18" customHeight="1">
      <c r="A142" s="9">
        <v>94</v>
      </c>
      <c r="B142" s="10" t="str">
        <f t="shared" si="2"/>
        <v>000-000</v>
      </c>
      <c r="C142" s="10"/>
      <c r="D142" s="10"/>
      <c r="E142" s="10"/>
      <c r="F142" s="10"/>
      <c r="G142" s="27"/>
      <c r="H142" s="13"/>
      <c r="I142" s="26"/>
      <c r="J142" s="22"/>
      <c r="K142" s="23"/>
      <c r="L142" s="20"/>
      <c r="M142" s="24"/>
      <c r="N142" s="20"/>
      <c r="O142" s="20"/>
      <c r="P142" s="20"/>
      <c r="Q142" s="20"/>
      <c r="R142" s="20"/>
    </row>
    <row r="143" spans="1:18" ht="18" customHeight="1">
      <c r="A143" s="9">
        <v>95</v>
      </c>
      <c r="B143" s="10" t="str">
        <f t="shared" si="2"/>
        <v>000-000</v>
      </c>
      <c r="C143" s="10"/>
      <c r="D143" s="10"/>
      <c r="E143" s="10"/>
      <c r="F143" s="10"/>
      <c r="G143" s="27"/>
      <c r="H143" s="13"/>
      <c r="I143" s="26"/>
      <c r="J143" s="22"/>
      <c r="K143" s="23"/>
      <c r="L143" s="20"/>
      <c r="M143" s="24"/>
      <c r="N143" s="20"/>
      <c r="O143" s="20"/>
      <c r="P143" s="20"/>
      <c r="Q143" s="20"/>
      <c r="R143" s="20"/>
    </row>
    <row r="144" spans="1:18" ht="18" customHeight="1">
      <c r="A144" s="9">
        <v>96</v>
      </c>
      <c r="B144" s="10" t="str">
        <f t="shared" si="2"/>
        <v>000-000</v>
      </c>
      <c r="C144" s="10"/>
      <c r="D144" s="10"/>
      <c r="E144" s="10"/>
      <c r="F144" s="10"/>
      <c r="G144" s="27"/>
      <c r="H144" s="13"/>
      <c r="I144" s="26"/>
      <c r="J144" s="22"/>
      <c r="K144" s="23"/>
      <c r="L144" s="20"/>
      <c r="M144" s="24"/>
      <c r="N144" s="20"/>
      <c r="O144" s="20"/>
      <c r="P144" s="20"/>
      <c r="Q144" s="20"/>
      <c r="R144" s="20"/>
    </row>
    <row r="145" spans="1:18" ht="18" customHeight="1">
      <c r="A145" s="9">
        <v>97</v>
      </c>
      <c r="B145" s="10" t="str">
        <f t="shared" si="2"/>
        <v>000-000</v>
      </c>
      <c r="C145" s="10"/>
      <c r="D145" s="10"/>
      <c r="E145" s="10"/>
      <c r="F145" s="10"/>
      <c r="G145" s="27"/>
      <c r="H145" s="13"/>
      <c r="I145" s="26"/>
      <c r="J145" s="22"/>
      <c r="K145" s="23"/>
      <c r="L145" s="20"/>
      <c r="M145" s="24"/>
      <c r="N145" s="20"/>
      <c r="O145" s="20"/>
      <c r="P145" s="20"/>
      <c r="Q145" s="20"/>
      <c r="R145" s="20"/>
    </row>
    <row r="146" spans="1:18" ht="18" customHeight="1">
      <c r="A146" s="9">
        <v>98</v>
      </c>
      <c r="B146" s="10" t="str">
        <f t="shared" si="2"/>
        <v>000-000</v>
      </c>
      <c r="C146" s="10"/>
      <c r="D146" s="10"/>
      <c r="E146" s="10"/>
      <c r="F146" s="10"/>
      <c r="G146" s="27"/>
      <c r="H146" s="13"/>
      <c r="I146" s="26"/>
      <c r="J146" s="22"/>
      <c r="K146" s="23"/>
      <c r="L146" s="20"/>
      <c r="M146" s="24"/>
      <c r="N146" s="20"/>
      <c r="O146" s="20"/>
      <c r="P146" s="20"/>
      <c r="Q146" s="20"/>
      <c r="R146" s="20"/>
    </row>
    <row r="147" spans="1:18" ht="18" customHeight="1">
      <c r="A147" s="9">
        <v>99</v>
      </c>
      <c r="B147" s="10" t="str">
        <f t="shared" si="2"/>
        <v>000-000</v>
      </c>
      <c r="C147" s="10"/>
      <c r="D147" s="10"/>
      <c r="E147" s="10"/>
      <c r="F147" s="10"/>
      <c r="G147" s="27"/>
      <c r="H147" s="13"/>
      <c r="I147" s="26"/>
      <c r="J147" s="22"/>
      <c r="K147" s="23"/>
      <c r="L147" s="20"/>
      <c r="M147" s="24"/>
      <c r="N147" s="20"/>
      <c r="O147" s="20"/>
      <c r="P147" s="20"/>
      <c r="Q147" s="20"/>
      <c r="R147" s="20"/>
    </row>
    <row r="148" spans="1:18" ht="18" customHeight="1">
      <c r="A148" s="9">
        <v>100</v>
      </c>
      <c r="B148" s="10" t="str">
        <f t="shared" si="2"/>
        <v>000-000</v>
      </c>
      <c r="C148" s="10"/>
      <c r="D148" s="10"/>
      <c r="E148" s="10"/>
      <c r="F148" s="10"/>
      <c r="G148" s="27"/>
      <c r="H148" s="13"/>
      <c r="I148" s="26"/>
      <c r="J148" s="22"/>
      <c r="K148" s="23"/>
      <c r="L148" s="20"/>
      <c r="M148" s="24"/>
      <c r="N148" s="20"/>
      <c r="O148" s="20"/>
      <c r="P148" s="20"/>
      <c r="Q148" s="20"/>
      <c r="R148" s="20"/>
    </row>
    <row r="149" spans="1:18" ht="18" customHeight="1">
      <c r="A149" s="9">
        <v>101</v>
      </c>
      <c r="B149" s="10" t="str">
        <f t="shared" si="2"/>
        <v>000-000</v>
      </c>
      <c r="C149" s="10"/>
      <c r="D149" s="10"/>
      <c r="E149" s="10"/>
      <c r="F149" s="10"/>
      <c r="G149" s="27"/>
      <c r="H149" s="13"/>
      <c r="I149" s="26"/>
      <c r="J149" s="22"/>
      <c r="K149" s="23"/>
      <c r="L149" s="20"/>
      <c r="M149" s="24"/>
      <c r="N149" s="20"/>
      <c r="O149" s="20"/>
      <c r="P149" s="20"/>
      <c r="Q149" s="20"/>
      <c r="R149" s="20"/>
    </row>
    <row r="150" spans="1:18" ht="18" customHeight="1">
      <c r="A150" s="9">
        <v>102</v>
      </c>
      <c r="B150" s="10" t="str">
        <f t="shared" si="2"/>
        <v>000-000</v>
      </c>
      <c r="C150" s="10"/>
      <c r="D150" s="10"/>
      <c r="E150" s="10"/>
      <c r="F150" s="10"/>
      <c r="G150" s="27"/>
      <c r="H150" s="13"/>
      <c r="I150" s="26"/>
      <c r="J150" s="22"/>
      <c r="K150" s="23"/>
      <c r="L150" s="20"/>
      <c r="M150" s="24"/>
      <c r="N150" s="20"/>
      <c r="O150" s="20"/>
      <c r="P150" s="20"/>
      <c r="Q150" s="20"/>
      <c r="R150" s="20"/>
    </row>
    <row r="151" spans="1:18" ht="18" customHeight="1">
      <c r="A151" s="9">
        <v>103</v>
      </c>
      <c r="B151" s="10" t="str">
        <f t="shared" si="2"/>
        <v>000-000</v>
      </c>
      <c r="C151" s="10"/>
      <c r="D151" s="10"/>
      <c r="E151" s="10"/>
      <c r="F151" s="10"/>
      <c r="G151" s="27"/>
      <c r="H151" s="13"/>
      <c r="I151" s="26"/>
      <c r="J151" s="22"/>
      <c r="K151" s="23"/>
      <c r="L151" s="20"/>
      <c r="M151" s="24"/>
      <c r="N151" s="20"/>
      <c r="O151" s="20"/>
      <c r="P151" s="20"/>
      <c r="Q151" s="20"/>
      <c r="R151" s="20"/>
    </row>
    <row r="152" spans="1:18" ht="18" customHeight="1">
      <c r="A152" s="9">
        <v>104</v>
      </c>
      <c r="B152" s="10" t="str">
        <f t="shared" si="2"/>
        <v>000-000</v>
      </c>
      <c r="C152" s="10"/>
      <c r="D152" s="10"/>
      <c r="E152" s="10"/>
      <c r="F152" s="10"/>
      <c r="G152" s="27"/>
      <c r="H152" s="13"/>
      <c r="I152" s="26"/>
      <c r="J152" s="22"/>
      <c r="K152" s="23"/>
      <c r="L152" s="20"/>
      <c r="M152" s="24"/>
      <c r="N152" s="20"/>
      <c r="O152" s="20"/>
      <c r="P152" s="20"/>
      <c r="Q152" s="20"/>
      <c r="R152" s="20"/>
    </row>
    <row r="153" spans="1:18" ht="18" customHeight="1">
      <c r="A153" s="9">
        <v>105</v>
      </c>
      <c r="B153" s="10" t="str">
        <f t="shared" si="2"/>
        <v>000-000</v>
      </c>
      <c r="C153" s="10"/>
      <c r="D153" s="10"/>
      <c r="E153" s="10"/>
      <c r="F153" s="10"/>
      <c r="G153" s="27"/>
      <c r="H153" s="13"/>
      <c r="I153" s="26"/>
      <c r="J153" s="22"/>
      <c r="K153" s="23"/>
      <c r="L153" s="20"/>
      <c r="M153" s="24"/>
      <c r="N153" s="20"/>
      <c r="O153" s="20"/>
      <c r="P153" s="20"/>
      <c r="Q153" s="20"/>
      <c r="R153" s="20"/>
    </row>
    <row r="154" spans="1:18" ht="18" customHeight="1">
      <c r="A154" s="9">
        <v>106</v>
      </c>
      <c r="B154" s="10" t="str">
        <f t="shared" si="2"/>
        <v>000-000</v>
      </c>
      <c r="C154" s="10"/>
      <c r="D154" s="10"/>
      <c r="E154" s="10"/>
      <c r="F154" s="10"/>
      <c r="G154" s="27"/>
      <c r="H154" s="13"/>
      <c r="I154" s="26"/>
      <c r="J154" s="22"/>
      <c r="K154" s="23"/>
      <c r="L154" s="20"/>
      <c r="M154" s="24"/>
      <c r="N154" s="20"/>
      <c r="O154" s="20"/>
      <c r="P154" s="20"/>
      <c r="Q154" s="20"/>
      <c r="R154" s="20"/>
    </row>
    <row r="155" spans="1:18" ht="18" customHeight="1">
      <c r="A155" s="9">
        <v>107</v>
      </c>
      <c r="B155" s="10" t="str">
        <f t="shared" si="2"/>
        <v>000-000</v>
      </c>
      <c r="C155" s="10"/>
      <c r="D155" s="10"/>
      <c r="E155" s="10"/>
      <c r="F155" s="10"/>
      <c r="G155" s="27"/>
      <c r="H155" s="13"/>
      <c r="I155" s="26"/>
      <c r="J155" s="22"/>
      <c r="K155" s="23"/>
      <c r="L155" s="20"/>
      <c r="M155" s="24"/>
      <c r="N155" s="20"/>
      <c r="O155" s="20"/>
      <c r="P155" s="20"/>
      <c r="Q155" s="20"/>
      <c r="R155" s="20"/>
    </row>
    <row r="156" spans="1:18" ht="18" customHeight="1">
      <c r="A156" s="9">
        <v>108</v>
      </c>
      <c r="B156" s="10" t="str">
        <f t="shared" si="2"/>
        <v>000-000</v>
      </c>
      <c r="C156" s="10"/>
      <c r="D156" s="10"/>
      <c r="E156" s="10"/>
      <c r="F156" s="10"/>
      <c r="G156" s="27"/>
      <c r="H156" s="13"/>
      <c r="I156" s="26"/>
      <c r="J156" s="22"/>
      <c r="K156" s="23"/>
      <c r="L156" s="20"/>
      <c r="M156" s="24"/>
      <c r="N156" s="20"/>
      <c r="O156" s="20"/>
      <c r="P156" s="20"/>
      <c r="Q156" s="20"/>
      <c r="R156" s="20"/>
    </row>
    <row r="157" spans="1:18" ht="18" customHeight="1">
      <c r="A157" s="9">
        <v>109</v>
      </c>
      <c r="B157" s="10" t="str">
        <f t="shared" si="2"/>
        <v>000-000</v>
      </c>
      <c r="C157" s="10"/>
      <c r="D157" s="10"/>
      <c r="E157" s="10"/>
      <c r="F157" s="10"/>
      <c r="G157" s="27"/>
      <c r="H157" s="13"/>
      <c r="I157" s="26"/>
      <c r="J157" s="22"/>
      <c r="K157" s="23"/>
      <c r="L157" s="20"/>
      <c r="M157" s="24"/>
      <c r="N157" s="20"/>
      <c r="O157" s="20"/>
      <c r="P157" s="20"/>
      <c r="Q157" s="20"/>
      <c r="R157" s="20"/>
    </row>
    <row r="158" spans="1:18" ht="18" customHeight="1">
      <c r="A158" s="9">
        <v>110</v>
      </c>
      <c r="B158" s="10" t="str">
        <f t="shared" si="2"/>
        <v>000-000</v>
      </c>
      <c r="C158" s="10"/>
      <c r="D158" s="10"/>
      <c r="E158" s="10"/>
      <c r="F158" s="10"/>
      <c r="G158" s="27"/>
      <c r="H158" s="13"/>
      <c r="I158" s="26"/>
      <c r="J158" s="22"/>
      <c r="K158" s="23"/>
      <c r="L158" s="20"/>
      <c r="M158" s="24"/>
      <c r="N158" s="20"/>
      <c r="O158" s="20"/>
      <c r="P158" s="20"/>
      <c r="Q158" s="20"/>
      <c r="R158" s="20"/>
    </row>
    <row r="159" spans="1:18" ht="18" customHeight="1">
      <c r="A159" s="9">
        <v>111</v>
      </c>
      <c r="B159" s="10" t="str">
        <f t="shared" si="2"/>
        <v>000-000</v>
      </c>
      <c r="C159" s="10"/>
      <c r="D159" s="10"/>
      <c r="E159" s="10"/>
      <c r="F159" s="10"/>
      <c r="G159" s="27"/>
      <c r="H159" s="13"/>
      <c r="I159" s="26"/>
      <c r="J159" s="22"/>
      <c r="K159" s="23"/>
      <c r="L159" s="20"/>
      <c r="M159" s="24"/>
      <c r="N159" s="20"/>
      <c r="O159" s="20"/>
      <c r="P159" s="20"/>
      <c r="Q159" s="20"/>
      <c r="R159" s="20"/>
    </row>
    <row r="160" spans="1:18" ht="18" customHeight="1">
      <c r="A160" s="9">
        <v>112</v>
      </c>
      <c r="B160" s="10" t="str">
        <f t="shared" si="2"/>
        <v>000-000</v>
      </c>
      <c r="C160" s="10"/>
      <c r="D160" s="10"/>
      <c r="E160" s="10"/>
      <c r="F160" s="10"/>
      <c r="G160" s="27"/>
      <c r="H160" s="13"/>
      <c r="I160" s="26"/>
      <c r="J160" s="22"/>
      <c r="K160" s="23"/>
      <c r="L160" s="20"/>
      <c r="M160" s="24"/>
      <c r="N160" s="20"/>
      <c r="O160" s="20"/>
      <c r="P160" s="20"/>
      <c r="Q160" s="20"/>
      <c r="R160" s="20"/>
    </row>
    <row r="161" spans="1:18" ht="18" customHeight="1">
      <c r="A161" s="9">
        <v>113</v>
      </c>
      <c r="B161" s="10" t="str">
        <f t="shared" si="2"/>
        <v>000-000</v>
      </c>
      <c r="C161" s="10"/>
      <c r="D161" s="10"/>
      <c r="E161" s="10"/>
      <c r="F161" s="10"/>
      <c r="G161" s="27"/>
      <c r="H161" s="13"/>
      <c r="I161" s="26"/>
      <c r="J161" s="22"/>
      <c r="K161" s="23"/>
      <c r="L161" s="20"/>
      <c r="M161" s="24"/>
      <c r="N161" s="20"/>
      <c r="O161" s="20"/>
      <c r="P161" s="20"/>
      <c r="Q161" s="20"/>
      <c r="R161" s="20"/>
    </row>
    <row r="162" spans="1:18" ht="18" customHeight="1">
      <c r="A162" s="9">
        <v>114</v>
      </c>
      <c r="B162" s="10" t="str">
        <f t="shared" si="2"/>
        <v>000-000</v>
      </c>
      <c r="C162" s="10"/>
      <c r="D162" s="10"/>
      <c r="E162" s="10"/>
      <c r="F162" s="10"/>
      <c r="G162" s="27"/>
      <c r="H162" s="13"/>
      <c r="I162" s="26"/>
      <c r="J162" s="22"/>
      <c r="K162" s="23"/>
      <c r="L162" s="20"/>
      <c r="M162" s="24"/>
      <c r="N162" s="20"/>
      <c r="O162" s="20"/>
      <c r="P162" s="20"/>
      <c r="Q162" s="20"/>
      <c r="R162" s="20"/>
    </row>
    <row r="163" spans="1:18" ht="18" customHeight="1">
      <c r="A163" s="9">
        <v>115</v>
      </c>
      <c r="B163" s="10" t="str">
        <f t="shared" si="2"/>
        <v>000-000</v>
      </c>
      <c r="C163" s="10"/>
      <c r="D163" s="10"/>
      <c r="E163" s="10"/>
      <c r="F163" s="10"/>
      <c r="G163" s="27"/>
      <c r="H163" s="13"/>
      <c r="I163" s="26"/>
      <c r="J163" s="22"/>
      <c r="K163" s="23"/>
      <c r="L163" s="20"/>
      <c r="M163" s="24"/>
      <c r="N163" s="20"/>
      <c r="O163" s="20"/>
      <c r="P163" s="20"/>
      <c r="Q163" s="20"/>
      <c r="R163" s="20"/>
    </row>
    <row r="164" spans="1:18" ht="18" customHeight="1">
      <c r="A164" s="9">
        <v>116</v>
      </c>
      <c r="B164" s="10" t="str">
        <f t="shared" si="2"/>
        <v>000-000</v>
      </c>
      <c r="C164" s="10"/>
      <c r="D164" s="10"/>
      <c r="E164" s="10"/>
      <c r="F164" s="10"/>
      <c r="G164" s="27"/>
      <c r="H164" s="13"/>
      <c r="I164" s="26"/>
      <c r="J164" s="22"/>
      <c r="K164" s="23"/>
      <c r="L164" s="20"/>
      <c r="M164" s="24"/>
      <c r="N164" s="20"/>
      <c r="O164" s="20"/>
      <c r="P164" s="20"/>
      <c r="Q164" s="20"/>
      <c r="R164" s="20"/>
    </row>
    <row r="165" spans="1:18" ht="18" customHeight="1">
      <c r="A165" s="9">
        <v>117</v>
      </c>
      <c r="B165" s="10" t="str">
        <f t="shared" si="2"/>
        <v>000-000</v>
      </c>
      <c r="C165" s="10"/>
      <c r="D165" s="10"/>
      <c r="E165" s="10"/>
      <c r="F165" s="10"/>
      <c r="G165" s="27"/>
      <c r="H165" s="13"/>
      <c r="I165" s="26"/>
      <c r="J165" s="22"/>
      <c r="K165" s="23"/>
      <c r="L165" s="20"/>
      <c r="M165" s="24"/>
      <c r="N165" s="20"/>
      <c r="O165" s="20"/>
      <c r="P165" s="20"/>
      <c r="Q165" s="20"/>
      <c r="R165" s="20"/>
    </row>
    <row r="166" spans="1:18" ht="18" customHeight="1">
      <c r="A166" s="9">
        <v>118</v>
      </c>
      <c r="B166" s="10" t="str">
        <f t="shared" si="2"/>
        <v>000-000</v>
      </c>
      <c r="C166" s="10"/>
      <c r="D166" s="10"/>
      <c r="E166" s="10"/>
      <c r="F166" s="10"/>
      <c r="G166" s="27"/>
      <c r="H166" s="13"/>
      <c r="I166" s="26"/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ht="18" customHeight="1">
      <c r="A167" s="9">
        <v>119</v>
      </c>
      <c r="B167" s="10" t="str">
        <f t="shared" si="2"/>
        <v>000-000</v>
      </c>
      <c r="C167" s="10"/>
      <c r="D167" s="10"/>
      <c r="E167" s="10"/>
      <c r="F167" s="10"/>
      <c r="G167" s="27"/>
      <c r="H167" s="13"/>
      <c r="I167" s="26"/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ht="18" customHeight="1">
      <c r="A168" s="9">
        <v>120</v>
      </c>
      <c r="B168" s="10" t="str">
        <f t="shared" si="2"/>
        <v>000-000</v>
      </c>
      <c r="C168" s="10"/>
      <c r="D168" s="10"/>
      <c r="E168" s="10"/>
      <c r="F168" s="10"/>
      <c r="G168" s="27"/>
      <c r="H168" s="13"/>
      <c r="I168" s="26"/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ht="18" customHeight="1">
      <c r="A169" s="9">
        <v>121</v>
      </c>
      <c r="B169" s="10" t="str">
        <f t="shared" si="2"/>
        <v>000-000</v>
      </c>
      <c r="C169" s="10"/>
      <c r="D169" s="10"/>
      <c r="E169" s="10"/>
      <c r="F169" s="10"/>
      <c r="G169" s="27"/>
      <c r="H169" s="13"/>
      <c r="I169" s="26"/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ht="18" customHeight="1">
      <c r="A170" s="9">
        <v>122</v>
      </c>
      <c r="B170" s="10" t="str">
        <f t="shared" si="2"/>
        <v>000-000</v>
      </c>
      <c r="C170" s="10"/>
      <c r="D170" s="10"/>
      <c r="E170" s="10"/>
      <c r="F170" s="10"/>
      <c r="G170" s="27"/>
      <c r="H170" s="13"/>
      <c r="I170" s="26"/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ht="18" customHeight="1">
      <c r="A171" s="9">
        <v>123</v>
      </c>
      <c r="B171" s="10" t="str">
        <f t="shared" si="2"/>
        <v>000-000</v>
      </c>
      <c r="C171" s="10"/>
      <c r="D171" s="10"/>
      <c r="E171" s="10"/>
      <c r="F171" s="10"/>
      <c r="G171" s="27"/>
      <c r="H171" s="13"/>
      <c r="I171" s="26"/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ht="18" customHeight="1">
      <c r="A172" s="9">
        <v>124</v>
      </c>
      <c r="B172" s="10" t="str">
        <f t="shared" si="2"/>
        <v>000-000</v>
      </c>
      <c r="C172" s="10"/>
      <c r="D172" s="10"/>
      <c r="E172" s="10"/>
      <c r="F172" s="10"/>
      <c r="G172" s="27"/>
      <c r="H172" s="13"/>
      <c r="I172" s="26"/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ht="18" customHeight="1">
      <c r="A173" s="9">
        <v>125</v>
      </c>
      <c r="B173" s="10" t="str">
        <f t="shared" si="2"/>
        <v>000-000</v>
      </c>
      <c r="C173" s="10"/>
      <c r="D173" s="10"/>
      <c r="E173" s="10"/>
      <c r="F173" s="10"/>
      <c r="G173" s="27"/>
      <c r="H173" s="13"/>
      <c r="I173" s="26"/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ht="18" customHeight="1">
      <c r="A174" s="9">
        <v>126</v>
      </c>
      <c r="B174" s="10" t="str">
        <f t="shared" si="2"/>
        <v>000-000</v>
      </c>
      <c r="C174" s="10"/>
      <c r="D174" s="10"/>
      <c r="E174" s="10"/>
      <c r="F174" s="10"/>
      <c r="G174" s="27"/>
      <c r="H174" s="13"/>
      <c r="I174" s="26"/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ht="18" customHeight="1">
      <c r="A175" s="9">
        <v>127</v>
      </c>
      <c r="B175" s="10" t="str">
        <f t="shared" si="2"/>
        <v>000-000</v>
      </c>
      <c r="C175" s="10"/>
      <c r="D175" s="10"/>
      <c r="E175" s="10"/>
      <c r="F175" s="10"/>
      <c r="G175" s="27"/>
      <c r="H175" s="13"/>
      <c r="I175" s="26"/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ht="18" customHeight="1">
      <c r="A176" s="9">
        <v>128</v>
      </c>
      <c r="B176" s="10" t="str">
        <f t="shared" si="2"/>
        <v>000-000</v>
      </c>
      <c r="C176" s="10"/>
      <c r="D176" s="10"/>
      <c r="E176" s="10"/>
      <c r="F176" s="10"/>
      <c r="G176" s="27"/>
      <c r="H176" s="13"/>
      <c r="I176" s="26"/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ht="18" customHeight="1">
      <c r="A177" s="9">
        <v>129</v>
      </c>
      <c r="B177" s="10" t="str">
        <f t="shared" ref="B177:B240" si="3">TEXT(C177,"000")&amp;"-"&amp;TEXT(E177,"000")</f>
        <v>000-000</v>
      </c>
      <c r="C177" s="10"/>
      <c r="D177" s="10"/>
      <c r="E177" s="10"/>
      <c r="F177" s="10"/>
      <c r="G177" s="27"/>
      <c r="H177" s="13"/>
      <c r="I177" s="26"/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ht="18" customHeight="1">
      <c r="A178" s="9">
        <v>130</v>
      </c>
      <c r="B178" s="10" t="str">
        <f t="shared" si="3"/>
        <v>000-000</v>
      </c>
      <c r="C178" s="10"/>
      <c r="D178" s="10"/>
      <c r="E178" s="10"/>
      <c r="F178" s="10"/>
      <c r="G178" s="27"/>
      <c r="H178" s="13"/>
      <c r="I178" s="26"/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ht="18" customHeight="1">
      <c r="A179" s="9">
        <v>131</v>
      </c>
      <c r="B179" s="10" t="str">
        <f t="shared" si="3"/>
        <v>000-000</v>
      </c>
      <c r="C179" s="10"/>
      <c r="D179" s="10"/>
      <c r="E179" s="10"/>
      <c r="F179" s="10"/>
      <c r="G179" s="27"/>
      <c r="H179" s="13"/>
      <c r="I179" s="26"/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ht="18" customHeight="1">
      <c r="A180" s="9">
        <v>132</v>
      </c>
      <c r="B180" s="10" t="str">
        <f t="shared" si="3"/>
        <v>000-000</v>
      </c>
      <c r="C180" s="10"/>
      <c r="D180" s="10"/>
      <c r="E180" s="10"/>
      <c r="F180" s="10"/>
      <c r="G180" s="27"/>
      <c r="H180" s="13"/>
      <c r="I180" s="26"/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ht="18" customHeight="1">
      <c r="A181" s="9">
        <v>133</v>
      </c>
      <c r="B181" s="10" t="str">
        <f t="shared" si="3"/>
        <v>000-000</v>
      </c>
      <c r="C181" s="10"/>
      <c r="D181" s="10"/>
      <c r="E181" s="10"/>
      <c r="F181" s="10"/>
      <c r="G181" s="27"/>
      <c r="H181" s="13"/>
      <c r="I181" s="26"/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ht="18" customHeight="1">
      <c r="A182" s="9">
        <v>134</v>
      </c>
      <c r="B182" s="10" t="str">
        <f t="shared" si="3"/>
        <v>000-000</v>
      </c>
      <c r="C182" s="10"/>
      <c r="D182" s="10"/>
      <c r="E182" s="10"/>
      <c r="F182" s="10"/>
      <c r="G182" s="27"/>
      <c r="H182" s="13"/>
      <c r="I182" s="26"/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ht="18" customHeight="1">
      <c r="A183" s="9">
        <v>135</v>
      </c>
      <c r="B183" s="10" t="str">
        <f t="shared" si="3"/>
        <v>000-000</v>
      </c>
      <c r="C183" s="10"/>
      <c r="D183" s="10"/>
      <c r="E183" s="10"/>
      <c r="F183" s="10"/>
      <c r="G183" s="27"/>
      <c r="H183" s="13"/>
      <c r="I183" s="26"/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ht="18" customHeight="1">
      <c r="A184" s="9">
        <v>136</v>
      </c>
      <c r="B184" s="10" t="str">
        <f t="shared" si="3"/>
        <v>000-000</v>
      </c>
      <c r="C184" s="10"/>
      <c r="D184" s="10"/>
      <c r="E184" s="10"/>
      <c r="F184" s="10"/>
      <c r="G184" s="27"/>
      <c r="H184" s="13"/>
      <c r="I184" s="26"/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ht="18" customHeight="1">
      <c r="A185" s="9">
        <v>137</v>
      </c>
      <c r="B185" s="10" t="str">
        <f t="shared" si="3"/>
        <v>000-000</v>
      </c>
      <c r="C185" s="10"/>
      <c r="D185" s="10"/>
      <c r="E185" s="10"/>
      <c r="F185" s="10"/>
      <c r="G185" s="27"/>
      <c r="H185" s="13"/>
      <c r="I185" s="26"/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ht="18" customHeight="1">
      <c r="A186" s="9">
        <v>138</v>
      </c>
      <c r="B186" s="10" t="str">
        <f t="shared" si="3"/>
        <v>000-000</v>
      </c>
      <c r="C186" s="10"/>
      <c r="D186" s="10"/>
      <c r="E186" s="10"/>
      <c r="F186" s="10"/>
      <c r="G186" s="27"/>
      <c r="H186" s="13"/>
      <c r="I186" s="26"/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ht="18" customHeight="1">
      <c r="A187" s="9">
        <v>139</v>
      </c>
      <c r="B187" s="10" t="str">
        <f t="shared" si="3"/>
        <v>000-000</v>
      </c>
      <c r="C187" s="10"/>
      <c r="D187" s="10"/>
      <c r="E187" s="10"/>
      <c r="F187" s="10"/>
      <c r="G187" s="27"/>
      <c r="H187" s="13"/>
      <c r="I187" s="26"/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ht="18" customHeight="1">
      <c r="A188" s="9">
        <v>140</v>
      </c>
      <c r="B188" s="10" t="str">
        <f t="shared" si="3"/>
        <v>000-000</v>
      </c>
      <c r="C188" s="10"/>
      <c r="D188" s="10"/>
      <c r="E188" s="10"/>
      <c r="F188" s="10"/>
      <c r="G188" s="27"/>
      <c r="H188" s="13"/>
      <c r="I188" s="26"/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ht="18" customHeight="1">
      <c r="A189" s="9">
        <v>141</v>
      </c>
      <c r="B189" s="10" t="str">
        <f t="shared" si="3"/>
        <v>000-000</v>
      </c>
      <c r="C189" s="10"/>
      <c r="D189" s="10"/>
      <c r="E189" s="10"/>
      <c r="F189" s="10"/>
      <c r="G189" s="27"/>
      <c r="H189" s="13"/>
      <c r="I189" s="26"/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ht="18" customHeight="1">
      <c r="A190" s="9">
        <v>142</v>
      </c>
      <c r="B190" s="10" t="str">
        <f t="shared" si="3"/>
        <v>000-000</v>
      </c>
      <c r="C190" s="10"/>
      <c r="D190" s="10"/>
      <c r="E190" s="10"/>
      <c r="F190" s="10"/>
      <c r="G190" s="27"/>
      <c r="H190" s="13"/>
      <c r="I190" s="26"/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ht="18" customHeight="1">
      <c r="A191" s="9">
        <v>143</v>
      </c>
      <c r="B191" s="10" t="str">
        <f t="shared" si="3"/>
        <v>000-000</v>
      </c>
      <c r="C191" s="10"/>
      <c r="D191" s="10"/>
      <c r="E191" s="10"/>
      <c r="F191" s="10"/>
      <c r="G191" s="27"/>
      <c r="H191" s="13"/>
      <c r="I191" s="26"/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ht="18" customHeight="1">
      <c r="A192" s="9">
        <v>144</v>
      </c>
      <c r="B192" s="10" t="str">
        <f t="shared" si="3"/>
        <v>000-000</v>
      </c>
      <c r="C192" s="10"/>
      <c r="D192" s="10"/>
      <c r="E192" s="10"/>
      <c r="F192" s="10"/>
      <c r="G192" s="27"/>
      <c r="H192" s="13"/>
      <c r="I192" s="26"/>
      <c r="J192" s="22"/>
      <c r="K192" s="23"/>
      <c r="L192" s="20"/>
      <c r="M192" s="24"/>
      <c r="N192" s="20"/>
      <c r="O192" s="20"/>
      <c r="P192" s="20"/>
      <c r="Q192" s="20"/>
      <c r="R192" s="20"/>
    </row>
    <row r="193" spans="1:18" ht="18" customHeight="1">
      <c r="A193" s="9">
        <v>145</v>
      </c>
      <c r="B193" s="10" t="str">
        <f t="shared" si="3"/>
        <v>000-000</v>
      </c>
      <c r="C193" s="10"/>
      <c r="D193" s="10"/>
      <c r="E193" s="10"/>
      <c r="F193" s="10"/>
      <c r="G193" s="27"/>
      <c r="H193" s="13"/>
      <c r="I193" s="26"/>
      <c r="J193" s="22"/>
      <c r="K193" s="23"/>
      <c r="L193" s="20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10" t="str">
        <f t="shared" si="3"/>
        <v>000-000</v>
      </c>
      <c r="C194" s="10"/>
      <c r="D194" s="10"/>
      <c r="E194" s="10"/>
      <c r="F194" s="10"/>
      <c r="G194" s="27"/>
      <c r="H194" s="13"/>
      <c r="I194" s="26"/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10" t="str">
        <f t="shared" si="3"/>
        <v>000-000</v>
      </c>
      <c r="C195" s="10"/>
      <c r="D195" s="10"/>
      <c r="E195" s="10"/>
      <c r="F195" s="10"/>
      <c r="G195" s="27"/>
      <c r="H195" s="13"/>
      <c r="I195" s="26"/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10" t="str">
        <f t="shared" si="3"/>
        <v>000-000</v>
      </c>
      <c r="C196" s="10"/>
      <c r="D196" s="10"/>
      <c r="E196" s="10"/>
      <c r="F196" s="10"/>
      <c r="G196" s="27"/>
      <c r="H196" s="13"/>
      <c r="I196" s="26"/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10" t="str">
        <f t="shared" si="3"/>
        <v>000-000</v>
      </c>
      <c r="C197" s="10"/>
      <c r="D197" s="10"/>
      <c r="E197" s="10"/>
      <c r="F197" s="10"/>
      <c r="G197" s="27"/>
      <c r="H197" s="13"/>
      <c r="I197" s="26"/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10" t="str">
        <f t="shared" si="3"/>
        <v>000-000</v>
      </c>
      <c r="C198" s="10"/>
      <c r="D198" s="10"/>
      <c r="E198" s="10"/>
      <c r="F198" s="10"/>
      <c r="G198" s="27"/>
      <c r="H198" s="13"/>
      <c r="I198" s="26"/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10" t="str">
        <f t="shared" si="3"/>
        <v>000-000</v>
      </c>
      <c r="C199" s="10"/>
      <c r="D199" s="10"/>
      <c r="E199" s="10"/>
      <c r="F199" s="10"/>
      <c r="G199" s="27"/>
      <c r="H199" s="13"/>
      <c r="I199" s="26"/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10" t="str">
        <f t="shared" si="3"/>
        <v>000-000</v>
      </c>
      <c r="C200" s="10"/>
      <c r="D200" s="10"/>
      <c r="E200" s="10"/>
      <c r="F200" s="10"/>
      <c r="G200" s="27"/>
      <c r="H200" s="13"/>
      <c r="I200" s="26"/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10" t="str">
        <f t="shared" si="3"/>
        <v>000-000</v>
      </c>
      <c r="C201" s="10"/>
      <c r="D201" s="10"/>
      <c r="E201" s="10"/>
      <c r="F201" s="10"/>
      <c r="G201" s="27"/>
      <c r="H201" s="13"/>
      <c r="I201" s="26"/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10" t="str">
        <f t="shared" si="3"/>
        <v>000-000</v>
      </c>
      <c r="C202" s="10"/>
      <c r="D202" s="10"/>
      <c r="E202" s="10"/>
      <c r="F202" s="10"/>
      <c r="G202" s="27"/>
      <c r="H202" s="13"/>
      <c r="I202" s="26"/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10" t="str">
        <f t="shared" si="3"/>
        <v>000-000</v>
      </c>
      <c r="C203" s="10"/>
      <c r="D203" s="10"/>
      <c r="E203" s="10"/>
      <c r="F203" s="10"/>
      <c r="G203" s="27"/>
      <c r="H203" s="13"/>
      <c r="I203" s="26"/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10" t="str">
        <f t="shared" si="3"/>
        <v>000-000</v>
      </c>
      <c r="C204" s="10"/>
      <c r="D204" s="10"/>
      <c r="E204" s="10"/>
      <c r="F204" s="10"/>
      <c r="G204" s="27"/>
      <c r="H204" s="13"/>
      <c r="I204" s="26"/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10" t="str">
        <f t="shared" si="3"/>
        <v>000-000</v>
      </c>
      <c r="C205" s="10"/>
      <c r="D205" s="10"/>
      <c r="E205" s="10"/>
      <c r="F205" s="10"/>
      <c r="G205" s="27"/>
      <c r="H205" s="13"/>
      <c r="I205" s="26"/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10" t="str">
        <f t="shared" si="3"/>
        <v>000-000</v>
      </c>
      <c r="C206" s="10"/>
      <c r="D206" s="10"/>
      <c r="E206" s="10"/>
      <c r="F206" s="10"/>
      <c r="G206" s="27"/>
      <c r="H206" s="13"/>
      <c r="I206" s="26"/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10" t="str">
        <f t="shared" si="3"/>
        <v>000-000</v>
      </c>
      <c r="C207" s="10"/>
      <c r="D207" s="10"/>
      <c r="E207" s="10"/>
      <c r="F207" s="10"/>
      <c r="G207" s="27"/>
      <c r="H207" s="13"/>
      <c r="I207" s="26"/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10" t="str">
        <f t="shared" si="3"/>
        <v>000-000</v>
      </c>
      <c r="C208" s="10"/>
      <c r="D208" s="10"/>
      <c r="E208" s="10"/>
      <c r="F208" s="10"/>
      <c r="G208" s="27"/>
      <c r="H208" s="13"/>
      <c r="I208" s="26"/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10" t="str">
        <f t="shared" si="3"/>
        <v>000-000</v>
      </c>
      <c r="C209" s="10"/>
      <c r="D209" s="10"/>
      <c r="E209" s="10"/>
      <c r="F209" s="10"/>
      <c r="G209" s="27"/>
      <c r="H209" s="13"/>
      <c r="I209" s="26"/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10" t="str">
        <f t="shared" si="3"/>
        <v>000-000</v>
      </c>
      <c r="C210" s="10"/>
      <c r="D210" s="10"/>
      <c r="E210" s="10"/>
      <c r="F210" s="10"/>
      <c r="G210" s="27"/>
      <c r="H210" s="13"/>
      <c r="I210" s="26"/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10" t="str">
        <f t="shared" si="3"/>
        <v>000-000</v>
      </c>
      <c r="C211" s="10"/>
      <c r="D211" s="10"/>
      <c r="E211" s="10"/>
      <c r="F211" s="10"/>
      <c r="G211" s="27"/>
      <c r="H211" s="13"/>
      <c r="I211" s="26"/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10" t="str">
        <f t="shared" si="3"/>
        <v>000-000</v>
      </c>
      <c r="C212" s="10"/>
      <c r="D212" s="10"/>
      <c r="E212" s="10"/>
      <c r="F212" s="10"/>
      <c r="G212" s="27"/>
      <c r="H212" s="13"/>
      <c r="I212" s="26"/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10" t="str">
        <f t="shared" si="3"/>
        <v>000-000</v>
      </c>
      <c r="C213" s="10"/>
      <c r="D213" s="10"/>
      <c r="E213" s="10"/>
      <c r="F213" s="10"/>
      <c r="G213" s="27"/>
      <c r="H213" s="13"/>
      <c r="I213" s="26"/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10" t="str">
        <f t="shared" si="3"/>
        <v>000-000</v>
      </c>
      <c r="C214" s="10"/>
      <c r="D214" s="10"/>
      <c r="E214" s="10"/>
      <c r="F214" s="10"/>
      <c r="G214" s="27"/>
      <c r="H214" s="13"/>
      <c r="I214" s="26"/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10" t="str">
        <f t="shared" si="3"/>
        <v>000-000</v>
      </c>
      <c r="C215" s="10"/>
      <c r="D215" s="10"/>
      <c r="E215" s="10"/>
      <c r="F215" s="10"/>
      <c r="G215" s="27"/>
      <c r="H215" s="13"/>
      <c r="I215" s="26"/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10" t="str">
        <f t="shared" si="3"/>
        <v>000-000</v>
      </c>
      <c r="C216" s="10"/>
      <c r="D216" s="10"/>
      <c r="E216" s="10"/>
      <c r="F216" s="10"/>
      <c r="G216" s="27"/>
      <c r="H216" s="13"/>
      <c r="I216" s="26"/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10" t="str">
        <f t="shared" si="3"/>
        <v>000-000</v>
      </c>
      <c r="C217" s="10"/>
      <c r="D217" s="10"/>
      <c r="E217" s="10"/>
      <c r="F217" s="10"/>
      <c r="G217" s="27"/>
      <c r="H217" s="13"/>
      <c r="I217" s="26"/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10" t="str">
        <f t="shared" si="3"/>
        <v>000-000</v>
      </c>
      <c r="C218" s="10"/>
      <c r="D218" s="10"/>
      <c r="E218" s="10"/>
      <c r="F218" s="10"/>
      <c r="G218" s="27"/>
      <c r="H218" s="13"/>
      <c r="I218" s="26"/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10" t="str">
        <f t="shared" si="3"/>
        <v>000-000</v>
      </c>
      <c r="C219" s="10"/>
      <c r="D219" s="10"/>
      <c r="E219" s="10"/>
      <c r="F219" s="10"/>
      <c r="G219" s="27"/>
      <c r="H219" s="13"/>
      <c r="I219" s="26"/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10" t="str">
        <f t="shared" si="3"/>
        <v>000-000</v>
      </c>
      <c r="C220" s="10"/>
      <c r="D220" s="10"/>
      <c r="E220" s="10"/>
      <c r="F220" s="10"/>
      <c r="G220" s="27"/>
      <c r="H220" s="13"/>
      <c r="I220" s="26"/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10" t="str">
        <f t="shared" si="3"/>
        <v>000-000</v>
      </c>
      <c r="C221" s="10"/>
      <c r="D221" s="10"/>
      <c r="E221" s="10"/>
      <c r="F221" s="10"/>
      <c r="G221" s="27"/>
      <c r="H221" s="13"/>
      <c r="I221" s="26"/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10" t="str">
        <f t="shared" si="3"/>
        <v>000-000</v>
      </c>
      <c r="C222" s="10"/>
      <c r="D222" s="10"/>
      <c r="E222" s="10"/>
      <c r="F222" s="10"/>
      <c r="G222" s="27"/>
      <c r="H222" s="13"/>
      <c r="I222" s="26"/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10" t="str">
        <f t="shared" si="3"/>
        <v>000-000</v>
      </c>
      <c r="C223" s="10"/>
      <c r="D223" s="10"/>
      <c r="E223" s="10"/>
      <c r="F223" s="10"/>
      <c r="G223" s="27"/>
      <c r="H223" s="13"/>
      <c r="I223" s="26"/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10" t="str">
        <f t="shared" si="3"/>
        <v>000-000</v>
      </c>
      <c r="C224" s="10"/>
      <c r="D224" s="10"/>
      <c r="E224" s="10"/>
      <c r="F224" s="10"/>
      <c r="G224" s="27"/>
      <c r="H224" s="13"/>
      <c r="I224" s="26"/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10" t="str">
        <f t="shared" si="3"/>
        <v>000-000</v>
      </c>
      <c r="C225" s="10"/>
      <c r="D225" s="10"/>
      <c r="E225" s="10"/>
      <c r="F225" s="10"/>
      <c r="G225" s="27"/>
      <c r="H225" s="13"/>
      <c r="I225" s="26"/>
      <c r="J225" s="22"/>
      <c r="K225" s="23"/>
      <c r="L225" s="20"/>
      <c r="M225" s="24"/>
      <c r="N225" s="20"/>
      <c r="O225" s="20"/>
      <c r="P225" s="20"/>
      <c r="Q225" s="20"/>
      <c r="R225" s="20"/>
    </row>
    <row r="226" spans="1:18" ht="18" customHeight="1">
      <c r="A226" s="9">
        <v>178</v>
      </c>
      <c r="B226" s="10" t="str">
        <f t="shared" si="3"/>
        <v>000-000</v>
      </c>
      <c r="C226" s="10"/>
      <c r="D226" s="10"/>
      <c r="E226" s="10"/>
      <c r="F226" s="10"/>
      <c r="G226" s="27"/>
      <c r="H226" s="13"/>
      <c r="I226" s="26"/>
      <c r="J226" s="22"/>
      <c r="K226" s="23"/>
      <c r="L226" s="20"/>
      <c r="M226" s="24"/>
      <c r="N226" s="20"/>
      <c r="O226" s="20"/>
      <c r="P226" s="20"/>
      <c r="Q226" s="20"/>
      <c r="R226" s="20"/>
    </row>
    <row r="227" spans="1:18" ht="18" customHeight="1">
      <c r="A227" s="9">
        <v>179</v>
      </c>
      <c r="B227" s="10" t="str">
        <f t="shared" si="3"/>
        <v>000-000</v>
      </c>
      <c r="C227" s="10"/>
      <c r="D227" s="10"/>
      <c r="E227" s="10"/>
      <c r="F227" s="10"/>
      <c r="G227" s="27"/>
      <c r="H227" s="13"/>
      <c r="I227" s="26"/>
      <c r="J227" s="22"/>
      <c r="K227" s="23"/>
      <c r="L227" s="20"/>
      <c r="M227" s="24"/>
      <c r="N227" s="20"/>
      <c r="O227" s="20"/>
      <c r="P227" s="20"/>
      <c r="Q227" s="20"/>
      <c r="R227" s="20"/>
    </row>
    <row r="228" spans="1:18" ht="18" customHeight="1">
      <c r="A228" s="9">
        <v>180</v>
      </c>
      <c r="B228" s="10" t="str">
        <f t="shared" si="3"/>
        <v>000-000</v>
      </c>
      <c r="C228" s="10"/>
      <c r="D228" s="10"/>
      <c r="E228" s="10"/>
      <c r="F228" s="10"/>
      <c r="G228" s="27"/>
      <c r="H228" s="13"/>
      <c r="I228" s="26"/>
      <c r="J228" s="22"/>
      <c r="K228" s="23"/>
      <c r="L228" s="20"/>
      <c r="M228" s="24"/>
      <c r="N228" s="20"/>
      <c r="O228" s="20"/>
      <c r="P228" s="20"/>
      <c r="Q228" s="20"/>
      <c r="R228" s="20"/>
    </row>
    <row r="229" spans="1:18" ht="18" customHeight="1">
      <c r="A229" s="9">
        <v>181</v>
      </c>
      <c r="B229" s="10" t="str">
        <f t="shared" si="3"/>
        <v>000-000</v>
      </c>
      <c r="C229" s="10"/>
      <c r="D229" s="10"/>
      <c r="E229" s="10"/>
      <c r="F229" s="10"/>
      <c r="G229" s="27"/>
      <c r="H229" s="13"/>
      <c r="I229" s="26"/>
      <c r="J229" s="22"/>
      <c r="K229" s="23"/>
      <c r="L229" s="20"/>
      <c r="M229" s="24"/>
      <c r="N229" s="20"/>
      <c r="O229" s="20"/>
      <c r="P229" s="20"/>
      <c r="Q229" s="20"/>
      <c r="R229" s="20"/>
    </row>
    <row r="230" spans="1:18" ht="18" customHeight="1">
      <c r="A230" s="9">
        <v>182</v>
      </c>
      <c r="B230" s="10" t="str">
        <f t="shared" si="3"/>
        <v>000-000</v>
      </c>
      <c r="C230" s="10"/>
      <c r="D230" s="10"/>
      <c r="E230" s="10"/>
      <c r="F230" s="10"/>
      <c r="G230" s="27"/>
      <c r="H230" s="13"/>
      <c r="I230" s="26"/>
      <c r="J230" s="22"/>
      <c r="K230" s="23"/>
      <c r="L230" s="20"/>
      <c r="M230" s="24"/>
      <c r="N230" s="20"/>
      <c r="O230" s="20"/>
      <c r="P230" s="20"/>
      <c r="Q230" s="20"/>
      <c r="R230" s="20"/>
    </row>
    <row r="231" spans="1:18" ht="18" customHeight="1">
      <c r="A231" s="9">
        <v>183</v>
      </c>
      <c r="B231" s="10" t="str">
        <f t="shared" si="3"/>
        <v>000-000</v>
      </c>
      <c r="C231" s="10"/>
      <c r="D231" s="10"/>
      <c r="E231" s="10"/>
      <c r="F231" s="10"/>
      <c r="G231" s="27"/>
      <c r="H231" s="13"/>
      <c r="I231" s="26"/>
      <c r="J231" s="22"/>
      <c r="K231" s="23"/>
      <c r="L231" s="20"/>
      <c r="M231" s="24"/>
      <c r="N231" s="20"/>
      <c r="O231" s="20"/>
      <c r="P231" s="20"/>
      <c r="Q231" s="20"/>
      <c r="R231" s="20"/>
    </row>
    <row r="232" spans="1:18" ht="18" customHeight="1">
      <c r="A232" s="9">
        <v>184</v>
      </c>
      <c r="B232" s="10" t="str">
        <f t="shared" si="3"/>
        <v>000-000</v>
      </c>
      <c r="C232" s="10"/>
      <c r="D232" s="10"/>
      <c r="E232" s="10"/>
      <c r="F232" s="10"/>
      <c r="G232" s="27"/>
      <c r="H232" s="13"/>
      <c r="I232" s="26"/>
      <c r="J232" s="22"/>
      <c r="K232" s="23"/>
      <c r="L232" s="20"/>
      <c r="M232" s="24"/>
      <c r="N232" s="20"/>
      <c r="O232" s="20"/>
      <c r="P232" s="20"/>
      <c r="Q232" s="20"/>
      <c r="R232" s="20"/>
    </row>
    <row r="233" spans="1:18" ht="18" customHeight="1">
      <c r="A233" s="9">
        <v>185</v>
      </c>
      <c r="B233" s="10" t="str">
        <f t="shared" si="3"/>
        <v>000-000</v>
      </c>
      <c r="C233" s="10"/>
      <c r="D233" s="10"/>
      <c r="E233" s="10"/>
      <c r="F233" s="10"/>
      <c r="G233" s="27"/>
      <c r="H233" s="13"/>
      <c r="I233" s="26"/>
      <c r="J233" s="22"/>
      <c r="K233" s="23"/>
      <c r="L233" s="20"/>
      <c r="M233" s="24"/>
      <c r="N233" s="20"/>
      <c r="O233" s="20"/>
      <c r="P233" s="20"/>
      <c r="Q233" s="20"/>
      <c r="R233" s="20"/>
    </row>
    <row r="234" spans="1:18" ht="18" customHeight="1">
      <c r="A234" s="9">
        <v>186</v>
      </c>
      <c r="B234" s="10" t="str">
        <f t="shared" si="3"/>
        <v>000-000</v>
      </c>
      <c r="C234" s="10"/>
      <c r="D234" s="10"/>
      <c r="E234" s="10"/>
      <c r="F234" s="10"/>
      <c r="G234" s="27"/>
      <c r="H234" s="13"/>
      <c r="I234" s="26"/>
      <c r="J234" s="22"/>
      <c r="K234" s="23"/>
      <c r="L234" s="20"/>
      <c r="M234" s="24"/>
      <c r="N234" s="20"/>
      <c r="O234" s="20"/>
      <c r="P234" s="20"/>
      <c r="Q234" s="20"/>
      <c r="R234" s="20"/>
    </row>
    <row r="235" spans="1:18" ht="18" customHeight="1">
      <c r="A235" s="9">
        <v>187</v>
      </c>
      <c r="B235" s="10" t="str">
        <f t="shared" si="3"/>
        <v>000-000</v>
      </c>
      <c r="C235" s="10"/>
      <c r="D235" s="10"/>
      <c r="E235" s="10"/>
      <c r="F235" s="10"/>
      <c r="G235" s="27"/>
      <c r="H235" s="13"/>
      <c r="I235" s="26"/>
      <c r="J235" s="22"/>
      <c r="K235" s="23"/>
      <c r="L235" s="20"/>
      <c r="M235" s="24"/>
      <c r="N235" s="20"/>
      <c r="O235" s="20"/>
      <c r="P235" s="20"/>
      <c r="Q235" s="20"/>
      <c r="R235" s="20"/>
    </row>
    <row r="236" spans="1:18" ht="18" customHeight="1">
      <c r="A236" s="9">
        <v>188</v>
      </c>
      <c r="B236" s="10" t="str">
        <f t="shared" si="3"/>
        <v>000-000</v>
      </c>
      <c r="C236" s="10"/>
      <c r="D236" s="10"/>
      <c r="E236" s="10"/>
      <c r="F236" s="10"/>
      <c r="G236" s="27"/>
      <c r="H236" s="13"/>
      <c r="I236" s="26"/>
      <c r="J236" s="22"/>
      <c r="K236" s="23"/>
      <c r="L236" s="20"/>
      <c r="M236" s="24"/>
      <c r="N236" s="20"/>
      <c r="O236" s="20"/>
      <c r="P236" s="20"/>
      <c r="Q236" s="20"/>
      <c r="R236" s="20"/>
    </row>
    <row r="237" spans="1:18" ht="18" customHeight="1">
      <c r="A237" s="9">
        <v>189</v>
      </c>
      <c r="B237" s="10" t="str">
        <f t="shared" si="3"/>
        <v>000-000</v>
      </c>
      <c r="C237" s="10"/>
      <c r="D237" s="10"/>
      <c r="E237" s="10"/>
      <c r="F237" s="10"/>
      <c r="G237" s="27"/>
      <c r="H237" s="13"/>
      <c r="I237" s="26"/>
      <c r="J237" s="22"/>
      <c r="K237" s="23"/>
      <c r="L237" s="20"/>
      <c r="M237" s="24"/>
      <c r="N237" s="20"/>
      <c r="O237" s="20"/>
      <c r="P237" s="20"/>
      <c r="Q237" s="20"/>
      <c r="R237" s="20"/>
    </row>
    <row r="238" spans="1:18" ht="18" customHeight="1">
      <c r="A238" s="9">
        <v>190</v>
      </c>
      <c r="B238" s="10" t="str">
        <f t="shared" si="3"/>
        <v>000-000</v>
      </c>
      <c r="C238" s="10"/>
      <c r="D238" s="10"/>
      <c r="E238" s="10"/>
      <c r="F238" s="10"/>
      <c r="G238" s="27"/>
      <c r="H238" s="13"/>
      <c r="I238" s="26"/>
      <c r="J238" s="22"/>
      <c r="K238" s="23"/>
      <c r="L238" s="20"/>
      <c r="M238" s="24"/>
      <c r="N238" s="20"/>
      <c r="O238" s="20"/>
      <c r="P238" s="20"/>
      <c r="Q238" s="20"/>
      <c r="R238" s="20"/>
    </row>
    <row r="239" spans="1:18" ht="18" customHeight="1">
      <c r="A239" s="9">
        <v>191</v>
      </c>
      <c r="B239" s="10" t="str">
        <f t="shared" si="3"/>
        <v>000-000</v>
      </c>
      <c r="C239" s="10"/>
      <c r="D239" s="10"/>
      <c r="E239" s="10"/>
      <c r="F239" s="10"/>
      <c r="G239" s="27"/>
      <c r="H239" s="13"/>
      <c r="I239" s="26"/>
      <c r="J239" s="22"/>
      <c r="K239" s="23"/>
      <c r="L239" s="20"/>
      <c r="M239" s="24"/>
      <c r="N239" s="20"/>
      <c r="O239" s="20"/>
      <c r="P239" s="20"/>
      <c r="Q239" s="20"/>
      <c r="R239" s="20"/>
    </row>
    <row r="240" spans="1:18" ht="18" customHeight="1">
      <c r="A240" s="9">
        <v>192</v>
      </c>
      <c r="B240" s="10" t="str">
        <f t="shared" si="3"/>
        <v>000-000</v>
      </c>
      <c r="C240" s="10"/>
      <c r="D240" s="10"/>
      <c r="E240" s="10"/>
      <c r="F240" s="10"/>
      <c r="G240" s="27"/>
      <c r="H240" s="13"/>
      <c r="I240" s="26"/>
      <c r="J240" s="22"/>
      <c r="K240" s="23"/>
      <c r="L240" s="20"/>
      <c r="M240" s="24"/>
      <c r="N240" s="20"/>
      <c r="O240" s="20"/>
      <c r="P240" s="20"/>
      <c r="Q240" s="20"/>
      <c r="R240" s="20"/>
    </row>
    <row r="241" spans="1:18" ht="18" customHeight="1">
      <c r="A241" s="9">
        <v>193</v>
      </c>
      <c r="B241" s="10" t="str">
        <f t="shared" ref="B241:B304" si="4">TEXT(C241,"000")&amp;"-"&amp;TEXT(E241,"000")</f>
        <v>000-000</v>
      </c>
      <c r="C241" s="10"/>
      <c r="D241" s="10"/>
      <c r="E241" s="10"/>
      <c r="F241" s="10"/>
      <c r="G241" s="27"/>
      <c r="H241" s="13"/>
      <c r="I241" s="26"/>
      <c r="J241" s="22"/>
      <c r="K241" s="23"/>
      <c r="L241" s="20"/>
      <c r="M241" s="24"/>
      <c r="N241" s="20"/>
      <c r="O241" s="20"/>
      <c r="P241" s="20"/>
      <c r="Q241" s="20"/>
      <c r="R241" s="20"/>
    </row>
    <row r="242" spans="1:18" ht="18" customHeight="1">
      <c r="A242" s="9">
        <v>194</v>
      </c>
      <c r="B242" s="10" t="str">
        <f t="shared" si="4"/>
        <v>000-000</v>
      </c>
      <c r="C242" s="10"/>
      <c r="D242" s="10"/>
      <c r="E242" s="10"/>
      <c r="F242" s="10"/>
      <c r="G242" s="27"/>
      <c r="H242" s="13"/>
      <c r="I242" s="26"/>
      <c r="J242" s="22"/>
      <c r="K242" s="23"/>
      <c r="L242" s="20"/>
      <c r="M242" s="24"/>
      <c r="N242" s="20"/>
      <c r="O242" s="20"/>
      <c r="P242" s="20"/>
      <c r="Q242" s="20"/>
      <c r="R242" s="20"/>
    </row>
    <row r="243" spans="1:18" ht="18" customHeight="1">
      <c r="A243" s="9">
        <v>195</v>
      </c>
      <c r="B243" s="10" t="str">
        <f t="shared" si="4"/>
        <v>000-000</v>
      </c>
      <c r="C243" s="10"/>
      <c r="D243" s="10"/>
      <c r="E243" s="10"/>
      <c r="F243" s="10"/>
      <c r="G243" s="27"/>
      <c r="H243" s="13"/>
      <c r="I243" s="26"/>
      <c r="J243" s="22"/>
      <c r="K243" s="23"/>
      <c r="L243" s="20"/>
      <c r="M243" s="24"/>
      <c r="N243" s="20"/>
      <c r="O243" s="20"/>
      <c r="P243" s="20"/>
      <c r="Q243" s="20"/>
      <c r="R243" s="20"/>
    </row>
    <row r="244" spans="1:18" ht="18" customHeight="1">
      <c r="A244" s="9">
        <v>196</v>
      </c>
      <c r="B244" s="10" t="str">
        <f t="shared" si="4"/>
        <v>000-000</v>
      </c>
      <c r="C244" s="10"/>
      <c r="D244" s="10"/>
      <c r="E244" s="10"/>
      <c r="F244" s="10"/>
      <c r="G244" s="27"/>
      <c r="H244" s="13"/>
      <c r="I244" s="26"/>
      <c r="J244" s="22"/>
      <c r="K244" s="23"/>
      <c r="L244" s="20"/>
      <c r="M244" s="24"/>
      <c r="N244" s="20"/>
      <c r="O244" s="20"/>
      <c r="P244" s="20"/>
      <c r="Q244" s="20"/>
      <c r="R244" s="20"/>
    </row>
    <row r="245" spans="1:18" ht="18" customHeight="1">
      <c r="A245" s="9">
        <v>197</v>
      </c>
      <c r="B245" s="10" t="str">
        <f t="shared" si="4"/>
        <v>000-000</v>
      </c>
      <c r="C245" s="10"/>
      <c r="D245" s="10"/>
      <c r="E245" s="10"/>
      <c r="F245" s="10"/>
      <c r="G245" s="27"/>
      <c r="H245" s="13"/>
      <c r="I245" s="26"/>
      <c r="J245" s="22"/>
      <c r="K245" s="23"/>
      <c r="L245" s="20"/>
      <c r="M245" s="24"/>
      <c r="N245" s="20"/>
      <c r="O245" s="20"/>
      <c r="P245" s="20"/>
      <c r="Q245" s="20"/>
      <c r="R245" s="20"/>
    </row>
    <row r="246" spans="1:18" ht="18" customHeight="1">
      <c r="A246" s="9">
        <v>198</v>
      </c>
      <c r="B246" s="10" t="str">
        <f t="shared" si="4"/>
        <v>000-000</v>
      </c>
      <c r="C246" s="10"/>
      <c r="D246" s="10"/>
      <c r="E246" s="10"/>
      <c r="F246" s="10"/>
      <c r="G246" s="27"/>
      <c r="H246" s="13"/>
      <c r="I246" s="26"/>
      <c r="J246" s="22"/>
      <c r="K246" s="23"/>
      <c r="L246" s="20"/>
      <c r="M246" s="24"/>
      <c r="N246" s="20"/>
      <c r="O246" s="20"/>
      <c r="P246" s="20"/>
      <c r="Q246" s="20"/>
      <c r="R246" s="20"/>
    </row>
    <row r="247" spans="1:18" ht="18" customHeight="1">
      <c r="A247" s="9">
        <v>199</v>
      </c>
      <c r="B247" s="10" t="str">
        <f t="shared" si="4"/>
        <v>000-000</v>
      </c>
      <c r="C247" s="10"/>
      <c r="D247" s="10"/>
      <c r="E247" s="10"/>
      <c r="F247" s="10"/>
      <c r="G247" s="27"/>
      <c r="H247" s="13"/>
      <c r="I247" s="26"/>
      <c r="J247" s="22"/>
      <c r="K247" s="23"/>
      <c r="L247" s="20"/>
      <c r="M247" s="24"/>
      <c r="N247" s="20"/>
      <c r="O247" s="20"/>
      <c r="P247" s="20"/>
      <c r="Q247" s="20"/>
      <c r="R247" s="20"/>
    </row>
    <row r="248" spans="1:18" ht="18" customHeight="1">
      <c r="A248" s="9">
        <v>200</v>
      </c>
      <c r="B248" s="10" t="str">
        <f t="shared" si="4"/>
        <v>000-000</v>
      </c>
      <c r="C248" s="10"/>
      <c r="D248" s="10"/>
      <c r="E248" s="10"/>
      <c r="F248" s="10"/>
      <c r="G248" s="27"/>
      <c r="H248" s="13"/>
      <c r="I248" s="26"/>
      <c r="J248" s="22"/>
      <c r="K248" s="23"/>
      <c r="L248" s="20"/>
      <c r="M248" s="24"/>
      <c r="N248" s="20"/>
      <c r="O248" s="20"/>
      <c r="P248" s="20"/>
      <c r="Q248" s="20"/>
      <c r="R248" s="20"/>
    </row>
    <row r="249" spans="1:18" ht="18" customHeight="1">
      <c r="A249" s="9">
        <v>201</v>
      </c>
      <c r="B249" s="10" t="str">
        <f t="shared" si="4"/>
        <v>000-000</v>
      </c>
      <c r="C249" s="10"/>
      <c r="D249" s="10"/>
      <c r="E249" s="10"/>
      <c r="F249" s="10"/>
      <c r="G249" s="27"/>
      <c r="H249" s="13"/>
      <c r="I249" s="26"/>
      <c r="J249" s="22"/>
      <c r="K249" s="23"/>
      <c r="L249" s="20"/>
      <c r="M249" s="24"/>
      <c r="N249" s="20"/>
      <c r="O249" s="20"/>
      <c r="P249" s="20"/>
      <c r="Q249" s="20"/>
      <c r="R249" s="20"/>
    </row>
    <row r="250" spans="1:18" ht="18" customHeight="1">
      <c r="A250" s="9">
        <v>202</v>
      </c>
      <c r="B250" s="10" t="str">
        <f t="shared" si="4"/>
        <v>000-000</v>
      </c>
      <c r="C250" s="10"/>
      <c r="D250" s="10"/>
      <c r="E250" s="10"/>
      <c r="F250" s="10"/>
      <c r="G250" s="27"/>
      <c r="H250" s="13"/>
      <c r="I250" s="26"/>
      <c r="J250" s="22"/>
      <c r="K250" s="23"/>
      <c r="L250" s="20"/>
      <c r="M250" s="24"/>
      <c r="N250" s="20"/>
      <c r="O250" s="20"/>
      <c r="P250" s="20"/>
      <c r="Q250" s="20"/>
      <c r="R250" s="20"/>
    </row>
    <row r="251" spans="1:18" ht="18" customHeight="1">
      <c r="A251" s="9">
        <v>203</v>
      </c>
      <c r="B251" s="10" t="str">
        <f t="shared" si="4"/>
        <v>000-000</v>
      </c>
      <c r="C251" s="10"/>
      <c r="D251" s="10"/>
      <c r="E251" s="10"/>
      <c r="F251" s="10"/>
      <c r="G251" s="27"/>
      <c r="H251" s="13"/>
      <c r="I251" s="26"/>
      <c r="J251" s="22"/>
      <c r="K251" s="23"/>
      <c r="L251" s="20"/>
      <c r="M251" s="24"/>
      <c r="N251" s="20"/>
      <c r="O251" s="20"/>
      <c r="P251" s="20"/>
      <c r="Q251" s="20"/>
      <c r="R251" s="20"/>
    </row>
    <row r="252" spans="1:18" ht="18" customHeight="1">
      <c r="A252" s="9">
        <v>204</v>
      </c>
      <c r="B252" s="10" t="str">
        <f t="shared" si="4"/>
        <v>000-000</v>
      </c>
      <c r="C252" s="10"/>
      <c r="D252" s="10"/>
      <c r="E252" s="10"/>
      <c r="F252" s="10"/>
      <c r="G252" s="27"/>
      <c r="H252" s="13"/>
      <c r="I252" s="26"/>
      <c r="J252" s="22"/>
      <c r="K252" s="23"/>
      <c r="L252" s="20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10" t="str">
        <f t="shared" si="4"/>
        <v>000-000</v>
      </c>
      <c r="C253" s="10"/>
      <c r="D253" s="10"/>
      <c r="E253" s="10"/>
      <c r="F253" s="10"/>
      <c r="G253" s="27"/>
      <c r="H253" s="13"/>
      <c r="I253" s="26"/>
      <c r="J253" s="22"/>
      <c r="K253" s="23"/>
      <c r="L253" s="20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10" t="str">
        <f t="shared" si="4"/>
        <v>000-000</v>
      </c>
      <c r="C254" s="10"/>
      <c r="D254" s="10"/>
      <c r="E254" s="10"/>
      <c r="F254" s="10"/>
      <c r="G254" s="27"/>
      <c r="H254" s="13"/>
      <c r="I254" s="26"/>
      <c r="J254" s="22"/>
      <c r="K254" s="23"/>
      <c r="L254" s="20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10" t="str">
        <f t="shared" si="4"/>
        <v>000-000</v>
      </c>
      <c r="C255" s="10"/>
      <c r="D255" s="10"/>
      <c r="E255" s="10"/>
      <c r="F255" s="10"/>
      <c r="G255" s="27"/>
      <c r="H255" s="13"/>
      <c r="I255" s="26"/>
      <c r="J255" s="22"/>
      <c r="K255" s="23"/>
      <c r="L255" s="20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10" t="str">
        <f t="shared" si="4"/>
        <v>000-000</v>
      </c>
      <c r="C256" s="10"/>
      <c r="D256" s="10"/>
      <c r="E256" s="10"/>
      <c r="F256" s="10"/>
      <c r="G256" s="27"/>
      <c r="H256" s="13"/>
      <c r="I256" s="26"/>
      <c r="J256" s="22"/>
      <c r="K256" s="23"/>
      <c r="L256" s="20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10" t="str">
        <f t="shared" si="4"/>
        <v>000-000</v>
      </c>
      <c r="C257" s="10"/>
      <c r="D257" s="10"/>
      <c r="E257" s="10"/>
      <c r="F257" s="10"/>
      <c r="G257" s="27"/>
      <c r="H257" s="13"/>
      <c r="I257" s="26"/>
      <c r="J257" s="22"/>
      <c r="K257" s="23"/>
      <c r="L257" s="20"/>
      <c r="M257" s="24"/>
      <c r="N257" s="20"/>
      <c r="O257" s="20"/>
      <c r="P257" s="20"/>
      <c r="Q257" s="20"/>
      <c r="R257" s="20"/>
    </row>
    <row r="258" spans="1:18" ht="18" customHeight="1">
      <c r="A258" s="9">
        <v>210</v>
      </c>
      <c r="B258" s="10" t="str">
        <f t="shared" si="4"/>
        <v>000-000</v>
      </c>
      <c r="C258" s="10"/>
      <c r="D258" s="10"/>
      <c r="E258" s="10"/>
      <c r="F258" s="10"/>
      <c r="G258" s="27"/>
      <c r="H258" s="13"/>
      <c r="I258" s="26"/>
      <c r="J258" s="22"/>
      <c r="K258" s="23"/>
      <c r="L258" s="20"/>
      <c r="M258" s="24"/>
      <c r="N258" s="20"/>
      <c r="O258" s="20"/>
      <c r="P258" s="20"/>
      <c r="Q258" s="20"/>
      <c r="R258" s="20"/>
    </row>
    <row r="259" spans="1:18" ht="18" customHeight="1">
      <c r="A259" s="9">
        <v>211</v>
      </c>
      <c r="B259" s="10" t="str">
        <f t="shared" si="4"/>
        <v>000-000</v>
      </c>
      <c r="C259" s="10"/>
      <c r="D259" s="10"/>
      <c r="E259" s="10"/>
      <c r="F259" s="10"/>
      <c r="G259" s="27"/>
      <c r="H259" s="13"/>
      <c r="I259" s="26"/>
      <c r="J259" s="22"/>
      <c r="K259" s="23"/>
      <c r="L259" s="20"/>
      <c r="M259" s="24"/>
      <c r="N259" s="20"/>
      <c r="O259" s="20"/>
      <c r="P259" s="20"/>
      <c r="Q259" s="20"/>
      <c r="R259" s="20"/>
    </row>
    <row r="260" spans="1:18" ht="18" customHeight="1">
      <c r="A260" s="9">
        <v>212</v>
      </c>
      <c r="B260" s="10" t="str">
        <f t="shared" si="4"/>
        <v>000-000</v>
      </c>
      <c r="C260" s="10"/>
      <c r="D260" s="10"/>
      <c r="E260" s="10"/>
      <c r="F260" s="10"/>
      <c r="G260" s="27"/>
      <c r="H260" s="13"/>
      <c r="I260" s="26"/>
      <c r="J260" s="22"/>
      <c r="K260" s="23"/>
      <c r="L260" s="20"/>
      <c r="M260" s="24"/>
      <c r="N260" s="20"/>
      <c r="O260" s="20"/>
      <c r="P260" s="20"/>
      <c r="Q260" s="20"/>
      <c r="R260" s="20"/>
    </row>
    <row r="261" spans="1:18" ht="18" customHeight="1">
      <c r="A261" s="9">
        <v>213</v>
      </c>
      <c r="B261" s="10" t="str">
        <f t="shared" si="4"/>
        <v>000-000</v>
      </c>
      <c r="C261" s="10"/>
      <c r="D261" s="10"/>
      <c r="E261" s="10"/>
      <c r="F261" s="10"/>
      <c r="G261" s="27"/>
      <c r="H261" s="13"/>
      <c r="I261" s="26"/>
      <c r="J261" s="22"/>
      <c r="K261" s="23"/>
      <c r="L261" s="20"/>
      <c r="M261" s="24"/>
      <c r="N261" s="20"/>
      <c r="O261" s="20"/>
      <c r="P261" s="20"/>
      <c r="Q261" s="20"/>
      <c r="R261" s="20"/>
    </row>
    <row r="262" spans="1:18" ht="18" customHeight="1">
      <c r="A262" s="9">
        <v>214</v>
      </c>
      <c r="B262" s="10" t="str">
        <f t="shared" si="4"/>
        <v>000-000</v>
      </c>
      <c r="C262" s="10"/>
      <c r="D262" s="10"/>
      <c r="E262" s="10"/>
      <c r="F262" s="10"/>
      <c r="G262" s="27"/>
      <c r="H262" s="13"/>
      <c r="I262" s="26"/>
      <c r="J262" s="22"/>
      <c r="K262" s="23"/>
      <c r="L262" s="20"/>
      <c r="M262" s="24"/>
      <c r="N262" s="20"/>
      <c r="O262" s="20"/>
      <c r="P262" s="20"/>
      <c r="Q262" s="20"/>
      <c r="R262" s="20"/>
    </row>
    <row r="263" spans="1:18" ht="18" customHeight="1">
      <c r="A263" s="9">
        <v>215</v>
      </c>
      <c r="B263" s="10" t="str">
        <f t="shared" si="4"/>
        <v>000-000</v>
      </c>
      <c r="C263" s="10"/>
      <c r="D263" s="10"/>
      <c r="E263" s="10"/>
      <c r="F263" s="10"/>
      <c r="G263" s="27"/>
      <c r="H263" s="13"/>
      <c r="I263" s="26"/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10" t="str">
        <f t="shared" si="4"/>
        <v>000-000</v>
      </c>
      <c r="C264" s="10"/>
      <c r="D264" s="10"/>
      <c r="E264" s="10"/>
      <c r="F264" s="10"/>
      <c r="G264" s="27"/>
      <c r="H264" s="13"/>
      <c r="I264" s="26"/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10" t="str">
        <f t="shared" si="4"/>
        <v>000-000</v>
      </c>
      <c r="C265" s="10"/>
      <c r="D265" s="10"/>
      <c r="E265" s="10"/>
      <c r="F265" s="10"/>
      <c r="G265" s="27"/>
      <c r="H265" s="13"/>
      <c r="I265" s="26"/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10" t="str">
        <f t="shared" si="4"/>
        <v>000-000</v>
      </c>
      <c r="C266" s="10"/>
      <c r="D266" s="10"/>
      <c r="E266" s="10"/>
      <c r="F266" s="10"/>
      <c r="G266" s="27"/>
      <c r="H266" s="13"/>
      <c r="I266" s="26"/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10" t="str">
        <f t="shared" si="4"/>
        <v>000-000</v>
      </c>
      <c r="C267" s="10"/>
      <c r="D267" s="10"/>
      <c r="E267" s="10"/>
      <c r="F267" s="10"/>
      <c r="G267" s="27"/>
      <c r="H267" s="13"/>
      <c r="I267" s="26"/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10" t="str">
        <f t="shared" si="4"/>
        <v>000-000</v>
      </c>
      <c r="C268" s="10"/>
      <c r="D268" s="10"/>
      <c r="E268" s="10"/>
      <c r="F268" s="10"/>
      <c r="G268" s="27"/>
      <c r="H268" s="13"/>
      <c r="I268" s="26"/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10" t="str">
        <f t="shared" si="4"/>
        <v>000-000</v>
      </c>
      <c r="C269" s="10"/>
      <c r="D269" s="10"/>
      <c r="E269" s="10"/>
      <c r="F269" s="10"/>
      <c r="G269" s="27"/>
      <c r="H269" s="13"/>
      <c r="I269" s="26"/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10" t="str">
        <f t="shared" si="4"/>
        <v>000-000</v>
      </c>
      <c r="C270" s="10"/>
      <c r="D270" s="10"/>
      <c r="E270" s="10"/>
      <c r="F270" s="10"/>
      <c r="G270" s="27"/>
      <c r="H270" s="13"/>
      <c r="I270" s="26"/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10" t="str">
        <f t="shared" si="4"/>
        <v>000-000</v>
      </c>
      <c r="C271" s="10"/>
      <c r="D271" s="10"/>
      <c r="E271" s="10"/>
      <c r="F271" s="10"/>
      <c r="G271" s="27"/>
      <c r="H271" s="13"/>
      <c r="I271" s="26"/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10" t="str">
        <f t="shared" si="4"/>
        <v>000-000</v>
      </c>
      <c r="C272" s="10"/>
      <c r="D272" s="10"/>
      <c r="E272" s="10"/>
      <c r="F272" s="10"/>
      <c r="G272" s="27"/>
      <c r="H272" s="13"/>
      <c r="I272" s="26"/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10" t="str">
        <f t="shared" si="4"/>
        <v>000-000</v>
      </c>
      <c r="C273" s="10"/>
      <c r="D273" s="10"/>
      <c r="E273" s="10"/>
      <c r="F273" s="10"/>
      <c r="G273" s="27"/>
      <c r="H273" s="13"/>
      <c r="I273" s="26"/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10" t="str">
        <f t="shared" si="4"/>
        <v>000-000</v>
      </c>
      <c r="C274" s="10"/>
      <c r="D274" s="10"/>
      <c r="E274" s="10"/>
      <c r="F274" s="10"/>
      <c r="G274" s="27"/>
      <c r="H274" s="13"/>
      <c r="I274" s="26"/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10" t="str">
        <f t="shared" si="4"/>
        <v>000-000</v>
      </c>
      <c r="C275" s="10"/>
      <c r="D275" s="10"/>
      <c r="E275" s="10"/>
      <c r="F275" s="10"/>
      <c r="G275" s="27"/>
      <c r="H275" s="13"/>
      <c r="I275" s="26"/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10" t="str">
        <f t="shared" si="4"/>
        <v>000-000</v>
      </c>
      <c r="C276" s="10"/>
      <c r="D276" s="10"/>
      <c r="E276" s="10"/>
      <c r="F276" s="10"/>
      <c r="G276" s="27"/>
      <c r="H276" s="13"/>
      <c r="I276" s="26"/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10" t="str">
        <f t="shared" si="4"/>
        <v>000-000</v>
      </c>
      <c r="C277" s="10"/>
      <c r="D277" s="10"/>
      <c r="E277" s="10"/>
      <c r="F277" s="10"/>
      <c r="G277" s="27"/>
      <c r="H277" s="13"/>
      <c r="I277" s="26"/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10" t="str">
        <f t="shared" si="4"/>
        <v>000-000</v>
      </c>
      <c r="C278" s="10"/>
      <c r="D278" s="10"/>
      <c r="E278" s="10"/>
      <c r="F278" s="10"/>
      <c r="G278" s="27"/>
      <c r="H278" s="13"/>
      <c r="I278" s="26"/>
      <c r="J278" s="22"/>
      <c r="K278" s="23"/>
      <c r="L278" s="20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10" t="str">
        <f t="shared" si="4"/>
        <v>000-000</v>
      </c>
      <c r="C279" s="10"/>
      <c r="D279" s="10"/>
      <c r="E279" s="10"/>
      <c r="F279" s="10"/>
      <c r="G279" s="27"/>
      <c r="H279" s="13"/>
      <c r="I279" s="26"/>
      <c r="J279" s="22"/>
      <c r="K279" s="23"/>
      <c r="L279" s="20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10" t="str">
        <f t="shared" si="4"/>
        <v>000-000</v>
      </c>
      <c r="C280" s="10"/>
      <c r="D280" s="10"/>
      <c r="E280" s="10"/>
      <c r="F280" s="10"/>
      <c r="G280" s="27"/>
      <c r="H280" s="13"/>
      <c r="I280" s="26"/>
      <c r="J280" s="22"/>
      <c r="K280" s="23"/>
      <c r="L280" s="20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10" t="str">
        <f t="shared" si="4"/>
        <v>000-000</v>
      </c>
      <c r="C281" s="10"/>
      <c r="D281" s="10"/>
      <c r="E281" s="10"/>
      <c r="F281" s="10"/>
      <c r="G281" s="27"/>
      <c r="H281" s="13"/>
      <c r="I281" s="26"/>
      <c r="J281" s="22"/>
      <c r="K281" s="23"/>
      <c r="L281" s="20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10" t="str">
        <f t="shared" si="4"/>
        <v>000-000</v>
      </c>
      <c r="C282" s="10"/>
      <c r="D282" s="10"/>
      <c r="E282" s="10"/>
      <c r="F282" s="10"/>
      <c r="G282" s="27"/>
      <c r="H282" s="13"/>
      <c r="I282" s="26"/>
      <c r="J282" s="22"/>
      <c r="K282" s="23"/>
      <c r="L282" s="20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10" t="str">
        <f t="shared" si="4"/>
        <v>000-000</v>
      </c>
      <c r="C283" s="10"/>
      <c r="D283" s="10"/>
      <c r="E283" s="10"/>
      <c r="F283" s="10"/>
      <c r="G283" s="27"/>
      <c r="H283" s="13"/>
      <c r="I283" s="26"/>
      <c r="J283" s="22"/>
      <c r="K283" s="23"/>
      <c r="L283" s="20"/>
      <c r="M283" s="24"/>
      <c r="N283" s="20"/>
      <c r="O283" s="20"/>
      <c r="P283" s="20"/>
      <c r="Q283" s="20"/>
      <c r="R283" s="20"/>
    </row>
    <row r="284" spans="1:18" ht="18" customHeight="1">
      <c r="A284" s="9">
        <v>236</v>
      </c>
      <c r="B284" s="10" t="str">
        <f t="shared" si="4"/>
        <v>000-000</v>
      </c>
      <c r="C284" s="10"/>
      <c r="D284" s="10"/>
      <c r="E284" s="10"/>
      <c r="F284" s="10"/>
      <c r="G284" s="27"/>
      <c r="H284" s="13"/>
      <c r="I284" s="26"/>
      <c r="J284" s="22"/>
      <c r="K284" s="23"/>
      <c r="L284" s="20"/>
      <c r="M284" s="24"/>
      <c r="N284" s="20"/>
      <c r="O284" s="20"/>
      <c r="P284" s="20"/>
      <c r="Q284" s="20"/>
      <c r="R284" s="20"/>
    </row>
    <row r="285" spans="1:18" ht="18" customHeight="1">
      <c r="A285" s="9">
        <v>237</v>
      </c>
      <c r="B285" s="10" t="str">
        <f t="shared" si="4"/>
        <v>000-000</v>
      </c>
      <c r="C285" s="10"/>
      <c r="D285" s="10"/>
      <c r="E285" s="10"/>
      <c r="F285" s="10"/>
      <c r="G285" s="27"/>
      <c r="H285" s="13"/>
      <c r="I285" s="26"/>
      <c r="J285" s="22"/>
      <c r="K285" s="23"/>
      <c r="L285" s="20"/>
      <c r="M285" s="24"/>
      <c r="N285" s="20"/>
      <c r="O285" s="20"/>
      <c r="P285" s="20"/>
      <c r="Q285" s="20"/>
      <c r="R285" s="20"/>
    </row>
    <row r="286" spans="1:18" ht="18" customHeight="1">
      <c r="A286" s="9">
        <v>238</v>
      </c>
      <c r="B286" s="10" t="str">
        <f t="shared" si="4"/>
        <v>000-000</v>
      </c>
      <c r="C286" s="10"/>
      <c r="D286" s="10"/>
      <c r="E286" s="10"/>
      <c r="F286" s="10"/>
      <c r="G286" s="27"/>
      <c r="H286" s="13"/>
      <c r="I286" s="26"/>
      <c r="J286" s="22"/>
      <c r="K286" s="23"/>
      <c r="L286" s="20"/>
      <c r="M286" s="24"/>
      <c r="N286" s="20"/>
      <c r="O286" s="20"/>
      <c r="P286" s="20"/>
      <c r="Q286" s="20"/>
      <c r="R286" s="20"/>
    </row>
    <row r="287" spans="1:18" ht="18" customHeight="1">
      <c r="A287" s="9">
        <v>239</v>
      </c>
      <c r="B287" s="10" t="str">
        <f t="shared" si="4"/>
        <v>000-000</v>
      </c>
      <c r="C287" s="10"/>
      <c r="D287" s="10"/>
      <c r="E287" s="10"/>
      <c r="F287" s="10"/>
      <c r="G287" s="27"/>
      <c r="H287" s="13"/>
      <c r="I287" s="26"/>
      <c r="J287" s="22"/>
      <c r="K287" s="23"/>
      <c r="L287" s="20"/>
      <c r="M287" s="24"/>
      <c r="N287" s="20"/>
      <c r="O287" s="20"/>
      <c r="P287" s="20"/>
      <c r="Q287" s="20"/>
      <c r="R287" s="20"/>
    </row>
    <row r="288" spans="1:18" ht="18" customHeight="1">
      <c r="A288" s="9">
        <v>240</v>
      </c>
      <c r="B288" s="10" t="str">
        <f t="shared" si="4"/>
        <v>000-000</v>
      </c>
      <c r="C288" s="10"/>
      <c r="D288" s="10"/>
      <c r="E288" s="10"/>
      <c r="F288" s="10"/>
      <c r="G288" s="27"/>
      <c r="H288" s="13"/>
      <c r="I288" s="26"/>
      <c r="J288" s="22"/>
      <c r="K288" s="23"/>
      <c r="L288" s="20"/>
      <c r="M288" s="24"/>
      <c r="N288" s="20"/>
      <c r="O288" s="20"/>
      <c r="P288" s="20"/>
      <c r="Q288" s="20"/>
      <c r="R288" s="20"/>
    </row>
    <row r="289" spans="1:18" ht="18" customHeight="1">
      <c r="A289" s="9">
        <v>241</v>
      </c>
      <c r="B289" s="10" t="str">
        <f t="shared" si="4"/>
        <v>000-000</v>
      </c>
      <c r="C289" s="10"/>
      <c r="D289" s="10"/>
      <c r="E289" s="10"/>
      <c r="F289" s="10"/>
      <c r="G289" s="27"/>
      <c r="H289" s="13"/>
      <c r="I289" s="26"/>
      <c r="J289" s="22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10" t="str">
        <f t="shared" si="4"/>
        <v>000-000</v>
      </c>
      <c r="C290" s="10"/>
      <c r="D290" s="10"/>
      <c r="E290" s="10"/>
      <c r="F290" s="10"/>
      <c r="G290" s="27"/>
      <c r="H290" s="13"/>
      <c r="I290" s="26"/>
      <c r="J290" s="22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10" t="str">
        <f t="shared" si="4"/>
        <v>000-000</v>
      </c>
      <c r="C291" s="10"/>
      <c r="D291" s="10"/>
      <c r="E291" s="10"/>
      <c r="F291" s="10"/>
      <c r="G291" s="27"/>
      <c r="H291" s="13"/>
      <c r="I291" s="26"/>
      <c r="J291" s="22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10" t="str">
        <f t="shared" si="4"/>
        <v>000-000</v>
      </c>
      <c r="C292" s="10"/>
      <c r="D292" s="10"/>
      <c r="E292" s="10"/>
      <c r="F292" s="10"/>
      <c r="G292" s="27"/>
      <c r="H292" s="13"/>
      <c r="I292" s="26"/>
      <c r="J292" s="22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10" t="str">
        <f t="shared" si="4"/>
        <v>000-000</v>
      </c>
      <c r="C293" s="10"/>
      <c r="D293" s="10"/>
      <c r="E293" s="10"/>
      <c r="F293" s="10"/>
      <c r="G293" s="27"/>
      <c r="H293" s="13"/>
      <c r="I293" s="26"/>
      <c r="J293" s="22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10" t="str">
        <f t="shared" si="4"/>
        <v>000-000</v>
      </c>
      <c r="C294" s="10"/>
      <c r="D294" s="10"/>
      <c r="E294" s="10"/>
      <c r="F294" s="10"/>
      <c r="G294" s="27"/>
      <c r="H294" s="13"/>
      <c r="I294" s="26"/>
      <c r="J294" s="22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10" t="str">
        <f t="shared" si="4"/>
        <v>000-000</v>
      </c>
      <c r="C295" s="10"/>
      <c r="D295" s="10"/>
      <c r="E295" s="10"/>
      <c r="F295" s="10"/>
      <c r="G295" s="27"/>
      <c r="H295" s="13"/>
      <c r="I295" s="26"/>
      <c r="J295" s="22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10" t="str">
        <f t="shared" si="4"/>
        <v>000-000</v>
      </c>
      <c r="C296" s="10"/>
      <c r="D296" s="10"/>
      <c r="E296" s="10"/>
      <c r="F296" s="10"/>
      <c r="G296" s="27"/>
      <c r="H296" s="13"/>
      <c r="I296" s="26"/>
      <c r="J296" s="22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10" t="str">
        <f t="shared" si="4"/>
        <v>000-000</v>
      </c>
      <c r="C297" s="10"/>
      <c r="D297" s="10"/>
      <c r="E297" s="10"/>
      <c r="F297" s="10"/>
      <c r="G297" s="27"/>
      <c r="H297" s="13"/>
      <c r="I297" s="26"/>
      <c r="J297" s="22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10" t="str">
        <f t="shared" si="4"/>
        <v>000-000</v>
      </c>
      <c r="C298" s="10"/>
      <c r="D298" s="10"/>
      <c r="E298" s="10"/>
      <c r="F298" s="10"/>
      <c r="G298" s="27"/>
      <c r="H298" s="13"/>
      <c r="I298" s="26"/>
      <c r="J298" s="22"/>
      <c r="K298" s="23"/>
      <c r="L298" s="20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10" t="str">
        <f t="shared" si="4"/>
        <v>000-000</v>
      </c>
      <c r="C299" s="10"/>
      <c r="D299" s="10"/>
      <c r="E299" s="10"/>
      <c r="F299" s="10"/>
      <c r="G299" s="27"/>
      <c r="H299" s="13"/>
      <c r="I299" s="26"/>
      <c r="J299" s="22"/>
      <c r="K299" s="23"/>
      <c r="L299" s="20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10" t="str">
        <f t="shared" si="4"/>
        <v>000-000</v>
      </c>
      <c r="C300" s="10"/>
      <c r="D300" s="10"/>
      <c r="E300" s="10"/>
      <c r="F300" s="10"/>
      <c r="G300" s="27"/>
      <c r="H300" s="13"/>
      <c r="I300" s="26"/>
      <c r="J300" s="22"/>
      <c r="K300" s="23"/>
      <c r="L300" s="20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10" t="str">
        <f t="shared" si="4"/>
        <v>000-000</v>
      </c>
      <c r="C301" s="10"/>
      <c r="D301" s="10"/>
      <c r="E301" s="10"/>
      <c r="F301" s="10"/>
      <c r="G301" s="27"/>
      <c r="H301" s="13"/>
      <c r="I301" s="26"/>
      <c r="J301" s="22"/>
      <c r="K301" s="23"/>
      <c r="L301" s="20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10" t="str">
        <f t="shared" si="4"/>
        <v>000-000</v>
      </c>
      <c r="C302" s="10"/>
      <c r="D302" s="10"/>
      <c r="E302" s="10"/>
      <c r="F302" s="10"/>
      <c r="G302" s="27"/>
      <c r="H302" s="13"/>
      <c r="I302" s="26"/>
      <c r="J302" s="22"/>
      <c r="K302" s="23"/>
      <c r="L302" s="20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10" t="str">
        <f t="shared" si="4"/>
        <v>000-000</v>
      </c>
      <c r="C303" s="10"/>
      <c r="D303" s="10"/>
      <c r="E303" s="10"/>
      <c r="F303" s="10"/>
      <c r="G303" s="27"/>
      <c r="H303" s="13"/>
      <c r="I303" s="26"/>
      <c r="J303" s="22"/>
      <c r="K303" s="23"/>
      <c r="L303" s="20"/>
      <c r="M303" s="24"/>
      <c r="N303" s="20"/>
      <c r="O303" s="20"/>
      <c r="P303" s="20"/>
      <c r="Q303" s="20"/>
      <c r="R303" s="20"/>
    </row>
    <row r="304" spans="1:18" ht="18" customHeight="1">
      <c r="A304" s="9">
        <v>256</v>
      </c>
      <c r="B304" s="10" t="str">
        <f t="shared" si="4"/>
        <v>000-000</v>
      </c>
      <c r="C304" s="10"/>
      <c r="D304" s="10"/>
      <c r="E304" s="10"/>
      <c r="F304" s="10"/>
      <c r="G304" s="27"/>
      <c r="H304" s="13"/>
      <c r="I304" s="26"/>
      <c r="J304" s="22"/>
      <c r="K304" s="23"/>
      <c r="L304" s="20"/>
      <c r="M304" s="24"/>
      <c r="N304" s="20"/>
      <c r="O304" s="20"/>
      <c r="P304" s="20"/>
      <c r="Q304" s="20"/>
      <c r="R304" s="20"/>
    </row>
    <row r="305" spans="1:18" ht="18" customHeight="1">
      <c r="A305" s="9">
        <v>257</v>
      </c>
      <c r="B305" s="10" t="str">
        <f t="shared" ref="B305:B368" si="5">TEXT(C305,"000")&amp;"-"&amp;TEXT(E305,"000")</f>
        <v>000-000</v>
      </c>
      <c r="C305" s="10"/>
      <c r="D305" s="10"/>
      <c r="E305" s="10"/>
      <c r="F305" s="10"/>
      <c r="G305" s="27"/>
      <c r="H305" s="13"/>
      <c r="I305" s="26"/>
      <c r="J305" s="22"/>
      <c r="K305" s="23"/>
      <c r="L305" s="20"/>
      <c r="M305" s="24"/>
      <c r="N305" s="20"/>
      <c r="O305" s="20"/>
      <c r="P305" s="20"/>
      <c r="Q305" s="20"/>
      <c r="R305" s="20"/>
    </row>
    <row r="306" spans="1:18" ht="18" customHeight="1">
      <c r="A306" s="9">
        <v>258</v>
      </c>
      <c r="B306" s="10" t="str">
        <f t="shared" si="5"/>
        <v>000-000</v>
      </c>
      <c r="C306" s="10"/>
      <c r="D306" s="10"/>
      <c r="E306" s="10"/>
      <c r="F306" s="10"/>
      <c r="G306" s="27"/>
      <c r="H306" s="13"/>
      <c r="I306" s="26"/>
      <c r="J306" s="22"/>
      <c r="K306" s="23"/>
      <c r="L306" s="20"/>
      <c r="M306" s="24"/>
      <c r="N306" s="20"/>
      <c r="O306" s="20"/>
      <c r="P306" s="20"/>
      <c r="Q306" s="20"/>
      <c r="R306" s="20"/>
    </row>
    <row r="307" spans="1:18" ht="18" customHeight="1">
      <c r="A307" s="9">
        <v>259</v>
      </c>
      <c r="B307" s="10" t="str">
        <f t="shared" si="5"/>
        <v>000-000</v>
      </c>
      <c r="C307" s="10"/>
      <c r="D307" s="10"/>
      <c r="E307" s="10"/>
      <c r="F307" s="10"/>
      <c r="G307" s="27"/>
      <c r="H307" s="13"/>
      <c r="I307" s="26"/>
      <c r="J307" s="22"/>
      <c r="K307" s="23"/>
      <c r="L307" s="20"/>
      <c r="M307" s="24"/>
      <c r="N307" s="20"/>
      <c r="O307" s="20"/>
      <c r="P307" s="20"/>
      <c r="Q307" s="20"/>
      <c r="R307" s="20"/>
    </row>
    <row r="308" spans="1:18" ht="18" customHeight="1">
      <c r="A308" s="9">
        <v>260</v>
      </c>
      <c r="B308" s="10" t="str">
        <f t="shared" si="5"/>
        <v>000-000</v>
      </c>
      <c r="C308" s="10"/>
      <c r="D308" s="10"/>
      <c r="E308" s="10"/>
      <c r="F308" s="10"/>
      <c r="G308" s="27"/>
      <c r="H308" s="13"/>
      <c r="I308" s="26"/>
      <c r="J308" s="22"/>
      <c r="K308" s="23"/>
      <c r="L308" s="20"/>
      <c r="M308" s="24"/>
      <c r="N308" s="20"/>
      <c r="O308" s="20"/>
      <c r="P308" s="20"/>
      <c r="Q308" s="20"/>
      <c r="R308" s="20"/>
    </row>
    <row r="309" spans="1:18" ht="18" customHeight="1">
      <c r="A309" s="9">
        <v>261</v>
      </c>
      <c r="B309" s="10" t="str">
        <f t="shared" si="5"/>
        <v>000-000</v>
      </c>
      <c r="C309" s="10"/>
      <c r="D309" s="10"/>
      <c r="E309" s="10"/>
      <c r="F309" s="10"/>
      <c r="G309" s="27"/>
      <c r="H309" s="13"/>
      <c r="I309" s="26"/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10" t="str">
        <f t="shared" si="5"/>
        <v>000-000</v>
      </c>
      <c r="C310" s="10"/>
      <c r="D310" s="10"/>
      <c r="E310" s="10"/>
      <c r="F310" s="10"/>
      <c r="G310" s="27"/>
      <c r="H310" s="13"/>
      <c r="I310" s="26"/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10" t="str">
        <f t="shared" si="5"/>
        <v>000-000</v>
      </c>
      <c r="C311" s="10"/>
      <c r="D311" s="10"/>
      <c r="E311" s="10"/>
      <c r="F311" s="10"/>
      <c r="G311" s="27"/>
      <c r="H311" s="13"/>
      <c r="I311" s="26"/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10" t="str">
        <f t="shared" si="5"/>
        <v>000-000</v>
      </c>
      <c r="C312" s="10"/>
      <c r="D312" s="10"/>
      <c r="E312" s="10"/>
      <c r="F312" s="10"/>
      <c r="G312" s="27"/>
      <c r="H312" s="13"/>
      <c r="I312" s="26"/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10" t="str">
        <f t="shared" si="5"/>
        <v>000-000</v>
      </c>
      <c r="C313" s="10"/>
      <c r="D313" s="10"/>
      <c r="E313" s="10"/>
      <c r="F313" s="10"/>
      <c r="G313" s="27"/>
      <c r="H313" s="13"/>
      <c r="I313" s="26"/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10" t="str">
        <f t="shared" si="5"/>
        <v>000-000</v>
      </c>
      <c r="C314" s="10"/>
      <c r="D314" s="10"/>
      <c r="E314" s="10"/>
      <c r="F314" s="10"/>
      <c r="G314" s="27"/>
      <c r="H314" s="13"/>
      <c r="I314" s="26"/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10" t="str">
        <f t="shared" si="5"/>
        <v>000-000</v>
      </c>
      <c r="C315" s="10"/>
      <c r="D315" s="10"/>
      <c r="E315" s="10"/>
      <c r="F315" s="10"/>
      <c r="G315" s="27"/>
      <c r="H315" s="13"/>
      <c r="I315" s="26"/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10" t="str">
        <f t="shared" si="5"/>
        <v>000-000</v>
      </c>
      <c r="C316" s="10"/>
      <c r="D316" s="10"/>
      <c r="E316" s="10"/>
      <c r="F316" s="10"/>
      <c r="G316" s="27"/>
      <c r="H316" s="13"/>
      <c r="I316" s="26"/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10" t="str">
        <f t="shared" si="5"/>
        <v>000-000</v>
      </c>
      <c r="C317" s="10"/>
      <c r="D317" s="10"/>
      <c r="E317" s="10"/>
      <c r="F317" s="10"/>
      <c r="G317" s="27"/>
      <c r="H317" s="13"/>
      <c r="I317" s="26"/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10" t="str">
        <f t="shared" si="5"/>
        <v>000-000</v>
      </c>
      <c r="C318" s="10"/>
      <c r="D318" s="10"/>
      <c r="E318" s="10"/>
      <c r="F318" s="10"/>
      <c r="G318" s="27"/>
      <c r="H318" s="13"/>
      <c r="I318" s="26"/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10" t="str">
        <f t="shared" si="5"/>
        <v>000-000</v>
      </c>
      <c r="C319" s="10"/>
      <c r="D319" s="10"/>
      <c r="E319" s="10"/>
      <c r="F319" s="10"/>
      <c r="G319" s="27"/>
      <c r="H319" s="13"/>
      <c r="I319" s="26"/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10" t="str">
        <f t="shared" si="5"/>
        <v>000-000</v>
      </c>
      <c r="C320" s="10"/>
      <c r="D320" s="10"/>
      <c r="E320" s="10"/>
      <c r="F320" s="10"/>
      <c r="G320" s="27"/>
      <c r="H320" s="13"/>
      <c r="I320" s="26"/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10" t="str">
        <f t="shared" si="5"/>
        <v>000-000</v>
      </c>
      <c r="C321" s="10"/>
      <c r="D321" s="10"/>
      <c r="E321" s="10"/>
      <c r="F321" s="10"/>
      <c r="G321" s="27"/>
      <c r="H321" s="13"/>
      <c r="I321" s="26"/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10" t="str">
        <f t="shared" si="5"/>
        <v>000-000</v>
      </c>
      <c r="C322" s="10"/>
      <c r="D322" s="10"/>
      <c r="E322" s="10"/>
      <c r="F322" s="10"/>
      <c r="G322" s="27"/>
      <c r="H322" s="13"/>
      <c r="I322" s="26"/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10" t="str">
        <f t="shared" si="5"/>
        <v>000-000</v>
      </c>
      <c r="C323" s="10"/>
      <c r="D323" s="10"/>
      <c r="E323" s="10"/>
      <c r="F323" s="10"/>
      <c r="G323" s="27"/>
      <c r="H323" s="13"/>
      <c r="I323" s="26"/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10" t="str">
        <f t="shared" si="5"/>
        <v>000-000</v>
      </c>
      <c r="C324" s="10"/>
      <c r="D324" s="10"/>
      <c r="E324" s="10"/>
      <c r="F324" s="10"/>
      <c r="G324" s="27"/>
      <c r="H324" s="13"/>
      <c r="I324" s="26"/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10" t="str">
        <f t="shared" si="5"/>
        <v>000-000</v>
      </c>
      <c r="C325" s="10"/>
      <c r="D325" s="10"/>
      <c r="E325" s="10"/>
      <c r="F325" s="10"/>
      <c r="G325" s="27"/>
      <c r="H325" s="13"/>
      <c r="I325" s="26"/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10" t="str">
        <f t="shared" si="5"/>
        <v>000-000</v>
      </c>
      <c r="C326" s="10"/>
      <c r="D326" s="10"/>
      <c r="E326" s="10"/>
      <c r="F326" s="10"/>
      <c r="G326" s="27"/>
      <c r="H326" s="13"/>
      <c r="I326" s="26"/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10" t="str">
        <f t="shared" si="5"/>
        <v>000-000</v>
      </c>
      <c r="C327" s="10"/>
      <c r="D327" s="10"/>
      <c r="E327" s="10"/>
      <c r="F327" s="10"/>
      <c r="G327" s="27"/>
      <c r="H327" s="13"/>
      <c r="I327" s="26"/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10" t="str">
        <f t="shared" si="5"/>
        <v>000-000</v>
      </c>
      <c r="C328" s="10"/>
      <c r="D328" s="10"/>
      <c r="E328" s="10"/>
      <c r="F328" s="10"/>
      <c r="G328" s="27"/>
      <c r="H328" s="13"/>
      <c r="I328" s="26"/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10" t="str">
        <f t="shared" si="5"/>
        <v>000-000</v>
      </c>
      <c r="C329" s="10"/>
      <c r="D329" s="10"/>
      <c r="E329" s="10"/>
      <c r="F329" s="10"/>
      <c r="G329" s="27"/>
      <c r="H329" s="13"/>
      <c r="I329" s="26"/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10" t="str">
        <f t="shared" si="5"/>
        <v>000-000</v>
      </c>
      <c r="C330" s="10"/>
      <c r="D330" s="10"/>
      <c r="E330" s="10"/>
      <c r="F330" s="10"/>
      <c r="G330" s="27"/>
      <c r="H330" s="13"/>
      <c r="I330" s="26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10" t="str">
        <f t="shared" si="5"/>
        <v>000-000</v>
      </c>
      <c r="C331" s="10"/>
      <c r="D331" s="10"/>
      <c r="E331" s="10"/>
      <c r="F331" s="10"/>
      <c r="G331" s="27"/>
      <c r="H331" s="13"/>
      <c r="I331" s="26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10" t="str">
        <f t="shared" si="5"/>
        <v>000-000</v>
      </c>
      <c r="C332" s="10"/>
      <c r="D332" s="10"/>
      <c r="E332" s="10"/>
      <c r="F332" s="10"/>
      <c r="G332" s="27"/>
      <c r="H332" s="13"/>
      <c r="I332" s="26"/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10" t="str">
        <f t="shared" si="5"/>
        <v>000-000</v>
      </c>
      <c r="C333" s="10"/>
      <c r="D333" s="10"/>
      <c r="E333" s="10"/>
      <c r="F333" s="10"/>
      <c r="G333" s="27"/>
      <c r="H333" s="13"/>
      <c r="I333" s="26"/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10" t="str">
        <f t="shared" si="5"/>
        <v>000-000</v>
      </c>
      <c r="C334" s="10"/>
      <c r="D334" s="10"/>
      <c r="E334" s="10"/>
      <c r="F334" s="10"/>
      <c r="G334" s="27"/>
      <c r="H334" s="13"/>
      <c r="I334" s="26"/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10" t="str">
        <f t="shared" si="5"/>
        <v>000-000</v>
      </c>
      <c r="C335" s="10"/>
      <c r="D335" s="10"/>
      <c r="E335" s="10"/>
      <c r="F335" s="10"/>
      <c r="G335" s="27"/>
      <c r="H335" s="13"/>
      <c r="I335" s="26"/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10" t="str">
        <f t="shared" si="5"/>
        <v>000-000</v>
      </c>
      <c r="C336" s="10"/>
      <c r="D336" s="10"/>
      <c r="E336" s="10"/>
      <c r="F336" s="10"/>
      <c r="G336" s="27"/>
      <c r="H336" s="13"/>
      <c r="I336" s="26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10" t="str">
        <f t="shared" si="5"/>
        <v>000-000</v>
      </c>
      <c r="C337" s="10"/>
      <c r="D337" s="10"/>
      <c r="E337" s="10"/>
      <c r="F337" s="10"/>
      <c r="G337" s="27"/>
      <c r="H337" s="13"/>
      <c r="I337" s="26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10" t="str">
        <f t="shared" si="5"/>
        <v>000-000</v>
      </c>
      <c r="C338" s="10"/>
      <c r="D338" s="10"/>
      <c r="E338" s="10"/>
      <c r="F338" s="10"/>
      <c r="G338" s="27"/>
      <c r="H338" s="13"/>
      <c r="I338" s="26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10" t="str">
        <f t="shared" si="5"/>
        <v>000-000</v>
      </c>
      <c r="C339" s="10"/>
      <c r="D339" s="10"/>
      <c r="E339" s="10"/>
      <c r="F339" s="10"/>
      <c r="G339" s="27"/>
      <c r="H339" s="13"/>
      <c r="I339" s="26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10" t="str">
        <f t="shared" si="5"/>
        <v>000-000</v>
      </c>
      <c r="C340" s="10"/>
      <c r="D340" s="10"/>
      <c r="E340" s="10"/>
      <c r="F340" s="10"/>
      <c r="G340" s="27"/>
      <c r="H340" s="13"/>
      <c r="I340" s="26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10" t="str">
        <f t="shared" si="5"/>
        <v>000-000</v>
      </c>
      <c r="C341" s="10"/>
      <c r="D341" s="10"/>
      <c r="E341" s="10"/>
      <c r="F341" s="10"/>
      <c r="G341" s="27"/>
      <c r="H341" s="13"/>
      <c r="I341" s="26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10" t="str">
        <f t="shared" si="5"/>
        <v>000-000</v>
      </c>
      <c r="C342" s="10"/>
      <c r="D342" s="10"/>
      <c r="E342" s="10"/>
      <c r="F342" s="10"/>
      <c r="G342" s="27"/>
      <c r="H342" s="13"/>
      <c r="I342" s="26"/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10" t="str">
        <f t="shared" si="5"/>
        <v>000-000</v>
      </c>
      <c r="C343" s="10"/>
      <c r="D343" s="10"/>
      <c r="E343" s="10"/>
      <c r="F343" s="10"/>
      <c r="G343" s="27"/>
      <c r="H343" s="13"/>
      <c r="I343" s="26"/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10" t="str">
        <f t="shared" si="5"/>
        <v>000-000</v>
      </c>
      <c r="C344" s="10"/>
      <c r="D344" s="10"/>
      <c r="E344" s="10"/>
      <c r="F344" s="10"/>
      <c r="G344" s="27"/>
      <c r="H344" s="13"/>
      <c r="I344" s="26"/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10" t="str">
        <f t="shared" si="5"/>
        <v>000-000</v>
      </c>
      <c r="C345" s="10"/>
      <c r="D345" s="10"/>
      <c r="E345" s="10"/>
      <c r="F345" s="10"/>
      <c r="G345" s="27"/>
      <c r="H345" s="13"/>
      <c r="I345" s="26"/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10" t="str">
        <f t="shared" si="5"/>
        <v>000-000</v>
      </c>
      <c r="C346" s="10"/>
      <c r="D346" s="10"/>
      <c r="E346" s="10"/>
      <c r="F346" s="10"/>
      <c r="G346" s="27"/>
      <c r="H346" s="13"/>
      <c r="I346" s="26"/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10" t="str">
        <f t="shared" si="5"/>
        <v>000-000</v>
      </c>
      <c r="C347" s="10"/>
      <c r="D347" s="10"/>
      <c r="E347" s="10"/>
      <c r="F347" s="10"/>
      <c r="G347" s="27"/>
      <c r="H347" s="13"/>
      <c r="I347" s="26"/>
      <c r="J347" s="22"/>
      <c r="K347" s="23"/>
      <c r="L347" s="20"/>
      <c r="M347" s="24"/>
      <c r="N347" s="20"/>
      <c r="O347" s="20"/>
      <c r="P347" s="20"/>
      <c r="Q347" s="20"/>
      <c r="R347" s="20"/>
    </row>
    <row r="348" spans="1:18" ht="18" customHeight="1">
      <c r="A348" s="9">
        <v>300</v>
      </c>
      <c r="B348" s="10" t="str">
        <f t="shared" si="5"/>
        <v>000-000</v>
      </c>
      <c r="C348" s="10"/>
      <c r="D348" s="10"/>
      <c r="E348" s="10"/>
      <c r="F348" s="10"/>
      <c r="G348" s="27"/>
      <c r="H348" s="13"/>
      <c r="I348" s="26"/>
      <c r="J348" s="22"/>
      <c r="K348" s="23"/>
      <c r="L348" s="20"/>
      <c r="M348" s="24"/>
      <c r="N348" s="20"/>
      <c r="O348" s="20"/>
      <c r="P348" s="20"/>
      <c r="Q348" s="20"/>
      <c r="R348" s="20"/>
    </row>
    <row r="349" spans="1:18" ht="18" customHeight="1">
      <c r="A349" s="9">
        <v>301</v>
      </c>
      <c r="B349" s="10" t="str">
        <f t="shared" si="5"/>
        <v>000-000</v>
      </c>
      <c r="C349" s="10"/>
      <c r="D349" s="10"/>
      <c r="E349" s="10"/>
      <c r="F349" s="10"/>
      <c r="G349" s="27"/>
      <c r="H349" s="13"/>
      <c r="I349" s="26"/>
      <c r="J349" s="22"/>
      <c r="K349" s="23"/>
      <c r="L349" s="20"/>
      <c r="M349" s="24"/>
      <c r="N349" s="20"/>
      <c r="O349" s="20"/>
      <c r="P349" s="20"/>
      <c r="Q349" s="20"/>
      <c r="R349" s="20"/>
    </row>
    <row r="350" spans="1:18" ht="18" customHeight="1">
      <c r="A350" s="9">
        <v>302</v>
      </c>
      <c r="B350" s="10" t="str">
        <f t="shared" si="5"/>
        <v>000-000</v>
      </c>
      <c r="C350" s="10"/>
      <c r="D350" s="10"/>
      <c r="E350" s="10"/>
      <c r="F350" s="10"/>
      <c r="G350" s="27"/>
      <c r="H350" s="13"/>
      <c r="I350" s="26"/>
      <c r="J350" s="22"/>
      <c r="K350" s="23"/>
      <c r="L350" s="20"/>
      <c r="M350" s="24"/>
      <c r="N350" s="20"/>
      <c r="O350" s="20"/>
      <c r="P350" s="20"/>
      <c r="Q350" s="20"/>
      <c r="R350" s="20"/>
    </row>
    <row r="351" spans="1:18" ht="18" customHeight="1">
      <c r="A351" s="9">
        <v>303</v>
      </c>
      <c r="B351" s="10" t="str">
        <f t="shared" si="5"/>
        <v>000-000</v>
      </c>
      <c r="C351" s="10"/>
      <c r="D351" s="10"/>
      <c r="E351" s="10"/>
      <c r="F351" s="10"/>
      <c r="G351" s="27"/>
      <c r="H351" s="13"/>
      <c r="I351" s="26"/>
      <c r="J351" s="22"/>
      <c r="K351" s="23"/>
      <c r="L351" s="20"/>
      <c r="M351" s="24"/>
      <c r="N351" s="20"/>
      <c r="O351" s="20"/>
      <c r="P351" s="20"/>
      <c r="Q351" s="20"/>
      <c r="R351" s="20"/>
    </row>
    <row r="352" spans="1:18" ht="18" customHeight="1">
      <c r="A352" s="9">
        <v>304</v>
      </c>
      <c r="B352" s="10" t="str">
        <f t="shared" si="5"/>
        <v>000-000</v>
      </c>
      <c r="C352" s="10"/>
      <c r="D352" s="10"/>
      <c r="E352" s="10"/>
      <c r="F352" s="10"/>
      <c r="G352" s="27"/>
      <c r="H352" s="13"/>
      <c r="I352" s="26"/>
      <c r="J352" s="22"/>
      <c r="K352" s="23"/>
      <c r="L352" s="20"/>
      <c r="M352" s="24"/>
      <c r="N352" s="20"/>
      <c r="O352" s="20"/>
      <c r="P352" s="20"/>
      <c r="Q352" s="20"/>
      <c r="R352" s="20"/>
    </row>
    <row r="353" spans="1:18" ht="18" customHeight="1">
      <c r="A353" s="9">
        <v>305</v>
      </c>
      <c r="B353" s="10" t="str">
        <f t="shared" si="5"/>
        <v>000-000</v>
      </c>
      <c r="C353" s="10"/>
      <c r="D353" s="10"/>
      <c r="E353" s="10"/>
      <c r="F353" s="10"/>
      <c r="G353" s="27"/>
      <c r="H353" s="13"/>
      <c r="I353" s="26"/>
      <c r="J353" s="22"/>
      <c r="K353" s="23"/>
      <c r="L353" s="20"/>
      <c r="M353" s="24"/>
      <c r="N353" s="20"/>
      <c r="O353" s="20"/>
      <c r="P353" s="20"/>
      <c r="Q353" s="20"/>
      <c r="R353" s="20"/>
    </row>
    <row r="354" spans="1:18" ht="18" customHeight="1">
      <c r="A354" s="9">
        <v>306</v>
      </c>
      <c r="B354" s="10" t="str">
        <f t="shared" si="5"/>
        <v>000-000</v>
      </c>
      <c r="C354" s="10"/>
      <c r="D354" s="10"/>
      <c r="E354" s="10"/>
      <c r="F354" s="10"/>
      <c r="G354" s="27"/>
      <c r="H354" s="13"/>
      <c r="I354" s="26"/>
      <c r="J354" s="22"/>
      <c r="K354" s="23"/>
      <c r="L354" s="20"/>
      <c r="M354" s="24"/>
      <c r="N354" s="20"/>
      <c r="O354" s="20"/>
      <c r="P354" s="20"/>
      <c r="Q354" s="20"/>
      <c r="R354" s="20"/>
    </row>
    <row r="355" spans="1:18" ht="18" customHeight="1">
      <c r="A355" s="9">
        <v>307</v>
      </c>
      <c r="B355" s="10" t="str">
        <f t="shared" si="5"/>
        <v>000-000</v>
      </c>
      <c r="C355" s="10"/>
      <c r="D355" s="10"/>
      <c r="E355" s="10"/>
      <c r="F355" s="10"/>
      <c r="G355" s="27"/>
      <c r="H355" s="13"/>
      <c r="I355" s="26"/>
      <c r="J355" s="22"/>
      <c r="K355" s="23"/>
      <c r="L355" s="20"/>
      <c r="M355" s="24"/>
      <c r="N355" s="20"/>
      <c r="O355" s="20"/>
      <c r="P355" s="20"/>
      <c r="Q355" s="20"/>
      <c r="R355" s="20"/>
    </row>
    <row r="356" spans="1:18" ht="18" customHeight="1">
      <c r="A356" s="9">
        <v>308</v>
      </c>
      <c r="B356" s="10" t="str">
        <f t="shared" si="5"/>
        <v>000-000</v>
      </c>
      <c r="C356" s="10"/>
      <c r="D356" s="10"/>
      <c r="E356" s="10"/>
      <c r="F356" s="10"/>
      <c r="G356" s="27"/>
      <c r="H356" s="13"/>
      <c r="I356" s="26"/>
      <c r="J356" s="22"/>
      <c r="K356" s="23"/>
      <c r="L356" s="20"/>
      <c r="M356" s="24"/>
      <c r="N356" s="20"/>
      <c r="O356" s="20"/>
      <c r="P356" s="20"/>
      <c r="Q356" s="20"/>
      <c r="R356" s="20"/>
    </row>
    <row r="357" spans="1:18" ht="18" customHeight="1">
      <c r="A357" s="9">
        <v>309</v>
      </c>
      <c r="B357" s="10" t="str">
        <f t="shared" si="5"/>
        <v>000-000</v>
      </c>
      <c r="C357" s="10"/>
      <c r="D357" s="10"/>
      <c r="E357" s="10"/>
      <c r="F357" s="10"/>
      <c r="G357" s="27"/>
      <c r="H357" s="13"/>
      <c r="I357" s="26"/>
      <c r="J357" s="22"/>
      <c r="K357" s="23"/>
      <c r="L357" s="20"/>
      <c r="M357" s="24"/>
      <c r="N357" s="20"/>
      <c r="O357" s="20"/>
      <c r="P357" s="20"/>
      <c r="Q357" s="20"/>
      <c r="R357" s="20"/>
    </row>
    <row r="358" spans="1:18" ht="18" customHeight="1">
      <c r="A358" s="9">
        <v>310</v>
      </c>
      <c r="B358" s="10" t="str">
        <f t="shared" si="5"/>
        <v>000-000</v>
      </c>
      <c r="C358" s="10"/>
      <c r="D358" s="10"/>
      <c r="E358" s="10"/>
      <c r="F358" s="10"/>
      <c r="G358" s="27"/>
      <c r="H358" s="13"/>
      <c r="I358" s="26"/>
      <c r="J358" s="22"/>
      <c r="K358" s="23"/>
      <c r="L358" s="20"/>
      <c r="M358" s="24"/>
      <c r="N358" s="20"/>
      <c r="O358" s="20"/>
      <c r="P358" s="20"/>
      <c r="Q358" s="20"/>
      <c r="R358" s="20"/>
    </row>
    <row r="359" spans="1:18" ht="18" customHeight="1">
      <c r="A359" s="9">
        <v>311</v>
      </c>
      <c r="B359" s="10" t="str">
        <f t="shared" si="5"/>
        <v>000-000</v>
      </c>
      <c r="C359" s="10"/>
      <c r="D359" s="10"/>
      <c r="E359" s="10"/>
      <c r="F359" s="10"/>
      <c r="G359" s="27"/>
      <c r="H359" s="13"/>
      <c r="I359" s="26"/>
      <c r="J359" s="22"/>
      <c r="K359" s="23"/>
      <c r="L359" s="20"/>
      <c r="M359" s="24"/>
      <c r="N359" s="20"/>
      <c r="O359" s="20"/>
      <c r="P359" s="20"/>
      <c r="Q359" s="20"/>
      <c r="R359" s="20"/>
    </row>
    <row r="360" spans="1:18" ht="18" customHeight="1">
      <c r="A360" s="9">
        <v>312</v>
      </c>
      <c r="B360" s="10" t="str">
        <f t="shared" si="5"/>
        <v>000-000</v>
      </c>
      <c r="C360" s="10"/>
      <c r="D360" s="10"/>
      <c r="E360" s="10"/>
      <c r="F360" s="10"/>
      <c r="G360" s="27"/>
      <c r="H360" s="13"/>
      <c r="I360" s="26"/>
      <c r="J360" s="22"/>
      <c r="K360" s="23"/>
      <c r="L360" s="20"/>
      <c r="M360" s="24"/>
      <c r="N360" s="20"/>
      <c r="O360" s="20"/>
      <c r="P360" s="20"/>
      <c r="Q360" s="20"/>
      <c r="R360" s="20"/>
    </row>
    <row r="361" spans="1:18" ht="18" customHeight="1">
      <c r="A361" s="9">
        <v>313</v>
      </c>
      <c r="B361" s="10" t="str">
        <f t="shared" si="5"/>
        <v>000-000</v>
      </c>
      <c r="C361" s="10"/>
      <c r="D361" s="10"/>
      <c r="E361" s="10"/>
      <c r="F361" s="10"/>
      <c r="G361" s="27"/>
      <c r="H361" s="13"/>
      <c r="I361" s="26"/>
      <c r="J361" s="22"/>
      <c r="K361" s="23"/>
      <c r="L361" s="20"/>
      <c r="M361" s="24"/>
      <c r="N361" s="20"/>
      <c r="O361" s="20"/>
      <c r="P361" s="20"/>
      <c r="Q361" s="20"/>
      <c r="R361" s="20"/>
    </row>
    <row r="362" spans="1:18" ht="18" customHeight="1">
      <c r="A362" s="9">
        <v>314</v>
      </c>
      <c r="B362" s="10" t="str">
        <f t="shared" si="5"/>
        <v>000-000</v>
      </c>
      <c r="C362" s="10"/>
      <c r="D362" s="10"/>
      <c r="E362" s="10"/>
      <c r="F362" s="10"/>
      <c r="G362" s="27"/>
      <c r="H362" s="13"/>
      <c r="I362" s="26"/>
      <c r="J362" s="22"/>
      <c r="K362" s="23"/>
      <c r="L362" s="20"/>
      <c r="M362" s="24"/>
      <c r="N362" s="20"/>
      <c r="O362" s="20"/>
      <c r="P362" s="20"/>
      <c r="Q362" s="20"/>
      <c r="R362" s="20"/>
    </row>
    <row r="363" spans="1:18" ht="18" customHeight="1">
      <c r="A363" s="9">
        <v>315</v>
      </c>
      <c r="B363" s="10" t="str">
        <f t="shared" si="5"/>
        <v>000-000</v>
      </c>
      <c r="C363" s="10"/>
      <c r="D363" s="10"/>
      <c r="E363" s="10"/>
      <c r="F363" s="10"/>
      <c r="G363" s="27"/>
      <c r="H363" s="13"/>
      <c r="I363" s="26"/>
      <c r="J363" s="22"/>
      <c r="K363" s="23"/>
      <c r="L363" s="20"/>
      <c r="M363" s="24"/>
      <c r="N363" s="20"/>
      <c r="O363" s="20"/>
      <c r="P363" s="20"/>
      <c r="Q363" s="20"/>
      <c r="R363" s="20"/>
    </row>
    <row r="364" spans="1:18" ht="18" customHeight="1">
      <c r="A364" s="9">
        <v>316</v>
      </c>
      <c r="B364" s="10" t="str">
        <f t="shared" si="5"/>
        <v>000-000</v>
      </c>
      <c r="C364" s="10"/>
      <c r="D364" s="10"/>
      <c r="E364" s="10"/>
      <c r="F364" s="10"/>
      <c r="G364" s="27"/>
      <c r="H364" s="13"/>
      <c r="I364" s="26"/>
      <c r="J364" s="22"/>
      <c r="K364" s="23"/>
      <c r="L364" s="20"/>
      <c r="M364" s="24"/>
      <c r="N364" s="20"/>
      <c r="O364" s="20"/>
      <c r="P364" s="20"/>
      <c r="Q364" s="20"/>
      <c r="R364" s="20"/>
    </row>
    <row r="365" spans="1:18" ht="18" customHeight="1">
      <c r="A365" s="9">
        <v>317</v>
      </c>
      <c r="B365" s="10" t="str">
        <f t="shared" si="5"/>
        <v>000-000</v>
      </c>
      <c r="C365" s="10"/>
      <c r="D365" s="10"/>
      <c r="E365" s="10"/>
      <c r="F365" s="10"/>
      <c r="G365" s="27"/>
      <c r="H365" s="13"/>
      <c r="I365" s="26"/>
      <c r="J365" s="22"/>
      <c r="K365" s="23"/>
      <c r="L365" s="20"/>
      <c r="M365" s="24"/>
      <c r="N365" s="20"/>
      <c r="O365" s="20"/>
      <c r="P365" s="20"/>
      <c r="Q365" s="20"/>
      <c r="R365" s="20"/>
    </row>
    <row r="366" spans="1:18" ht="18" customHeight="1">
      <c r="A366" s="9">
        <v>318</v>
      </c>
      <c r="B366" s="10" t="str">
        <f t="shared" si="5"/>
        <v>000-000</v>
      </c>
      <c r="C366" s="10"/>
      <c r="D366" s="10"/>
      <c r="E366" s="10"/>
      <c r="F366" s="10"/>
      <c r="G366" s="27"/>
      <c r="H366" s="13"/>
      <c r="I366" s="26"/>
      <c r="J366" s="22"/>
      <c r="K366" s="23"/>
      <c r="L366" s="20"/>
      <c r="M366" s="24"/>
      <c r="N366" s="20"/>
      <c r="O366" s="20"/>
      <c r="P366" s="20"/>
      <c r="Q366" s="20"/>
      <c r="R366" s="20"/>
    </row>
    <row r="367" spans="1:18" ht="18" customHeight="1">
      <c r="A367" s="9">
        <v>319</v>
      </c>
      <c r="B367" s="10" t="str">
        <f t="shared" si="5"/>
        <v>000-000</v>
      </c>
      <c r="C367" s="10"/>
      <c r="D367" s="10"/>
      <c r="E367" s="10"/>
      <c r="F367" s="10"/>
      <c r="G367" s="27"/>
      <c r="H367" s="13"/>
      <c r="I367" s="26"/>
      <c r="J367" s="22"/>
      <c r="K367" s="23"/>
      <c r="L367" s="20"/>
      <c r="M367" s="24"/>
      <c r="N367" s="20"/>
      <c r="O367" s="20"/>
      <c r="P367" s="20"/>
      <c r="Q367" s="20"/>
      <c r="R367" s="20"/>
    </row>
    <row r="368" spans="1:18" ht="18" customHeight="1">
      <c r="A368" s="9">
        <v>320</v>
      </c>
      <c r="B368" s="10" t="str">
        <f t="shared" si="5"/>
        <v>000-000</v>
      </c>
      <c r="C368" s="10"/>
      <c r="D368" s="10"/>
      <c r="E368" s="10"/>
      <c r="F368" s="10"/>
      <c r="G368" s="27"/>
      <c r="H368" s="13"/>
      <c r="I368" s="26"/>
      <c r="J368" s="22"/>
      <c r="K368" s="23"/>
      <c r="L368" s="20"/>
      <c r="M368" s="24"/>
      <c r="N368" s="20"/>
      <c r="O368" s="20"/>
      <c r="P368" s="20"/>
      <c r="Q368" s="20"/>
      <c r="R368" s="20"/>
    </row>
    <row r="369" spans="1:18" ht="18" customHeight="1">
      <c r="A369" s="9">
        <v>321</v>
      </c>
      <c r="B369" s="10" t="str">
        <f t="shared" ref="B369:B432" si="6">TEXT(C369,"000")&amp;"-"&amp;TEXT(E369,"000")</f>
        <v>000-000</v>
      </c>
      <c r="C369" s="10"/>
      <c r="D369" s="10"/>
      <c r="E369" s="10"/>
      <c r="F369" s="10"/>
      <c r="G369" s="27"/>
      <c r="H369" s="13"/>
      <c r="I369" s="26"/>
      <c r="J369" s="22"/>
      <c r="K369" s="23"/>
      <c r="L369" s="20"/>
      <c r="M369" s="24"/>
      <c r="N369" s="20"/>
      <c r="O369" s="20"/>
      <c r="P369" s="20"/>
      <c r="Q369" s="20"/>
      <c r="R369" s="20"/>
    </row>
    <row r="370" spans="1:18" ht="18" customHeight="1">
      <c r="A370" s="9">
        <v>322</v>
      </c>
      <c r="B370" s="10" t="str">
        <f t="shared" si="6"/>
        <v>000-000</v>
      </c>
      <c r="C370" s="10"/>
      <c r="D370" s="10"/>
      <c r="E370" s="10"/>
      <c r="F370" s="10"/>
      <c r="G370" s="27"/>
      <c r="H370" s="13"/>
      <c r="I370" s="26"/>
      <c r="J370" s="22"/>
      <c r="K370" s="23"/>
      <c r="L370" s="20"/>
      <c r="M370" s="24"/>
      <c r="N370" s="20"/>
      <c r="O370" s="20"/>
      <c r="P370" s="20"/>
      <c r="Q370" s="20"/>
      <c r="R370" s="20"/>
    </row>
    <row r="371" spans="1:18" ht="18" customHeight="1">
      <c r="A371" s="9">
        <v>323</v>
      </c>
      <c r="B371" s="10" t="str">
        <f t="shared" si="6"/>
        <v>000-000</v>
      </c>
      <c r="C371" s="10"/>
      <c r="D371" s="10"/>
      <c r="E371" s="10"/>
      <c r="F371" s="10"/>
      <c r="G371" s="27"/>
      <c r="H371" s="13"/>
      <c r="I371" s="26"/>
      <c r="J371" s="22"/>
      <c r="K371" s="23"/>
      <c r="L371" s="20"/>
      <c r="M371" s="24"/>
      <c r="N371" s="20"/>
      <c r="O371" s="20"/>
      <c r="P371" s="20"/>
      <c r="Q371" s="20"/>
      <c r="R371" s="20"/>
    </row>
    <row r="372" spans="1:18" ht="18" customHeight="1">
      <c r="A372" s="9">
        <v>324</v>
      </c>
      <c r="B372" s="10" t="str">
        <f t="shared" si="6"/>
        <v>000-000</v>
      </c>
      <c r="C372" s="10"/>
      <c r="D372" s="10"/>
      <c r="E372" s="10"/>
      <c r="F372" s="10"/>
      <c r="G372" s="27"/>
      <c r="H372" s="13"/>
      <c r="I372" s="26"/>
      <c r="J372" s="22"/>
      <c r="K372" s="23"/>
      <c r="L372" s="20"/>
      <c r="M372" s="24"/>
      <c r="N372" s="20"/>
      <c r="O372" s="20"/>
      <c r="P372" s="20"/>
      <c r="Q372" s="20"/>
      <c r="R372" s="20"/>
    </row>
    <row r="373" spans="1:18" ht="18" customHeight="1">
      <c r="A373" s="9">
        <v>325</v>
      </c>
      <c r="B373" s="10" t="str">
        <f t="shared" si="6"/>
        <v>000-000</v>
      </c>
      <c r="C373" s="10"/>
      <c r="D373" s="10"/>
      <c r="E373" s="10"/>
      <c r="F373" s="10"/>
      <c r="G373" s="27"/>
      <c r="H373" s="13"/>
      <c r="I373" s="26"/>
      <c r="J373" s="22"/>
      <c r="K373" s="23"/>
      <c r="L373" s="20"/>
      <c r="M373" s="24"/>
      <c r="N373" s="20"/>
      <c r="O373" s="20"/>
      <c r="P373" s="20"/>
      <c r="Q373" s="20"/>
      <c r="R373" s="20"/>
    </row>
    <row r="374" spans="1:18" ht="18" customHeight="1">
      <c r="A374" s="9">
        <v>326</v>
      </c>
      <c r="B374" s="10" t="str">
        <f t="shared" si="6"/>
        <v>000-000</v>
      </c>
      <c r="C374" s="10"/>
      <c r="D374" s="10"/>
      <c r="E374" s="10"/>
      <c r="F374" s="10"/>
      <c r="G374" s="27"/>
      <c r="H374" s="13"/>
      <c r="I374" s="26"/>
      <c r="J374" s="22"/>
      <c r="K374" s="23"/>
      <c r="L374" s="20"/>
      <c r="M374" s="24"/>
      <c r="N374" s="20"/>
      <c r="O374" s="20"/>
      <c r="P374" s="20"/>
      <c r="Q374" s="20"/>
      <c r="R374" s="20"/>
    </row>
    <row r="375" spans="1:18" ht="18" customHeight="1">
      <c r="A375" s="9">
        <v>327</v>
      </c>
      <c r="B375" s="10" t="str">
        <f t="shared" si="6"/>
        <v>000-000</v>
      </c>
      <c r="C375" s="10"/>
      <c r="D375" s="10"/>
      <c r="E375" s="10"/>
      <c r="F375" s="10"/>
      <c r="G375" s="27"/>
      <c r="H375" s="13"/>
      <c r="I375" s="26"/>
      <c r="J375" s="22"/>
      <c r="K375" s="23"/>
      <c r="L375" s="20"/>
      <c r="M375" s="24"/>
      <c r="N375" s="20"/>
      <c r="O375" s="20"/>
      <c r="P375" s="20"/>
      <c r="Q375" s="20"/>
      <c r="R375" s="20"/>
    </row>
    <row r="376" spans="1:18" ht="18" customHeight="1">
      <c r="A376" s="9">
        <v>328</v>
      </c>
      <c r="B376" s="10" t="str">
        <f t="shared" si="6"/>
        <v>000-000</v>
      </c>
      <c r="C376" s="10"/>
      <c r="D376" s="10"/>
      <c r="E376" s="10"/>
      <c r="F376" s="10"/>
      <c r="G376" s="27"/>
      <c r="H376" s="13"/>
      <c r="I376" s="26"/>
      <c r="J376" s="22"/>
      <c r="K376" s="23"/>
      <c r="L376" s="20"/>
      <c r="M376" s="24"/>
      <c r="N376" s="20"/>
      <c r="O376" s="20"/>
      <c r="P376" s="20"/>
      <c r="Q376" s="20"/>
      <c r="R376" s="20"/>
    </row>
    <row r="377" spans="1:18" ht="18" customHeight="1">
      <c r="A377" s="9">
        <v>329</v>
      </c>
      <c r="B377" s="10" t="str">
        <f t="shared" si="6"/>
        <v>000-000</v>
      </c>
      <c r="C377" s="10"/>
      <c r="D377" s="10"/>
      <c r="E377" s="10"/>
      <c r="F377" s="10"/>
      <c r="G377" s="27"/>
      <c r="H377" s="13"/>
      <c r="I377" s="26"/>
      <c r="J377" s="22"/>
      <c r="K377" s="23"/>
      <c r="L377" s="20"/>
      <c r="M377" s="24"/>
      <c r="N377" s="20"/>
      <c r="O377" s="20"/>
      <c r="P377" s="20"/>
      <c r="Q377" s="20"/>
      <c r="R377" s="20"/>
    </row>
    <row r="378" spans="1:18" ht="18" customHeight="1">
      <c r="A378" s="9">
        <v>330</v>
      </c>
      <c r="B378" s="10" t="str">
        <f t="shared" si="6"/>
        <v>000-000</v>
      </c>
      <c r="C378" s="10"/>
      <c r="D378" s="10"/>
      <c r="E378" s="10"/>
      <c r="F378" s="10"/>
      <c r="G378" s="27"/>
      <c r="H378" s="13"/>
      <c r="I378" s="26"/>
      <c r="J378" s="22"/>
      <c r="K378" s="23"/>
      <c r="L378" s="20"/>
      <c r="M378" s="24"/>
      <c r="N378" s="20"/>
      <c r="O378" s="20"/>
      <c r="P378" s="20"/>
      <c r="Q378" s="20"/>
      <c r="R378" s="20"/>
    </row>
    <row r="379" spans="1:18" ht="18" customHeight="1">
      <c r="A379" s="9">
        <v>331</v>
      </c>
      <c r="B379" s="10" t="str">
        <f t="shared" si="6"/>
        <v>000-000</v>
      </c>
      <c r="C379" s="10"/>
      <c r="D379" s="10"/>
      <c r="E379" s="10"/>
      <c r="F379" s="10"/>
      <c r="G379" s="27"/>
      <c r="H379" s="13"/>
      <c r="I379" s="26"/>
      <c r="J379" s="22"/>
      <c r="K379" s="23"/>
      <c r="L379" s="20"/>
      <c r="M379" s="24"/>
      <c r="N379" s="20"/>
      <c r="O379" s="20"/>
      <c r="P379" s="20"/>
      <c r="Q379" s="20"/>
      <c r="R379" s="20"/>
    </row>
    <row r="380" spans="1:18" ht="18" customHeight="1">
      <c r="A380" s="9">
        <v>332</v>
      </c>
      <c r="B380" s="10" t="str">
        <f t="shared" si="6"/>
        <v>000-000</v>
      </c>
      <c r="C380" s="10"/>
      <c r="D380" s="10"/>
      <c r="E380" s="10"/>
      <c r="F380" s="10"/>
      <c r="G380" s="27"/>
      <c r="H380" s="13"/>
      <c r="I380" s="26"/>
      <c r="J380" s="22"/>
      <c r="K380" s="23"/>
      <c r="L380" s="20"/>
      <c r="M380" s="24"/>
      <c r="N380" s="20"/>
      <c r="O380" s="20"/>
      <c r="P380" s="20"/>
      <c r="Q380" s="20"/>
      <c r="R380" s="20"/>
    </row>
    <row r="381" spans="1:18" ht="18" customHeight="1">
      <c r="A381" s="9">
        <v>333</v>
      </c>
      <c r="B381" s="10" t="str">
        <f t="shared" si="6"/>
        <v>000-000</v>
      </c>
      <c r="C381" s="10"/>
      <c r="D381" s="10"/>
      <c r="E381" s="10"/>
      <c r="F381" s="10"/>
      <c r="G381" s="27"/>
      <c r="H381" s="13"/>
      <c r="I381" s="26"/>
      <c r="J381" s="22"/>
      <c r="K381" s="23"/>
      <c r="L381" s="20"/>
      <c r="M381" s="24"/>
      <c r="N381" s="20"/>
      <c r="O381" s="20"/>
      <c r="P381" s="20"/>
      <c r="Q381" s="20"/>
      <c r="R381" s="20"/>
    </row>
    <row r="382" spans="1:18" ht="18" customHeight="1">
      <c r="A382" s="9">
        <v>334</v>
      </c>
      <c r="B382" s="10" t="str">
        <f t="shared" si="6"/>
        <v>000-000</v>
      </c>
      <c r="C382" s="10"/>
      <c r="D382" s="10"/>
      <c r="E382" s="10"/>
      <c r="F382" s="10"/>
      <c r="G382" s="27"/>
      <c r="H382" s="13"/>
      <c r="I382" s="26"/>
      <c r="J382" s="22"/>
      <c r="K382" s="23"/>
      <c r="L382" s="20"/>
      <c r="M382" s="24"/>
      <c r="N382" s="20"/>
      <c r="O382" s="20"/>
      <c r="P382" s="20"/>
      <c r="Q382" s="20"/>
      <c r="R382" s="20"/>
    </row>
    <row r="383" spans="1:18" ht="18" customHeight="1">
      <c r="A383" s="9">
        <v>335</v>
      </c>
      <c r="B383" s="10" t="str">
        <f t="shared" si="6"/>
        <v>000-000</v>
      </c>
      <c r="C383" s="10"/>
      <c r="D383" s="10"/>
      <c r="E383" s="10"/>
      <c r="F383" s="10"/>
      <c r="G383" s="27"/>
      <c r="H383" s="13"/>
      <c r="I383" s="26"/>
      <c r="J383" s="22"/>
      <c r="K383" s="23"/>
      <c r="L383" s="20"/>
      <c r="M383" s="24"/>
      <c r="N383" s="20"/>
      <c r="O383" s="20"/>
      <c r="P383" s="20"/>
      <c r="Q383" s="20"/>
      <c r="R383" s="20"/>
    </row>
    <row r="384" spans="1:18" ht="18" customHeight="1">
      <c r="A384" s="9">
        <v>336</v>
      </c>
      <c r="B384" s="10" t="str">
        <f t="shared" si="6"/>
        <v>000-000</v>
      </c>
      <c r="C384" s="10"/>
      <c r="D384" s="10"/>
      <c r="E384" s="10"/>
      <c r="F384" s="10"/>
      <c r="G384" s="27"/>
      <c r="H384" s="13"/>
      <c r="I384" s="26"/>
      <c r="J384" s="22"/>
      <c r="K384" s="23"/>
      <c r="L384" s="20"/>
      <c r="M384" s="24"/>
      <c r="N384" s="20"/>
      <c r="O384" s="20"/>
      <c r="P384" s="20"/>
      <c r="Q384" s="20"/>
      <c r="R384" s="20"/>
    </row>
    <row r="385" spans="1:18" ht="18" customHeight="1">
      <c r="A385" s="9">
        <v>337</v>
      </c>
      <c r="B385" s="10" t="str">
        <f t="shared" si="6"/>
        <v>000-000</v>
      </c>
      <c r="C385" s="10"/>
      <c r="D385" s="10"/>
      <c r="E385" s="10"/>
      <c r="F385" s="10"/>
      <c r="G385" s="27"/>
      <c r="H385" s="13"/>
      <c r="I385" s="26"/>
      <c r="J385" s="22"/>
      <c r="K385" s="23"/>
      <c r="L385" s="20"/>
      <c r="M385" s="24"/>
      <c r="N385" s="20"/>
      <c r="O385" s="20"/>
      <c r="P385" s="20"/>
      <c r="Q385" s="20"/>
      <c r="R385" s="20"/>
    </row>
    <row r="386" spans="1:18" ht="18" customHeight="1">
      <c r="A386" s="9">
        <v>338</v>
      </c>
      <c r="B386" s="10" t="str">
        <f t="shared" si="6"/>
        <v>000-000</v>
      </c>
      <c r="C386" s="10"/>
      <c r="D386" s="10"/>
      <c r="E386" s="10"/>
      <c r="F386" s="10"/>
      <c r="G386" s="27"/>
      <c r="H386" s="13"/>
      <c r="I386" s="26"/>
      <c r="J386" s="22"/>
      <c r="K386" s="23"/>
      <c r="L386" s="20"/>
      <c r="M386" s="24"/>
      <c r="N386" s="20"/>
      <c r="O386" s="20"/>
      <c r="P386" s="20"/>
      <c r="Q386" s="20"/>
      <c r="R386" s="20"/>
    </row>
    <row r="387" spans="1:18" ht="18" customHeight="1">
      <c r="A387" s="9">
        <v>339</v>
      </c>
      <c r="B387" s="10" t="str">
        <f t="shared" si="6"/>
        <v>000-000</v>
      </c>
      <c r="C387" s="10"/>
      <c r="D387" s="10"/>
      <c r="E387" s="10"/>
      <c r="F387" s="10"/>
      <c r="G387" s="27"/>
      <c r="H387" s="13"/>
      <c r="I387" s="26"/>
      <c r="J387" s="22"/>
      <c r="K387" s="23"/>
      <c r="L387" s="20"/>
      <c r="M387" s="24"/>
      <c r="N387" s="20"/>
      <c r="O387" s="20"/>
      <c r="P387" s="20"/>
      <c r="Q387" s="20"/>
      <c r="R387" s="20"/>
    </row>
    <row r="388" spans="1:18" ht="18" customHeight="1">
      <c r="A388" s="9">
        <v>340</v>
      </c>
      <c r="B388" s="10" t="str">
        <f t="shared" si="6"/>
        <v>000-000</v>
      </c>
      <c r="C388" s="10"/>
      <c r="D388" s="10"/>
      <c r="E388" s="10"/>
      <c r="F388" s="10"/>
      <c r="G388" s="27"/>
      <c r="H388" s="13"/>
      <c r="I388" s="26"/>
      <c r="J388" s="22"/>
      <c r="K388" s="23"/>
      <c r="L388" s="20"/>
      <c r="M388" s="24"/>
      <c r="N388" s="20"/>
      <c r="O388" s="20"/>
      <c r="P388" s="20"/>
      <c r="Q388" s="20"/>
      <c r="R388" s="20"/>
    </row>
    <row r="389" spans="1:18" ht="18" customHeight="1">
      <c r="A389" s="9">
        <v>341</v>
      </c>
      <c r="B389" s="10" t="str">
        <f t="shared" si="6"/>
        <v>000-000</v>
      </c>
      <c r="C389" s="10"/>
      <c r="D389" s="10"/>
      <c r="E389" s="10"/>
      <c r="F389" s="10"/>
      <c r="G389" s="27"/>
      <c r="H389" s="13"/>
      <c r="I389" s="26"/>
      <c r="J389" s="22"/>
      <c r="K389" s="23"/>
      <c r="L389" s="20"/>
      <c r="M389" s="24"/>
      <c r="N389" s="20"/>
      <c r="O389" s="20"/>
      <c r="P389" s="20"/>
      <c r="Q389" s="20"/>
      <c r="R389" s="20"/>
    </row>
    <row r="390" spans="1:18" ht="18" customHeight="1">
      <c r="A390" s="9">
        <v>342</v>
      </c>
      <c r="B390" s="10" t="str">
        <f t="shared" si="6"/>
        <v>000-000</v>
      </c>
      <c r="C390" s="10"/>
      <c r="D390" s="10"/>
      <c r="E390" s="10"/>
      <c r="F390" s="10"/>
      <c r="G390" s="27"/>
      <c r="H390" s="13"/>
      <c r="I390" s="26"/>
      <c r="J390" s="22"/>
      <c r="K390" s="23"/>
      <c r="L390" s="20"/>
      <c r="M390" s="24"/>
      <c r="N390" s="20"/>
      <c r="O390" s="20"/>
      <c r="P390" s="20"/>
      <c r="Q390" s="20"/>
      <c r="R390" s="20"/>
    </row>
    <row r="391" spans="1:18" ht="18" customHeight="1">
      <c r="A391" s="9">
        <v>343</v>
      </c>
      <c r="B391" s="10" t="str">
        <f t="shared" si="6"/>
        <v>000-000</v>
      </c>
      <c r="C391" s="10"/>
      <c r="D391" s="10"/>
      <c r="E391" s="10"/>
      <c r="F391" s="10"/>
      <c r="G391" s="27"/>
      <c r="H391" s="13"/>
      <c r="I391" s="26"/>
      <c r="J391" s="22"/>
      <c r="K391" s="23"/>
      <c r="L391" s="20"/>
      <c r="M391" s="24"/>
      <c r="N391" s="20"/>
      <c r="O391" s="20"/>
      <c r="P391" s="20"/>
      <c r="Q391" s="20"/>
      <c r="R391" s="20"/>
    </row>
    <row r="392" spans="1:18" ht="18" customHeight="1">
      <c r="A392" s="9">
        <v>344</v>
      </c>
      <c r="B392" s="10" t="str">
        <f t="shared" si="6"/>
        <v>000-000</v>
      </c>
      <c r="C392" s="10"/>
      <c r="D392" s="10"/>
      <c r="E392" s="10"/>
      <c r="F392" s="10"/>
      <c r="G392" s="27"/>
      <c r="H392" s="13"/>
      <c r="I392" s="26"/>
      <c r="J392" s="22"/>
      <c r="K392" s="23"/>
      <c r="L392" s="20"/>
      <c r="M392" s="24"/>
      <c r="N392" s="20"/>
      <c r="O392" s="20"/>
      <c r="P392" s="20"/>
      <c r="Q392" s="20"/>
      <c r="R392" s="20"/>
    </row>
    <row r="393" spans="1:18" ht="18" customHeight="1">
      <c r="A393" s="9">
        <v>345</v>
      </c>
      <c r="B393" s="10" t="str">
        <f t="shared" si="6"/>
        <v>000-000</v>
      </c>
      <c r="C393" s="10"/>
      <c r="D393" s="10"/>
      <c r="E393" s="10"/>
      <c r="F393" s="10"/>
      <c r="G393" s="27"/>
      <c r="H393" s="13"/>
      <c r="I393" s="26"/>
      <c r="J393" s="22"/>
      <c r="K393" s="23"/>
      <c r="L393" s="20"/>
      <c r="M393" s="24"/>
      <c r="N393" s="20"/>
      <c r="O393" s="20"/>
      <c r="P393" s="20"/>
      <c r="Q393" s="20"/>
      <c r="R393" s="20"/>
    </row>
    <row r="394" spans="1:18" ht="18" customHeight="1">
      <c r="A394" s="9">
        <v>346</v>
      </c>
      <c r="B394" s="10" t="str">
        <f t="shared" si="6"/>
        <v>000-000</v>
      </c>
      <c r="C394" s="10"/>
      <c r="D394" s="10"/>
      <c r="E394" s="10"/>
      <c r="F394" s="10"/>
      <c r="G394" s="27"/>
      <c r="H394" s="13"/>
      <c r="I394" s="26"/>
      <c r="J394" s="22"/>
      <c r="K394" s="23"/>
      <c r="L394" s="20"/>
      <c r="M394" s="24"/>
      <c r="N394" s="20"/>
      <c r="O394" s="20"/>
      <c r="P394" s="20"/>
      <c r="Q394" s="20"/>
      <c r="R394" s="20"/>
    </row>
    <row r="395" spans="1:18" ht="18" customHeight="1">
      <c r="A395" s="9">
        <v>347</v>
      </c>
      <c r="B395" s="10" t="str">
        <f t="shared" si="6"/>
        <v>000-000</v>
      </c>
      <c r="C395" s="10"/>
      <c r="D395" s="10"/>
      <c r="E395" s="10"/>
      <c r="F395" s="10"/>
      <c r="G395" s="27"/>
      <c r="H395" s="13"/>
      <c r="I395" s="26"/>
      <c r="J395" s="22"/>
      <c r="K395" s="23"/>
      <c r="L395" s="20"/>
      <c r="M395" s="24"/>
      <c r="N395" s="20"/>
      <c r="O395" s="20"/>
      <c r="P395" s="20"/>
      <c r="Q395" s="20"/>
      <c r="R395" s="20"/>
    </row>
    <row r="396" spans="1:18" ht="18" customHeight="1">
      <c r="A396" s="9">
        <v>348</v>
      </c>
      <c r="B396" s="10" t="str">
        <f t="shared" si="6"/>
        <v>000-000</v>
      </c>
      <c r="C396" s="10"/>
      <c r="D396" s="10"/>
      <c r="E396" s="10"/>
      <c r="F396" s="10"/>
      <c r="G396" s="27"/>
      <c r="H396" s="13"/>
      <c r="I396" s="26"/>
      <c r="J396" s="22"/>
      <c r="K396" s="23"/>
      <c r="L396" s="20"/>
      <c r="M396" s="24"/>
      <c r="N396" s="20"/>
      <c r="O396" s="20"/>
      <c r="P396" s="20"/>
      <c r="Q396" s="20"/>
      <c r="R396" s="20"/>
    </row>
    <row r="397" spans="1:18" ht="18" customHeight="1">
      <c r="A397" s="9">
        <v>349</v>
      </c>
      <c r="B397" s="10" t="str">
        <f t="shared" si="6"/>
        <v>000-000</v>
      </c>
      <c r="C397" s="10"/>
      <c r="D397" s="10"/>
      <c r="E397" s="10"/>
      <c r="F397" s="10"/>
      <c r="G397" s="27"/>
      <c r="H397" s="13"/>
      <c r="I397" s="26"/>
      <c r="J397" s="22"/>
      <c r="K397" s="23"/>
      <c r="L397" s="20"/>
      <c r="M397" s="24"/>
      <c r="N397" s="20"/>
      <c r="O397" s="20"/>
      <c r="P397" s="20"/>
      <c r="Q397" s="20"/>
      <c r="R397" s="20"/>
    </row>
    <row r="398" spans="1:18" ht="18" customHeight="1">
      <c r="A398" s="9">
        <v>350</v>
      </c>
      <c r="B398" s="10" t="str">
        <f t="shared" si="6"/>
        <v>000-000</v>
      </c>
      <c r="C398" s="10"/>
      <c r="D398" s="10"/>
      <c r="E398" s="10"/>
      <c r="F398" s="10"/>
      <c r="G398" s="27"/>
      <c r="H398" s="13"/>
      <c r="I398" s="26"/>
      <c r="J398" s="22"/>
      <c r="K398" s="23"/>
      <c r="L398" s="20"/>
      <c r="M398" s="24"/>
      <c r="N398" s="20"/>
      <c r="O398" s="20"/>
      <c r="P398" s="20"/>
      <c r="Q398" s="20"/>
      <c r="R398" s="20"/>
    </row>
    <row r="399" spans="1:18" ht="18" customHeight="1">
      <c r="A399" s="9">
        <v>351</v>
      </c>
      <c r="B399" s="10" t="str">
        <f t="shared" si="6"/>
        <v>000-000</v>
      </c>
      <c r="C399" s="10"/>
      <c r="D399" s="10"/>
      <c r="E399" s="10"/>
      <c r="F399" s="10"/>
      <c r="G399" s="27"/>
      <c r="H399" s="13"/>
      <c r="I399" s="26"/>
      <c r="J399" s="22"/>
      <c r="K399" s="23"/>
      <c r="L399" s="20"/>
      <c r="M399" s="24"/>
      <c r="N399" s="20"/>
      <c r="O399" s="20"/>
      <c r="P399" s="20"/>
      <c r="Q399" s="20"/>
      <c r="R399" s="20"/>
    </row>
    <row r="400" spans="1:18" ht="18" customHeight="1">
      <c r="A400" s="9">
        <v>352</v>
      </c>
      <c r="B400" s="10" t="str">
        <f t="shared" si="6"/>
        <v>000-000</v>
      </c>
      <c r="C400" s="10"/>
      <c r="D400" s="10"/>
      <c r="E400" s="10"/>
      <c r="F400" s="10"/>
      <c r="G400" s="27"/>
      <c r="H400" s="13"/>
      <c r="I400" s="26"/>
      <c r="J400" s="22"/>
      <c r="K400" s="23"/>
      <c r="L400" s="20"/>
      <c r="M400" s="24"/>
      <c r="N400" s="20"/>
      <c r="O400" s="20"/>
      <c r="P400" s="20"/>
      <c r="Q400" s="20"/>
      <c r="R400" s="20"/>
    </row>
    <row r="401" spans="1:18" ht="18" customHeight="1">
      <c r="A401" s="9">
        <v>353</v>
      </c>
      <c r="B401" s="10" t="str">
        <f t="shared" si="6"/>
        <v>000-000</v>
      </c>
      <c r="C401" s="10"/>
      <c r="D401" s="10"/>
      <c r="E401" s="10"/>
      <c r="F401" s="10"/>
      <c r="G401" s="27"/>
      <c r="H401" s="13"/>
      <c r="I401" s="26"/>
      <c r="J401" s="22"/>
      <c r="K401" s="23"/>
      <c r="L401" s="20"/>
      <c r="M401" s="24"/>
      <c r="N401" s="20"/>
      <c r="O401" s="20"/>
      <c r="P401" s="20"/>
      <c r="Q401" s="20"/>
      <c r="R401" s="20"/>
    </row>
    <row r="402" spans="1:18" ht="18" customHeight="1">
      <c r="A402" s="9">
        <v>354</v>
      </c>
      <c r="B402" s="10" t="str">
        <f t="shared" si="6"/>
        <v>000-000</v>
      </c>
      <c r="C402" s="10"/>
      <c r="D402" s="10"/>
      <c r="E402" s="10"/>
      <c r="F402" s="10"/>
      <c r="G402" s="27"/>
      <c r="H402" s="13"/>
      <c r="I402" s="26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355</v>
      </c>
      <c r="B403" s="10" t="str">
        <f t="shared" si="6"/>
        <v>000-000</v>
      </c>
      <c r="C403" s="10"/>
      <c r="D403" s="10"/>
      <c r="E403" s="10"/>
      <c r="F403" s="10"/>
      <c r="G403" s="27"/>
      <c r="H403" s="13"/>
      <c r="I403" s="26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356</v>
      </c>
      <c r="B404" s="10" t="str">
        <f t="shared" si="6"/>
        <v>000-000</v>
      </c>
      <c r="C404" s="10"/>
      <c r="D404" s="10"/>
      <c r="E404" s="10"/>
      <c r="F404" s="10"/>
      <c r="G404" s="27"/>
      <c r="H404" s="13"/>
      <c r="I404" s="26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357</v>
      </c>
      <c r="B405" s="10" t="str">
        <f t="shared" si="6"/>
        <v>000-000</v>
      </c>
      <c r="C405" s="10"/>
      <c r="D405" s="10"/>
      <c r="E405" s="10"/>
      <c r="F405" s="10"/>
      <c r="G405" s="27"/>
      <c r="H405" s="13"/>
      <c r="I405" s="26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358</v>
      </c>
      <c r="B406" s="10" t="str">
        <f t="shared" si="6"/>
        <v>000-000</v>
      </c>
      <c r="C406" s="10"/>
      <c r="D406" s="10"/>
      <c r="E406" s="10"/>
      <c r="F406" s="10"/>
      <c r="G406" s="27"/>
      <c r="H406" s="13"/>
      <c r="I406" s="26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359</v>
      </c>
      <c r="B407" s="10" t="str">
        <f t="shared" si="6"/>
        <v>000-000</v>
      </c>
      <c r="C407" s="10"/>
      <c r="D407" s="10"/>
      <c r="E407" s="10"/>
      <c r="F407" s="10"/>
      <c r="G407" s="27"/>
      <c r="H407" s="13"/>
      <c r="I407" s="26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360</v>
      </c>
      <c r="B408" s="10" t="str">
        <f t="shared" si="6"/>
        <v>000-000</v>
      </c>
      <c r="C408" s="10"/>
      <c r="D408" s="10"/>
      <c r="E408" s="10"/>
      <c r="F408" s="10"/>
      <c r="G408" s="27"/>
      <c r="H408" s="13"/>
      <c r="I408" s="26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361</v>
      </c>
      <c r="B409" s="10" t="str">
        <f t="shared" si="6"/>
        <v>000-000</v>
      </c>
      <c r="C409" s="10"/>
      <c r="D409" s="10"/>
      <c r="E409" s="10"/>
      <c r="F409" s="10"/>
      <c r="G409" s="27"/>
      <c r="H409" s="13"/>
      <c r="I409" s="26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362</v>
      </c>
      <c r="B410" s="10" t="str">
        <f t="shared" si="6"/>
        <v>000-000</v>
      </c>
      <c r="C410" s="10"/>
      <c r="D410" s="10"/>
      <c r="E410" s="10"/>
      <c r="F410" s="10"/>
      <c r="G410" s="27"/>
      <c r="H410" s="13"/>
      <c r="I410" s="26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363</v>
      </c>
      <c r="B411" s="10" t="str">
        <f t="shared" si="6"/>
        <v>000-000</v>
      </c>
      <c r="C411" s="10"/>
      <c r="D411" s="10"/>
      <c r="E411" s="10"/>
      <c r="F411" s="10"/>
      <c r="G411" s="27"/>
      <c r="H411" s="13"/>
      <c r="I411" s="26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10" t="str">
        <f t="shared" si="6"/>
        <v>000-000</v>
      </c>
      <c r="C412" s="10"/>
      <c r="D412" s="10"/>
      <c r="E412" s="10"/>
      <c r="F412" s="10"/>
      <c r="G412" s="27"/>
      <c r="H412" s="13"/>
      <c r="I412" s="26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10" t="str">
        <f t="shared" si="6"/>
        <v>000-000</v>
      </c>
      <c r="C413" s="10"/>
      <c r="D413" s="10"/>
      <c r="E413" s="10"/>
      <c r="F413" s="10"/>
      <c r="G413" s="27"/>
      <c r="H413" s="13"/>
      <c r="I413" s="26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10" t="str">
        <f t="shared" si="6"/>
        <v>000-000</v>
      </c>
      <c r="C414" s="10"/>
      <c r="D414" s="10"/>
      <c r="E414" s="10"/>
      <c r="F414" s="10"/>
      <c r="G414" s="27"/>
      <c r="H414" s="13"/>
      <c r="I414" s="26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10" t="str">
        <f t="shared" si="6"/>
        <v>000-000</v>
      </c>
      <c r="C415" s="10"/>
      <c r="D415" s="10"/>
      <c r="E415" s="10"/>
      <c r="F415" s="10"/>
      <c r="G415" s="27"/>
      <c r="H415" s="13"/>
      <c r="I415" s="26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10" t="str">
        <f t="shared" si="6"/>
        <v>000-000</v>
      </c>
      <c r="C416" s="10"/>
      <c r="D416" s="10"/>
      <c r="E416" s="10"/>
      <c r="F416" s="10"/>
      <c r="G416" s="27"/>
      <c r="H416" s="13"/>
      <c r="I416" s="26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10" t="str">
        <f t="shared" si="6"/>
        <v>000-000</v>
      </c>
      <c r="C417" s="10"/>
      <c r="D417" s="10"/>
      <c r="E417" s="10"/>
      <c r="F417" s="10"/>
      <c r="G417" s="27"/>
      <c r="H417" s="13"/>
      <c r="I417" s="26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10" t="str">
        <f t="shared" si="6"/>
        <v>000-000</v>
      </c>
      <c r="C418" s="10"/>
      <c r="D418" s="10"/>
      <c r="E418" s="10"/>
      <c r="F418" s="10"/>
      <c r="G418" s="27"/>
      <c r="H418" s="13"/>
      <c r="I418" s="26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10" t="str">
        <f t="shared" si="6"/>
        <v>000-000</v>
      </c>
      <c r="C419" s="10"/>
      <c r="D419" s="10"/>
      <c r="E419" s="10"/>
      <c r="F419" s="10"/>
      <c r="G419" s="27"/>
      <c r="H419" s="13"/>
      <c r="I419" s="26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10" t="str">
        <f t="shared" si="6"/>
        <v>000-000</v>
      </c>
      <c r="C420" s="10"/>
      <c r="D420" s="10"/>
      <c r="E420" s="10"/>
      <c r="F420" s="10"/>
      <c r="G420" s="27"/>
      <c r="H420" s="13"/>
      <c r="I420" s="26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10" t="str">
        <f t="shared" si="6"/>
        <v>000-000</v>
      </c>
      <c r="C421" s="10"/>
      <c r="D421" s="10"/>
      <c r="E421" s="10"/>
      <c r="F421" s="10"/>
      <c r="G421" s="27"/>
      <c r="H421" s="13"/>
      <c r="I421" s="26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10" t="str">
        <f t="shared" si="6"/>
        <v>000-000</v>
      </c>
      <c r="C422" s="10"/>
      <c r="D422" s="10"/>
      <c r="E422" s="10"/>
      <c r="F422" s="10"/>
      <c r="G422" s="27"/>
      <c r="H422" s="13"/>
      <c r="I422" s="26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10" t="str">
        <f t="shared" si="6"/>
        <v>000-000</v>
      </c>
      <c r="C423" s="10"/>
      <c r="D423" s="10"/>
      <c r="E423" s="10"/>
      <c r="F423" s="10"/>
      <c r="G423" s="27"/>
      <c r="H423" s="13"/>
      <c r="I423" s="26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10" t="str">
        <f t="shared" si="6"/>
        <v>000-000</v>
      </c>
      <c r="C424" s="10"/>
      <c r="D424" s="10"/>
      <c r="E424" s="10"/>
      <c r="F424" s="10"/>
      <c r="G424" s="27"/>
      <c r="H424" s="13"/>
      <c r="I424" s="26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10" t="str">
        <f t="shared" si="6"/>
        <v>000-000</v>
      </c>
      <c r="C425" s="10"/>
      <c r="D425" s="10"/>
      <c r="E425" s="10"/>
      <c r="F425" s="10"/>
      <c r="G425" s="27"/>
      <c r="H425" s="13"/>
      <c r="I425" s="26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378</v>
      </c>
      <c r="B426" s="10" t="str">
        <f t="shared" si="6"/>
        <v>000-000</v>
      </c>
      <c r="C426" s="10"/>
      <c r="D426" s="10"/>
      <c r="E426" s="10"/>
      <c r="F426" s="10"/>
      <c r="G426" s="27"/>
      <c r="H426" s="13"/>
      <c r="I426" s="26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379</v>
      </c>
      <c r="B427" s="10" t="str">
        <f t="shared" si="6"/>
        <v>000-000</v>
      </c>
      <c r="C427" s="10"/>
      <c r="D427" s="10"/>
      <c r="E427" s="10"/>
      <c r="F427" s="10"/>
      <c r="G427" s="27"/>
      <c r="H427" s="13"/>
      <c r="I427" s="26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380</v>
      </c>
      <c r="B428" s="10" t="str">
        <f t="shared" si="6"/>
        <v>000-000</v>
      </c>
      <c r="C428" s="10"/>
      <c r="D428" s="10"/>
      <c r="E428" s="10"/>
      <c r="F428" s="10"/>
      <c r="G428" s="27"/>
      <c r="H428" s="13"/>
      <c r="I428" s="26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381</v>
      </c>
      <c r="B429" s="10" t="str">
        <f t="shared" si="6"/>
        <v>000-000</v>
      </c>
      <c r="C429" s="10"/>
      <c r="D429" s="10"/>
      <c r="E429" s="10"/>
      <c r="F429" s="10"/>
      <c r="G429" s="27"/>
      <c r="H429" s="13"/>
      <c r="I429" s="26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382</v>
      </c>
      <c r="B430" s="10" t="str">
        <f t="shared" si="6"/>
        <v>000-000</v>
      </c>
      <c r="C430" s="10"/>
      <c r="D430" s="10"/>
      <c r="E430" s="10"/>
      <c r="F430" s="10"/>
      <c r="G430" s="27"/>
      <c r="H430" s="13"/>
      <c r="I430" s="26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383</v>
      </c>
      <c r="B431" s="10" t="str">
        <f t="shared" si="6"/>
        <v>000-000</v>
      </c>
      <c r="C431" s="10"/>
      <c r="D431" s="10"/>
      <c r="E431" s="10"/>
      <c r="F431" s="10"/>
      <c r="G431" s="27"/>
      <c r="H431" s="13"/>
      <c r="I431" s="26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10" t="str">
        <f t="shared" si="6"/>
        <v>000-000</v>
      </c>
      <c r="C432" s="10"/>
      <c r="D432" s="10"/>
      <c r="E432" s="10"/>
      <c r="F432" s="10"/>
      <c r="G432" s="27"/>
      <c r="H432" s="13"/>
      <c r="I432" s="26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10" t="str">
        <f t="shared" ref="B433:B448" si="7">TEXT(C433,"000")&amp;"-"&amp;TEXT(E433,"000")</f>
        <v>000-000</v>
      </c>
      <c r="C433" s="10"/>
      <c r="D433" s="10"/>
      <c r="E433" s="10"/>
      <c r="F433" s="10"/>
      <c r="G433" s="27"/>
      <c r="H433" s="13"/>
      <c r="I433" s="26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10" t="str">
        <f t="shared" si="7"/>
        <v>000-000</v>
      </c>
      <c r="C434" s="10"/>
      <c r="D434" s="10"/>
      <c r="E434" s="10"/>
      <c r="F434" s="10"/>
      <c r="G434" s="27"/>
      <c r="H434" s="13"/>
      <c r="I434" s="26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10" t="str">
        <f t="shared" si="7"/>
        <v>000-000</v>
      </c>
      <c r="C435" s="10"/>
      <c r="D435" s="10"/>
      <c r="E435" s="10"/>
      <c r="F435" s="10"/>
      <c r="G435" s="27"/>
      <c r="H435" s="13"/>
      <c r="I435" s="26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10" t="str">
        <f t="shared" si="7"/>
        <v>000-000</v>
      </c>
      <c r="C436" s="10"/>
      <c r="D436" s="10"/>
      <c r="E436" s="10"/>
      <c r="F436" s="10"/>
      <c r="G436" s="27"/>
      <c r="H436" s="13"/>
      <c r="I436" s="26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10" t="str">
        <f t="shared" si="7"/>
        <v>000-000</v>
      </c>
      <c r="C437" s="10"/>
      <c r="D437" s="10"/>
      <c r="E437" s="10"/>
      <c r="F437" s="10"/>
      <c r="G437" s="27"/>
      <c r="H437" s="13"/>
      <c r="I437" s="26"/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10" t="str">
        <f t="shared" si="7"/>
        <v>000-000</v>
      </c>
      <c r="C438" s="10"/>
      <c r="D438" s="10"/>
      <c r="E438" s="10"/>
      <c r="F438" s="10"/>
      <c r="G438" s="27"/>
      <c r="H438" s="13"/>
      <c r="I438" s="26"/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10" t="str">
        <f t="shared" si="7"/>
        <v>000-000</v>
      </c>
      <c r="C439" s="10"/>
      <c r="D439" s="10"/>
      <c r="E439" s="10"/>
      <c r="F439" s="10"/>
      <c r="G439" s="27"/>
      <c r="H439" s="13"/>
      <c r="I439" s="26"/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10" t="str">
        <f t="shared" si="7"/>
        <v>000-000</v>
      </c>
      <c r="C440" s="10"/>
      <c r="D440" s="10"/>
      <c r="E440" s="10"/>
      <c r="F440" s="10"/>
      <c r="G440" s="27"/>
      <c r="H440" s="13"/>
      <c r="I440" s="26"/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10" t="str">
        <f t="shared" si="7"/>
        <v>000-000</v>
      </c>
      <c r="C441" s="10"/>
      <c r="D441" s="10"/>
      <c r="E441" s="10"/>
      <c r="F441" s="10"/>
      <c r="G441" s="27"/>
      <c r="H441" s="13"/>
      <c r="I441" s="26"/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10" t="str">
        <f t="shared" si="7"/>
        <v>000-000</v>
      </c>
      <c r="C442" s="10"/>
      <c r="D442" s="10"/>
      <c r="E442" s="10"/>
      <c r="F442" s="10"/>
      <c r="G442" s="27"/>
      <c r="H442" s="13"/>
      <c r="I442" s="26"/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10" t="str">
        <f t="shared" si="7"/>
        <v>000-000</v>
      </c>
      <c r="C443" s="10"/>
      <c r="D443" s="10"/>
      <c r="E443" s="10"/>
      <c r="F443" s="10"/>
      <c r="G443" s="27"/>
      <c r="H443" s="13"/>
      <c r="I443" s="26"/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10" t="str">
        <f t="shared" si="7"/>
        <v>000-000</v>
      </c>
      <c r="C444" s="10"/>
      <c r="D444" s="10"/>
      <c r="E444" s="10"/>
      <c r="F444" s="10"/>
      <c r="G444" s="27"/>
      <c r="H444" s="13"/>
      <c r="I444" s="26"/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10" t="str">
        <f t="shared" si="7"/>
        <v>000-000</v>
      </c>
      <c r="C445" s="10"/>
      <c r="D445" s="10"/>
      <c r="E445" s="10"/>
      <c r="F445" s="10"/>
      <c r="G445" s="27"/>
      <c r="H445" s="13"/>
      <c r="I445" s="26"/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10" t="str">
        <f t="shared" si="7"/>
        <v>000-000</v>
      </c>
      <c r="C446" s="10"/>
      <c r="D446" s="10"/>
      <c r="E446" s="10"/>
      <c r="F446" s="10"/>
      <c r="G446" s="27"/>
      <c r="H446" s="13"/>
      <c r="I446" s="26"/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10" t="str">
        <f t="shared" si="7"/>
        <v>000-000</v>
      </c>
      <c r="C447" s="10"/>
      <c r="D447" s="10"/>
      <c r="E447" s="10"/>
      <c r="F447" s="10"/>
      <c r="G447" s="27"/>
      <c r="H447" s="13"/>
      <c r="I447" s="26"/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10" t="str">
        <f t="shared" si="7"/>
        <v>000-000</v>
      </c>
      <c r="C448" s="10"/>
      <c r="D448" s="10"/>
      <c r="E448" s="10"/>
      <c r="F448" s="10"/>
      <c r="G448" s="27"/>
      <c r="H448" s="13"/>
      <c r="I448" s="26"/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9"/>
      <c r="C449" s="10"/>
      <c r="D449" s="10"/>
      <c r="E449" s="10"/>
      <c r="F449" s="10"/>
      <c r="G449" s="27"/>
      <c r="H449" s="13"/>
      <c r="I449" s="26"/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C450" s="1" t="s">
        <v>191</v>
      </c>
    </row>
    <row r="451" spans="1:18" ht="15" customHeight="1">
      <c r="C451" s="8" t="s">
        <v>112</v>
      </c>
    </row>
    <row r="452" spans="1:18" ht="15" customHeight="1">
      <c r="C452" s="8" t="s">
        <v>113</v>
      </c>
    </row>
  </sheetData>
  <autoFilter ref="H1:H42" xr:uid="{00000000-0009-0000-0000-000009000000}"/>
  <phoneticPr fontId="21" type="noConversion"/>
  <dataValidations count="3">
    <dataValidation type="list" allowBlank="1" showInputMessage="1" showErrorMessage="1" sqref="D49:D449 F49:F76 F78:F449" xr:uid="{00000000-0002-0000-0900-000000000000}">
      <formula1>INDIRECT("_"&amp;C49)</formula1>
    </dataValidation>
    <dataValidation type="list" allowBlank="1" showInputMessage="1" showErrorMessage="1" sqref="C66:C78 E66:E78" xr:uid="{00000000-0002-0000-0900-000001000000}">
      <formula1>#REF!</formula1>
    </dataValidation>
    <dataValidation type="list" allowBlank="1" showInputMessage="1" showErrorMessage="1" sqref="H49:H449 K49:K449" xr:uid="{00000000-0002-0000-0900-000002000000}">
      <formula1>$H$1:$H$42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3000000}">
          <x14:formula1>
            <xm:f>'C:\Users\chizh\Desktop\关联交易表\[02-关联交易等事项统计表-三角公司.xlsx]Sheet2'!#REF!</xm:f>
          </x14:formula1>
          <xm:sqref>C49:C65 C79:C449 E49:E65 E79:E449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R452"/>
  <sheetViews>
    <sheetView view="pageBreakPreview" topLeftCell="A47" zoomScale="90" zoomScaleNormal="100" zoomScaleSheetLayoutView="9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34.54296875" style="8" customWidth="1"/>
    <col min="5" max="5" width="21.7265625" style="8" customWidth="1"/>
    <col min="6" max="6" width="22.7265625" style="8" customWidth="1"/>
    <col min="7" max="7" width="20.453125" style="8" customWidth="1"/>
    <col min="8" max="8" width="19.26953125" style="8" customWidth="1"/>
    <col min="9" max="9" width="13.542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18" customHeight="1">
      <c r="A49" s="9">
        <v>1</v>
      </c>
      <c r="B49" s="10" t="str">
        <f t="shared" ref="B49:B112" si="0">TEXT(C49,"000")&amp;"-"&amp;TEXT(E49,"000")</f>
        <v>2级-1级</v>
      </c>
      <c r="C49" s="10" t="s">
        <v>66</v>
      </c>
      <c r="D49" s="10" t="s">
        <v>179</v>
      </c>
      <c r="E49" s="10" t="s">
        <v>64</v>
      </c>
      <c r="F49" s="10" t="s">
        <v>65</v>
      </c>
      <c r="G49" s="36" t="s">
        <v>193</v>
      </c>
      <c r="H49" s="13" t="s">
        <v>3</v>
      </c>
      <c r="I49" s="26">
        <v>31695.991499999996</v>
      </c>
      <c r="J49" s="22"/>
      <c r="K49" s="23"/>
      <c r="L49" s="32"/>
      <c r="M49" s="24"/>
      <c r="N49" s="20"/>
      <c r="O49" s="20"/>
      <c r="P49" s="20"/>
      <c r="Q49" s="20"/>
      <c r="R49" s="20"/>
    </row>
    <row r="50" spans="1:18" ht="18" customHeight="1">
      <c r="A50" s="9">
        <v>2</v>
      </c>
      <c r="B50" s="10" t="str">
        <f t="shared" si="0"/>
        <v>2级-2级</v>
      </c>
      <c r="C50" s="10" t="s">
        <v>66</v>
      </c>
      <c r="D50" s="10" t="s">
        <v>179</v>
      </c>
      <c r="E50" s="10" t="s">
        <v>66</v>
      </c>
      <c r="F50" s="10" t="s">
        <v>106</v>
      </c>
      <c r="G50" s="36" t="s">
        <v>193</v>
      </c>
      <c r="H50" s="13" t="s">
        <v>3</v>
      </c>
      <c r="I50" s="26">
        <v>1349.7963</v>
      </c>
      <c r="J50" s="22"/>
      <c r="K50" s="23"/>
      <c r="L50" s="32"/>
      <c r="M50" s="24"/>
      <c r="N50" s="20"/>
      <c r="O50" s="20"/>
      <c r="P50" s="20"/>
      <c r="Q50" s="20"/>
      <c r="R50" s="20"/>
    </row>
    <row r="51" spans="1:18" ht="18" customHeight="1">
      <c r="A51" s="9">
        <v>3</v>
      </c>
      <c r="B51" s="10" t="str">
        <f t="shared" si="0"/>
        <v>2级-2级</v>
      </c>
      <c r="C51" s="10" t="s">
        <v>66</v>
      </c>
      <c r="D51" s="10" t="s">
        <v>179</v>
      </c>
      <c r="E51" s="10" t="s">
        <v>66</v>
      </c>
      <c r="F51" s="10" t="s">
        <v>89</v>
      </c>
      <c r="G51" s="36" t="s">
        <v>193</v>
      </c>
      <c r="H51" s="13" t="s">
        <v>3</v>
      </c>
      <c r="I51" s="26">
        <v>6035.6915999999992</v>
      </c>
      <c r="J51" s="22"/>
      <c r="K51" s="23"/>
      <c r="L51" s="32"/>
      <c r="M51" s="24"/>
      <c r="N51" s="20"/>
      <c r="O51" s="20"/>
      <c r="P51" s="20"/>
      <c r="Q51" s="20"/>
      <c r="R51" s="20"/>
    </row>
    <row r="52" spans="1:18" ht="18" customHeight="1">
      <c r="A52" s="9">
        <v>4</v>
      </c>
      <c r="B52" s="10" t="str">
        <f t="shared" si="0"/>
        <v>2级-3级</v>
      </c>
      <c r="C52" s="10" t="s">
        <v>66</v>
      </c>
      <c r="D52" s="10" t="s">
        <v>179</v>
      </c>
      <c r="E52" s="10" t="s">
        <v>69</v>
      </c>
      <c r="F52" s="10" t="s">
        <v>194</v>
      </c>
      <c r="G52" s="36" t="s">
        <v>193</v>
      </c>
      <c r="H52" s="13" t="s">
        <v>3</v>
      </c>
      <c r="I52" s="26">
        <v>230.99459999999996</v>
      </c>
      <c r="J52" s="22"/>
      <c r="K52" s="23"/>
      <c r="L52" s="32"/>
      <c r="M52" s="24"/>
      <c r="N52" s="20"/>
      <c r="O52" s="20"/>
      <c r="P52" s="20"/>
      <c r="Q52" s="20"/>
      <c r="R52" s="20"/>
    </row>
    <row r="53" spans="1:18" ht="18" customHeight="1">
      <c r="A53" s="9">
        <v>5</v>
      </c>
      <c r="B53" s="10" t="str">
        <f t="shared" si="0"/>
        <v>2级-3级</v>
      </c>
      <c r="C53" s="10" t="s">
        <v>66</v>
      </c>
      <c r="D53" s="10" t="s">
        <v>179</v>
      </c>
      <c r="E53" s="10" t="s">
        <v>69</v>
      </c>
      <c r="F53" s="10" t="s">
        <v>195</v>
      </c>
      <c r="G53" s="36" t="s">
        <v>193</v>
      </c>
      <c r="H53" s="13" t="s">
        <v>3</v>
      </c>
      <c r="I53" s="26">
        <v>121.00039999999998</v>
      </c>
      <c r="J53" s="22"/>
      <c r="K53" s="23"/>
      <c r="L53" s="32"/>
      <c r="M53" s="24"/>
      <c r="N53" s="20"/>
      <c r="O53" s="20"/>
      <c r="P53" s="20"/>
      <c r="Q53" s="20"/>
      <c r="R53" s="20"/>
    </row>
    <row r="54" spans="1:18" ht="18" customHeight="1">
      <c r="A54" s="9">
        <v>6</v>
      </c>
      <c r="B54" s="10" t="str">
        <f t="shared" si="0"/>
        <v>2级-3级</v>
      </c>
      <c r="C54" s="10" t="s">
        <v>66</v>
      </c>
      <c r="D54" s="10" t="s">
        <v>179</v>
      </c>
      <c r="E54" s="10" t="s">
        <v>69</v>
      </c>
      <c r="F54" s="10" t="s">
        <v>196</v>
      </c>
      <c r="G54" s="37" t="s">
        <v>193</v>
      </c>
      <c r="H54" s="13" t="s">
        <v>3</v>
      </c>
      <c r="I54" s="26">
        <v>813.99549999999999</v>
      </c>
      <c r="J54" s="22"/>
      <c r="K54" s="23"/>
      <c r="L54" s="38"/>
      <c r="M54" s="24"/>
      <c r="N54" s="20"/>
      <c r="O54" s="20" t="str">
        <f t="shared" ref="O54:O59" si="1">IF(M54=0,"OK","待核对")</f>
        <v>OK</v>
      </c>
      <c r="P54" s="20"/>
      <c r="Q54" s="20"/>
      <c r="R54" s="20"/>
    </row>
    <row r="55" spans="1:18" ht="18" customHeight="1">
      <c r="A55" s="9">
        <v>7</v>
      </c>
      <c r="B55" s="10" t="str">
        <f t="shared" si="0"/>
        <v>2级-3级</v>
      </c>
      <c r="C55" s="10" t="s">
        <v>66</v>
      </c>
      <c r="D55" s="10" t="s">
        <v>179</v>
      </c>
      <c r="E55" s="10" t="s">
        <v>69</v>
      </c>
      <c r="F55" s="10" t="s">
        <v>180</v>
      </c>
      <c r="G55" s="37" t="s">
        <v>193</v>
      </c>
      <c r="H55" s="13" t="s">
        <v>3</v>
      </c>
      <c r="I55" s="26">
        <v>153.99639999999999</v>
      </c>
      <c r="J55" s="22"/>
      <c r="K55" s="23"/>
      <c r="L55" s="38"/>
      <c r="M55" s="24"/>
      <c r="N55" s="20"/>
      <c r="O55" s="20" t="str">
        <f t="shared" si="1"/>
        <v>OK</v>
      </c>
      <c r="P55" s="20"/>
      <c r="Q55" s="20"/>
      <c r="R55" s="20"/>
    </row>
    <row r="56" spans="1:18" ht="18" customHeight="1">
      <c r="A56" s="9">
        <v>8</v>
      </c>
      <c r="B56" s="10" t="str">
        <f t="shared" si="0"/>
        <v>2级-2级</v>
      </c>
      <c r="C56" s="10" t="s">
        <v>66</v>
      </c>
      <c r="D56" s="10" t="s">
        <v>179</v>
      </c>
      <c r="E56" s="10" t="s">
        <v>66</v>
      </c>
      <c r="F56" s="10" t="s">
        <v>84</v>
      </c>
      <c r="G56" s="37" t="s">
        <v>193</v>
      </c>
      <c r="H56" s="13" t="s">
        <v>3</v>
      </c>
      <c r="I56" s="26">
        <v>978.99809999999991</v>
      </c>
      <c r="J56" s="22"/>
      <c r="K56" s="23"/>
      <c r="L56" s="38"/>
      <c r="M56" s="24"/>
      <c r="N56" s="20"/>
      <c r="O56" s="20" t="str">
        <f t="shared" si="1"/>
        <v>OK</v>
      </c>
      <c r="P56" s="20"/>
      <c r="Q56" s="20"/>
      <c r="R56" s="20"/>
    </row>
    <row r="57" spans="1:18" ht="18" customHeight="1">
      <c r="A57" s="9">
        <v>9</v>
      </c>
      <c r="B57" s="10" t="str">
        <f t="shared" si="0"/>
        <v>2级-3级</v>
      </c>
      <c r="C57" s="10" t="s">
        <v>66</v>
      </c>
      <c r="D57" s="10" t="s">
        <v>179</v>
      </c>
      <c r="E57" s="10" t="s">
        <v>69</v>
      </c>
      <c r="F57" s="10" t="s">
        <v>197</v>
      </c>
      <c r="G57" s="27" t="s">
        <v>193</v>
      </c>
      <c r="H57" s="13" t="s">
        <v>3</v>
      </c>
      <c r="I57" s="26">
        <v>264.00189999999998</v>
      </c>
      <c r="J57" s="22"/>
      <c r="K57" s="23"/>
      <c r="L57" s="40"/>
      <c r="M57" s="24"/>
      <c r="N57" s="20"/>
      <c r="O57" s="20" t="str">
        <f t="shared" si="1"/>
        <v>OK</v>
      </c>
      <c r="P57" s="20"/>
      <c r="Q57" s="20"/>
      <c r="R57" s="20"/>
    </row>
    <row r="58" spans="1:18" ht="18" customHeight="1">
      <c r="A58" s="9">
        <v>10</v>
      </c>
      <c r="B58" s="10" t="str">
        <f t="shared" si="0"/>
        <v>2级-3级</v>
      </c>
      <c r="C58" s="10" t="s">
        <v>66</v>
      </c>
      <c r="D58" s="10" t="s">
        <v>179</v>
      </c>
      <c r="E58" s="10" t="s">
        <v>69</v>
      </c>
      <c r="F58" s="10" t="s">
        <v>96</v>
      </c>
      <c r="G58" s="27" t="s">
        <v>193</v>
      </c>
      <c r="H58" s="13" t="s">
        <v>3</v>
      </c>
      <c r="I58" s="26">
        <v>66.003299999999996</v>
      </c>
      <c r="J58" s="22"/>
      <c r="K58" s="23"/>
      <c r="L58" s="40"/>
      <c r="M58" s="24"/>
      <c r="N58" s="20"/>
      <c r="O58" s="20" t="str">
        <f t="shared" si="1"/>
        <v>OK</v>
      </c>
      <c r="P58" s="20"/>
      <c r="Q58" s="20"/>
      <c r="R58" s="20"/>
    </row>
    <row r="59" spans="1:18" ht="18" customHeight="1">
      <c r="A59" s="9">
        <v>11</v>
      </c>
      <c r="B59" s="10" t="str">
        <f t="shared" si="0"/>
        <v>2级-4级</v>
      </c>
      <c r="C59" s="10" t="s">
        <v>66</v>
      </c>
      <c r="D59" s="10" t="s">
        <v>179</v>
      </c>
      <c r="E59" s="10" t="s">
        <v>72</v>
      </c>
      <c r="F59" s="10" t="s">
        <v>97</v>
      </c>
      <c r="G59" s="27" t="s">
        <v>193</v>
      </c>
      <c r="H59" s="13" t="s">
        <v>3</v>
      </c>
      <c r="I59" s="26">
        <v>143.00149999999999</v>
      </c>
      <c r="J59" s="22"/>
      <c r="K59" s="23"/>
      <c r="L59" s="20"/>
      <c r="M59" s="24"/>
      <c r="N59" s="20"/>
      <c r="O59" s="20" t="str">
        <f t="shared" si="1"/>
        <v>OK</v>
      </c>
      <c r="P59" s="20"/>
      <c r="Q59" s="20"/>
      <c r="R59" s="20"/>
    </row>
    <row r="60" spans="1:18" ht="18" customHeight="1">
      <c r="A60" s="9">
        <v>12</v>
      </c>
      <c r="B60" s="10" t="str">
        <f t="shared" si="0"/>
        <v>2级-2级</v>
      </c>
      <c r="C60" s="10" t="s">
        <v>66</v>
      </c>
      <c r="D60" s="10" t="s">
        <v>179</v>
      </c>
      <c r="E60" s="10" t="s">
        <v>66</v>
      </c>
      <c r="F60" s="10" t="s">
        <v>175</v>
      </c>
      <c r="G60" s="27" t="s">
        <v>193</v>
      </c>
      <c r="H60" s="13" t="s">
        <v>3</v>
      </c>
      <c r="I60" s="26">
        <v>901.99989999999991</v>
      </c>
      <c r="J60" s="22"/>
      <c r="K60" s="23"/>
      <c r="L60" s="20"/>
      <c r="M60" s="24"/>
      <c r="N60" s="20"/>
      <c r="O60" s="20"/>
      <c r="P60" s="20"/>
      <c r="Q60" s="20"/>
      <c r="R60" s="20"/>
    </row>
    <row r="61" spans="1:18" ht="18" customHeight="1">
      <c r="A61" s="9">
        <v>13</v>
      </c>
      <c r="B61" s="10" t="str">
        <f t="shared" si="0"/>
        <v>2级-2级</v>
      </c>
      <c r="C61" s="10" t="s">
        <v>66</v>
      </c>
      <c r="D61" s="10" t="s">
        <v>179</v>
      </c>
      <c r="E61" s="10" t="s">
        <v>66</v>
      </c>
      <c r="F61" s="10" t="s">
        <v>88</v>
      </c>
      <c r="G61" s="27" t="s">
        <v>193</v>
      </c>
      <c r="H61" s="13" t="s">
        <v>3</v>
      </c>
      <c r="I61" s="26">
        <v>219.99969999999999</v>
      </c>
      <c r="J61" s="22"/>
      <c r="K61" s="23"/>
      <c r="L61" s="20"/>
      <c r="M61" s="24"/>
      <c r="N61" s="20"/>
      <c r="O61" s="20"/>
      <c r="P61" s="20"/>
      <c r="Q61" s="20"/>
      <c r="R61" s="20"/>
    </row>
    <row r="62" spans="1:18" ht="18" customHeight="1">
      <c r="A62" s="9">
        <v>14</v>
      </c>
      <c r="B62" s="10" t="str">
        <f t="shared" si="0"/>
        <v>2级-2级</v>
      </c>
      <c r="C62" s="10" t="s">
        <v>66</v>
      </c>
      <c r="D62" s="10" t="s">
        <v>179</v>
      </c>
      <c r="E62" s="10" t="s">
        <v>66</v>
      </c>
      <c r="F62" s="10" t="s">
        <v>90</v>
      </c>
      <c r="G62" s="27" t="s">
        <v>193</v>
      </c>
      <c r="H62" s="13" t="s">
        <v>3</v>
      </c>
      <c r="I62" s="26">
        <v>175.99749999999997</v>
      </c>
      <c r="J62" s="22"/>
      <c r="K62" s="23"/>
      <c r="L62" s="20"/>
      <c r="M62" s="24"/>
      <c r="N62" s="20"/>
      <c r="O62" s="20"/>
      <c r="P62" s="20"/>
      <c r="Q62" s="20"/>
      <c r="R62" s="20"/>
    </row>
    <row r="63" spans="1:18" ht="18" customHeight="1">
      <c r="A63" s="9">
        <v>15</v>
      </c>
      <c r="B63" s="10" t="str">
        <f t="shared" si="0"/>
        <v>2级-2级</v>
      </c>
      <c r="C63" s="10" t="s">
        <v>66</v>
      </c>
      <c r="D63" s="10" t="s">
        <v>179</v>
      </c>
      <c r="E63" s="10" t="s">
        <v>66</v>
      </c>
      <c r="F63" s="10" t="s">
        <v>81</v>
      </c>
      <c r="G63" s="27" t="s">
        <v>193</v>
      </c>
      <c r="H63" s="13" t="s">
        <v>3</v>
      </c>
      <c r="I63" s="26">
        <v>98.999299999999991</v>
      </c>
      <c r="J63" s="22"/>
      <c r="K63" s="23"/>
      <c r="L63" s="20"/>
      <c r="M63" s="24"/>
      <c r="N63" s="20"/>
      <c r="O63" s="20"/>
      <c r="P63" s="20"/>
      <c r="Q63" s="20"/>
      <c r="R63" s="20"/>
    </row>
    <row r="64" spans="1:18" ht="18" customHeight="1">
      <c r="A64" s="9">
        <v>16</v>
      </c>
      <c r="B64" s="10" t="str">
        <f t="shared" si="0"/>
        <v>2级-3级</v>
      </c>
      <c r="C64" s="10" t="s">
        <v>66</v>
      </c>
      <c r="D64" s="10" t="s">
        <v>179</v>
      </c>
      <c r="E64" s="10" t="s">
        <v>69</v>
      </c>
      <c r="F64" s="10" t="s">
        <v>158</v>
      </c>
      <c r="G64" s="27" t="s">
        <v>193</v>
      </c>
      <c r="H64" s="13" t="s">
        <v>3</v>
      </c>
      <c r="I64" s="26">
        <v>5399.9987999999994</v>
      </c>
      <c r="J64" s="22"/>
      <c r="K64" s="23"/>
      <c r="L64" s="20"/>
      <c r="M64" s="24"/>
      <c r="N64" s="20"/>
      <c r="O64" s="20"/>
      <c r="P64" s="20"/>
      <c r="Q64" s="20"/>
      <c r="R64" s="20"/>
    </row>
    <row r="65" spans="1:18" ht="18" customHeight="1">
      <c r="A65" s="9">
        <v>17</v>
      </c>
      <c r="B65" s="10" t="str">
        <f t="shared" si="0"/>
        <v>2级-2级</v>
      </c>
      <c r="C65" s="10" t="s">
        <v>66</v>
      </c>
      <c r="D65" s="10" t="s">
        <v>179</v>
      </c>
      <c r="E65" s="10" t="s">
        <v>66</v>
      </c>
      <c r="F65" s="10" t="s">
        <v>83</v>
      </c>
      <c r="G65" s="27" t="s">
        <v>193</v>
      </c>
      <c r="H65" s="13" t="s">
        <v>3</v>
      </c>
      <c r="I65" s="26">
        <v>385.00229999999993</v>
      </c>
      <c r="J65" s="22"/>
      <c r="K65" s="23"/>
      <c r="L65" s="20"/>
      <c r="M65" s="24"/>
      <c r="N65" s="20"/>
      <c r="O65" s="20"/>
      <c r="P65" s="20"/>
      <c r="Q65" s="20"/>
      <c r="R65" s="20"/>
    </row>
    <row r="66" spans="1:18" ht="18" customHeight="1">
      <c r="A66" s="9">
        <v>18</v>
      </c>
      <c r="B66" s="10" t="str">
        <f t="shared" si="0"/>
        <v>2级-4级</v>
      </c>
      <c r="C66" s="10" t="s">
        <v>66</v>
      </c>
      <c r="D66" s="10" t="s">
        <v>179</v>
      </c>
      <c r="E66" s="10" t="s">
        <v>72</v>
      </c>
      <c r="F66" s="10" t="s">
        <v>76</v>
      </c>
      <c r="G66" s="27" t="s">
        <v>198</v>
      </c>
      <c r="H66" s="13" t="s">
        <v>9</v>
      </c>
      <c r="I66" s="26">
        <v>472846.45360000001</v>
      </c>
      <c r="J66" s="22"/>
      <c r="K66" s="23"/>
      <c r="L66" s="20"/>
      <c r="M66" s="24"/>
      <c r="N66" s="20"/>
      <c r="O66" s="20"/>
      <c r="P66" s="20"/>
      <c r="Q66" s="20"/>
      <c r="R66" s="20"/>
    </row>
    <row r="67" spans="1:18" ht="18" customHeight="1">
      <c r="A67" s="9">
        <v>19</v>
      </c>
      <c r="B67" s="10" t="str">
        <f t="shared" si="0"/>
        <v>2级-3级</v>
      </c>
      <c r="C67" s="10" t="s">
        <v>66</v>
      </c>
      <c r="D67" s="10" t="s">
        <v>179</v>
      </c>
      <c r="E67" s="10" t="s">
        <v>69</v>
      </c>
      <c r="F67" s="10" t="s">
        <v>199</v>
      </c>
      <c r="G67" s="27" t="s">
        <v>198</v>
      </c>
      <c r="H67" s="13" t="s">
        <v>9</v>
      </c>
      <c r="I67" s="26">
        <v>5504</v>
      </c>
      <c r="J67" s="22"/>
      <c r="K67" s="23"/>
      <c r="L67" s="20"/>
      <c r="M67" s="24"/>
      <c r="N67" s="20"/>
      <c r="O67" s="20"/>
      <c r="P67" s="20"/>
      <c r="Q67" s="20"/>
      <c r="R67" s="20"/>
    </row>
    <row r="68" spans="1:18" ht="18" customHeight="1">
      <c r="A68" s="9">
        <v>20</v>
      </c>
      <c r="B68" s="10" t="str">
        <f t="shared" si="0"/>
        <v>2级-2级</v>
      </c>
      <c r="C68" s="10" t="s">
        <v>66</v>
      </c>
      <c r="D68" s="10" t="s">
        <v>179</v>
      </c>
      <c r="E68" s="10" t="s">
        <v>66</v>
      </c>
      <c r="F68" s="10" t="s">
        <v>88</v>
      </c>
      <c r="G68" s="27" t="s">
        <v>200</v>
      </c>
      <c r="H68" s="13" t="s">
        <v>9</v>
      </c>
      <c r="I68" s="26">
        <v>8814.16</v>
      </c>
      <c r="J68" s="22"/>
      <c r="K68" s="23"/>
      <c r="L68" s="20"/>
      <c r="M68" s="24"/>
      <c r="N68" s="20"/>
      <c r="O68" s="20"/>
      <c r="P68" s="20"/>
      <c r="Q68" s="20"/>
      <c r="R68" s="20"/>
    </row>
    <row r="69" spans="1:18" ht="18" customHeight="1">
      <c r="A69" s="9">
        <v>21</v>
      </c>
      <c r="B69" s="10" t="str">
        <f t="shared" si="0"/>
        <v>2级-3级</v>
      </c>
      <c r="C69" s="10" t="s">
        <v>66</v>
      </c>
      <c r="D69" s="10" t="s">
        <v>179</v>
      </c>
      <c r="E69" s="10" t="s">
        <v>69</v>
      </c>
      <c r="F69" s="10" t="s">
        <v>161</v>
      </c>
      <c r="G69" s="27" t="s">
        <v>198</v>
      </c>
      <c r="H69" s="13" t="s">
        <v>9</v>
      </c>
      <c r="I69" s="26">
        <v>660</v>
      </c>
      <c r="J69" s="22"/>
      <c r="K69" s="23"/>
      <c r="L69" s="20"/>
      <c r="M69" s="24"/>
      <c r="N69" s="20"/>
      <c r="O69" s="20"/>
      <c r="P69" s="20"/>
      <c r="Q69" s="20"/>
      <c r="R69" s="20"/>
    </row>
    <row r="70" spans="1:18" ht="18" customHeight="1">
      <c r="A70" s="9">
        <v>22</v>
      </c>
      <c r="B70" s="10" t="str">
        <f t="shared" si="0"/>
        <v>2级-2级</v>
      </c>
      <c r="C70" s="10" t="s">
        <v>66</v>
      </c>
      <c r="D70" s="10" t="s">
        <v>179</v>
      </c>
      <c r="E70" s="10" t="s">
        <v>66</v>
      </c>
      <c r="F70" s="10" t="s">
        <v>78</v>
      </c>
      <c r="G70" s="27" t="s">
        <v>198</v>
      </c>
      <c r="H70" s="13" t="s">
        <v>9</v>
      </c>
      <c r="I70" s="26">
        <v>840</v>
      </c>
      <c r="J70" s="22"/>
      <c r="K70" s="23"/>
      <c r="L70" s="20"/>
      <c r="M70" s="24"/>
      <c r="N70" s="20"/>
      <c r="O70" s="20"/>
      <c r="P70" s="20"/>
      <c r="Q70" s="20"/>
      <c r="R70" s="20"/>
    </row>
    <row r="71" spans="1:18" ht="18" customHeight="1">
      <c r="A71" s="9">
        <v>23</v>
      </c>
      <c r="B71" s="10" t="str">
        <f t="shared" si="0"/>
        <v>2级-3级</v>
      </c>
      <c r="C71" s="10" t="s">
        <v>66</v>
      </c>
      <c r="D71" s="10" t="s">
        <v>179</v>
      </c>
      <c r="E71" s="10" t="s">
        <v>69</v>
      </c>
      <c r="F71" s="10" t="s">
        <v>102</v>
      </c>
      <c r="G71" s="27" t="s">
        <v>198</v>
      </c>
      <c r="H71" s="13" t="s">
        <v>9</v>
      </c>
      <c r="I71" s="26">
        <v>1610.1</v>
      </c>
      <c r="J71" s="22"/>
      <c r="K71" s="23"/>
      <c r="L71" s="20"/>
      <c r="M71" s="24"/>
      <c r="N71" s="20"/>
      <c r="O71" s="20"/>
      <c r="P71" s="20"/>
      <c r="Q71" s="20"/>
      <c r="R71" s="20"/>
    </row>
    <row r="72" spans="1:18" ht="18" customHeight="1">
      <c r="A72" s="9">
        <v>24</v>
      </c>
      <c r="B72" s="10" t="str">
        <f t="shared" si="0"/>
        <v>2级-2级</v>
      </c>
      <c r="C72" s="10" t="s">
        <v>66</v>
      </c>
      <c r="D72" s="10" t="s">
        <v>179</v>
      </c>
      <c r="E72" s="10" t="s">
        <v>66</v>
      </c>
      <c r="F72" s="10" t="s">
        <v>80</v>
      </c>
      <c r="G72" s="27" t="s">
        <v>198</v>
      </c>
      <c r="H72" s="13" t="s">
        <v>9</v>
      </c>
      <c r="I72" s="26">
        <v>1824</v>
      </c>
      <c r="J72" s="22"/>
      <c r="K72" s="23"/>
      <c r="L72" s="20"/>
      <c r="M72" s="24"/>
      <c r="N72" s="20"/>
      <c r="O72" s="20"/>
      <c r="P72" s="20"/>
      <c r="Q72" s="20"/>
      <c r="R72" s="20"/>
    </row>
    <row r="73" spans="1:18" ht="18" customHeight="1">
      <c r="A73" s="9">
        <v>25</v>
      </c>
      <c r="B73" s="10" t="str">
        <f t="shared" si="0"/>
        <v>2级-4级</v>
      </c>
      <c r="C73" s="10" t="s">
        <v>66</v>
      </c>
      <c r="D73" s="10" t="s">
        <v>179</v>
      </c>
      <c r="E73" s="10" t="s">
        <v>72</v>
      </c>
      <c r="F73" s="10" t="s">
        <v>173</v>
      </c>
      <c r="G73" s="27" t="s">
        <v>198</v>
      </c>
      <c r="H73" s="13" t="s">
        <v>9</v>
      </c>
      <c r="I73" s="26">
        <v>23920.020799999998</v>
      </c>
      <c r="J73" s="22"/>
      <c r="K73" s="23"/>
      <c r="L73" s="20"/>
      <c r="M73" s="24"/>
      <c r="N73" s="20"/>
      <c r="O73" s="20"/>
      <c r="P73" s="20"/>
      <c r="Q73" s="20"/>
      <c r="R73" s="20"/>
    </row>
    <row r="74" spans="1:18" ht="18" customHeight="1">
      <c r="A74" s="9">
        <v>26</v>
      </c>
      <c r="B74" s="10" t="str">
        <f t="shared" si="0"/>
        <v>2级-2级</v>
      </c>
      <c r="C74" s="10" t="s">
        <v>66</v>
      </c>
      <c r="D74" s="10" t="s">
        <v>179</v>
      </c>
      <c r="E74" s="10" t="s">
        <v>66</v>
      </c>
      <c r="F74" s="10" t="s">
        <v>175</v>
      </c>
      <c r="G74" s="27" t="s">
        <v>201</v>
      </c>
      <c r="H74" s="13" t="s">
        <v>6</v>
      </c>
      <c r="I74" s="26">
        <v>138578.68</v>
      </c>
      <c r="J74" s="22"/>
      <c r="K74" s="23"/>
      <c r="L74" s="20"/>
      <c r="M74" s="24"/>
      <c r="N74" s="20"/>
      <c r="O74" s="20"/>
      <c r="P74" s="20"/>
      <c r="Q74" s="20"/>
      <c r="R74" s="20"/>
    </row>
    <row r="75" spans="1:18" ht="18" customHeight="1">
      <c r="A75" s="9">
        <v>27</v>
      </c>
      <c r="B75" s="10" t="str">
        <f t="shared" si="0"/>
        <v>2级-2级</v>
      </c>
      <c r="C75" s="10" t="s">
        <v>66</v>
      </c>
      <c r="D75" s="10" t="s">
        <v>179</v>
      </c>
      <c r="E75" s="10" t="s">
        <v>66</v>
      </c>
      <c r="F75" s="10" t="s">
        <v>202</v>
      </c>
      <c r="G75" s="27" t="s">
        <v>203</v>
      </c>
      <c r="H75" s="13" t="s">
        <v>6</v>
      </c>
      <c r="I75" s="26">
        <v>272820</v>
      </c>
      <c r="J75" s="22"/>
      <c r="K75" s="23"/>
      <c r="L75" s="20"/>
      <c r="M75" s="24"/>
      <c r="N75" s="20"/>
      <c r="O75" s="20"/>
      <c r="P75" s="20"/>
      <c r="Q75" s="20"/>
      <c r="R75" s="20"/>
    </row>
    <row r="76" spans="1:18" ht="18" customHeight="1">
      <c r="A76" s="9">
        <v>28</v>
      </c>
      <c r="B76" s="10" t="str">
        <f t="shared" si="0"/>
        <v>2级-2级</v>
      </c>
      <c r="C76" s="10" t="s">
        <v>66</v>
      </c>
      <c r="D76" s="10" t="s">
        <v>179</v>
      </c>
      <c r="E76" s="10" t="s">
        <v>66</v>
      </c>
      <c r="F76" s="10" t="s">
        <v>88</v>
      </c>
      <c r="G76" s="27" t="s">
        <v>204</v>
      </c>
      <c r="H76" s="13" t="s">
        <v>6</v>
      </c>
      <c r="I76" s="26">
        <v>37290</v>
      </c>
      <c r="J76" s="22"/>
      <c r="K76" s="23"/>
      <c r="L76" s="20"/>
      <c r="M76" s="24"/>
      <c r="N76" s="20"/>
      <c r="O76" s="20"/>
      <c r="P76" s="20"/>
      <c r="Q76" s="20"/>
      <c r="R76" s="20"/>
    </row>
    <row r="77" spans="1:18" ht="18" customHeight="1">
      <c r="A77" s="9">
        <v>29</v>
      </c>
      <c r="B77" s="10" t="str">
        <f t="shared" si="0"/>
        <v>2级-3级</v>
      </c>
      <c r="C77" s="10" t="s">
        <v>66</v>
      </c>
      <c r="D77" s="10" t="s">
        <v>179</v>
      </c>
      <c r="E77" s="10" t="s">
        <v>69</v>
      </c>
      <c r="F77" s="10" t="s">
        <v>180</v>
      </c>
      <c r="G77" s="27" t="s">
        <v>198</v>
      </c>
      <c r="H77" s="13" t="s">
        <v>9</v>
      </c>
      <c r="I77" s="26">
        <v>2196</v>
      </c>
      <c r="J77" s="22"/>
      <c r="K77" s="23"/>
      <c r="L77" s="20"/>
      <c r="M77" s="24"/>
      <c r="N77" s="20"/>
      <c r="O77" s="20"/>
      <c r="P77" s="20"/>
      <c r="Q77" s="20"/>
      <c r="R77" s="20"/>
    </row>
    <row r="78" spans="1:18" ht="18" customHeight="1">
      <c r="A78" s="9">
        <v>30</v>
      </c>
      <c r="B78" s="10" t="str">
        <f t="shared" si="0"/>
        <v>3级-2级</v>
      </c>
      <c r="C78" s="10" t="s">
        <v>69</v>
      </c>
      <c r="D78" s="10" t="s">
        <v>205</v>
      </c>
      <c r="E78" s="10" t="s">
        <v>66</v>
      </c>
      <c r="F78" s="10" t="s">
        <v>80</v>
      </c>
      <c r="G78" s="27" t="s">
        <v>204</v>
      </c>
      <c r="H78" s="13" t="s">
        <v>6</v>
      </c>
      <c r="I78" s="26">
        <v>48544.800000000003</v>
      </c>
      <c r="J78" s="22"/>
      <c r="K78" s="23"/>
      <c r="L78" s="20"/>
      <c r="M78" s="24"/>
      <c r="N78" s="20"/>
      <c r="O78" s="20"/>
      <c r="P78" s="20"/>
      <c r="Q78" s="20"/>
      <c r="R78" s="20"/>
    </row>
    <row r="79" spans="1:18" ht="18" customHeight="1">
      <c r="A79" s="9">
        <v>31</v>
      </c>
      <c r="B79" s="10" t="str">
        <f t="shared" si="0"/>
        <v>000-000</v>
      </c>
      <c r="C79" s="10"/>
      <c r="D79" s="10"/>
      <c r="E79" s="10"/>
      <c r="F79" s="10"/>
      <c r="G79" s="27"/>
      <c r="H79" s="13"/>
      <c r="I79" s="26"/>
      <c r="J79" s="22"/>
      <c r="K79" s="23"/>
      <c r="L79" s="20"/>
      <c r="M79" s="24"/>
      <c r="N79" s="20"/>
      <c r="O79" s="20"/>
      <c r="P79" s="20"/>
      <c r="Q79" s="20"/>
      <c r="R79" s="20"/>
    </row>
    <row r="80" spans="1:18" ht="18" customHeight="1">
      <c r="A80" s="9">
        <v>32</v>
      </c>
      <c r="B80" s="10" t="str">
        <f t="shared" si="0"/>
        <v>000-000</v>
      </c>
      <c r="C80" s="10"/>
      <c r="D80" s="10"/>
      <c r="E80" s="10"/>
      <c r="F80" s="10"/>
      <c r="G80" s="27"/>
      <c r="H80" s="13"/>
      <c r="I80" s="26"/>
      <c r="J80" s="22"/>
      <c r="K80" s="23"/>
      <c r="L80" s="20"/>
      <c r="M80" s="24"/>
      <c r="N80" s="20"/>
      <c r="O80" s="20"/>
      <c r="P80" s="20"/>
      <c r="Q80" s="20"/>
      <c r="R80" s="20"/>
    </row>
    <row r="81" spans="1:18" ht="18" customHeight="1">
      <c r="A81" s="9">
        <v>33</v>
      </c>
      <c r="B81" s="10" t="str">
        <f t="shared" si="0"/>
        <v>000-000</v>
      </c>
      <c r="C81" s="10"/>
      <c r="D81" s="10"/>
      <c r="E81" s="10"/>
      <c r="F81" s="10"/>
      <c r="G81" s="27"/>
      <c r="H81" s="13"/>
      <c r="I81" s="26"/>
      <c r="J81" s="22"/>
      <c r="K81" s="23"/>
      <c r="L81" s="20"/>
      <c r="M81" s="24"/>
      <c r="N81" s="20"/>
      <c r="O81" s="20"/>
      <c r="P81" s="20"/>
      <c r="Q81" s="20"/>
      <c r="R81" s="20"/>
    </row>
    <row r="82" spans="1:18" ht="18" customHeight="1">
      <c r="A82" s="9">
        <v>34</v>
      </c>
      <c r="B82" s="10" t="str">
        <f t="shared" si="0"/>
        <v>000-000</v>
      </c>
      <c r="C82" s="10"/>
      <c r="D82" s="10"/>
      <c r="E82" s="10"/>
      <c r="F82" s="10"/>
      <c r="G82" s="27"/>
      <c r="H82" s="13"/>
      <c r="I82" s="26"/>
      <c r="J82" s="22"/>
      <c r="K82" s="23"/>
      <c r="L82" s="20"/>
      <c r="M82" s="24"/>
      <c r="N82" s="20"/>
      <c r="O82" s="20"/>
      <c r="P82" s="20"/>
      <c r="Q82" s="20"/>
      <c r="R82" s="20"/>
    </row>
    <row r="83" spans="1:18" ht="18" customHeight="1">
      <c r="A83" s="9">
        <v>35</v>
      </c>
      <c r="B83" s="10" t="str">
        <f t="shared" si="0"/>
        <v>000-000</v>
      </c>
      <c r="C83" s="10"/>
      <c r="D83" s="10"/>
      <c r="E83" s="10"/>
      <c r="F83" s="10"/>
      <c r="G83" s="27"/>
      <c r="H83" s="13"/>
      <c r="I83" s="26"/>
      <c r="J83" s="22"/>
      <c r="K83" s="23"/>
      <c r="L83" s="20"/>
      <c r="M83" s="24"/>
      <c r="N83" s="20"/>
      <c r="O83" s="20"/>
      <c r="P83" s="20"/>
      <c r="Q83" s="20"/>
      <c r="R83" s="20"/>
    </row>
    <row r="84" spans="1:18" ht="18" customHeight="1">
      <c r="A84" s="9">
        <v>36</v>
      </c>
      <c r="B84" s="10" t="str">
        <f t="shared" si="0"/>
        <v>000-000</v>
      </c>
      <c r="C84" s="10"/>
      <c r="D84" s="10"/>
      <c r="E84" s="10"/>
      <c r="F84" s="10"/>
      <c r="G84" s="27"/>
      <c r="H84" s="13"/>
      <c r="I84" s="26"/>
      <c r="J84" s="22"/>
      <c r="K84" s="23"/>
      <c r="L84" s="20"/>
      <c r="M84" s="24"/>
      <c r="N84" s="20"/>
      <c r="O84" s="20"/>
      <c r="P84" s="20"/>
      <c r="Q84" s="20"/>
      <c r="R84" s="20"/>
    </row>
    <row r="85" spans="1:18" ht="18" customHeight="1">
      <c r="A85" s="9">
        <v>37</v>
      </c>
      <c r="B85" s="10" t="str">
        <f t="shared" si="0"/>
        <v>000-000</v>
      </c>
      <c r="C85" s="10"/>
      <c r="D85" s="10"/>
      <c r="E85" s="10"/>
      <c r="F85" s="10"/>
      <c r="G85" s="27"/>
      <c r="H85" s="13"/>
      <c r="I85" s="26"/>
      <c r="J85" s="22"/>
      <c r="K85" s="23"/>
      <c r="L85" s="20"/>
      <c r="M85" s="24"/>
      <c r="N85" s="20"/>
      <c r="O85" s="20"/>
      <c r="P85" s="20"/>
      <c r="Q85" s="20"/>
      <c r="R85" s="20"/>
    </row>
    <row r="86" spans="1:18" ht="18" customHeight="1">
      <c r="A86" s="9">
        <v>38</v>
      </c>
      <c r="B86" s="10" t="str">
        <f t="shared" si="0"/>
        <v>000-000</v>
      </c>
      <c r="C86" s="10"/>
      <c r="D86" s="10"/>
      <c r="E86" s="10"/>
      <c r="F86" s="10"/>
      <c r="G86" s="27"/>
      <c r="H86" s="13"/>
      <c r="I86" s="26"/>
      <c r="J86" s="22"/>
      <c r="K86" s="23"/>
      <c r="L86" s="20"/>
      <c r="M86" s="24"/>
      <c r="N86" s="20"/>
      <c r="O86" s="20"/>
      <c r="P86" s="20"/>
      <c r="Q86" s="20"/>
      <c r="R86" s="20"/>
    </row>
    <row r="87" spans="1:18" ht="18" customHeight="1">
      <c r="A87" s="9">
        <v>39</v>
      </c>
      <c r="B87" s="10" t="str">
        <f t="shared" si="0"/>
        <v>000-000</v>
      </c>
      <c r="C87" s="10"/>
      <c r="D87" s="10"/>
      <c r="E87" s="10"/>
      <c r="F87" s="10"/>
      <c r="G87" s="27"/>
      <c r="H87" s="13"/>
      <c r="I87" s="26"/>
      <c r="J87" s="22"/>
      <c r="K87" s="23"/>
      <c r="L87" s="20"/>
      <c r="M87" s="24"/>
      <c r="N87" s="20"/>
      <c r="O87" s="20"/>
      <c r="P87" s="20"/>
      <c r="Q87" s="20"/>
      <c r="R87" s="20"/>
    </row>
    <row r="88" spans="1:18" ht="18" customHeight="1">
      <c r="A88" s="9">
        <v>40</v>
      </c>
      <c r="B88" s="10" t="str">
        <f t="shared" si="0"/>
        <v>000-000</v>
      </c>
      <c r="C88" s="10"/>
      <c r="D88" s="10"/>
      <c r="E88" s="10"/>
      <c r="F88" s="10"/>
      <c r="G88" s="27"/>
      <c r="H88" s="13"/>
      <c r="I88" s="26"/>
      <c r="J88" s="22"/>
      <c r="K88" s="23"/>
      <c r="L88" s="20"/>
      <c r="M88" s="24"/>
      <c r="N88" s="20"/>
      <c r="O88" s="20"/>
      <c r="P88" s="20"/>
      <c r="Q88" s="20"/>
      <c r="R88" s="20"/>
    </row>
    <row r="89" spans="1:18" ht="18" customHeight="1">
      <c r="A89" s="9">
        <v>41</v>
      </c>
      <c r="B89" s="10" t="str">
        <f t="shared" si="0"/>
        <v>000-000</v>
      </c>
      <c r="C89" s="10"/>
      <c r="D89" s="10"/>
      <c r="E89" s="10"/>
      <c r="F89" s="10"/>
      <c r="G89" s="27"/>
      <c r="H89" s="13"/>
      <c r="I89" s="26"/>
      <c r="J89" s="22"/>
      <c r="K89" s="23"/>
      <c r="L89" s="20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10" t="str">
        <f t="shared" si="0"/>
        <v>000-000</v>
      </c>
      <c r="C90" s="10"/>
      <c r="D90" s="10"/>
      <c r="E90" s="10"/>
      <c r="F90" s="10"/>
      <c r="G90" s="27"/>
      <c r="H90" s="13"/>
      <c r="I90" s="26"/>
      <c r="J90" s="22"/>
      <c r="K90" s="23"/>
      <c r="L90" s="20"/>
      <c r="M90" s="24"/>
      <c r="N90" s="20"/>
      <c r="O90" s="20"/>
      <c r="P90" s="20"/>
      <c r="Q90" s="20"/>
      <c r="R90" s="20"/>
    </row>
    <row r="91" spans="1:18" ht="18" customHeight="1">
      <c r="A91" s="9">
        <v>43</v>
      </c>
      <c r="B91" s="10" t="str">
        <f t="shared" si="0"/>
        <v>000-000</v>
      </c>
      <c r="C91" s="10"/>
      <c r="D91" s="10"/>
      <c r="E91" s="10"/>
      <c r="F91" s="10"/>
      <c r="G91" s="27"/>
      <c r="H91" s="13"/>
      <c r="I91" s="26"/>
      <c r="J91" s="22"/>
      <c r="K91" s="23"/>
      <c r="L91" s="20"/>
      <c r="M91" s="24"/>
      <c r="N91" s="20"/>
      <c r="O91" s="20"/>
      <c r="P91" s="20"/>
      <c r="Q91" s="20"/>
      <c r="R91" s="20"/>
    </row>
    <row r="92" spans="1:18" ht="18" customHeight="1">
      <c r="A92" s="9">
        <v>44</v>
      </c>
      <c r="B92" s="10" t="str">
        <f t="shared" si="0"/>
        <v>000-000</v>
      </c>
      <c r="C92" s="10"/>
      <c r="D92" s="10"/>
      <c r="E92" s="10"/>
      <c r="F92" s="10"/>
      <c r="G92" s="27"/>
      <c r="H92" s="13"/>
      <c r="I92" s="26"/>
      <c r="J92" s="22"/>
      <c r="K92" s="23"/>
      <c r="L92" s="20"/>
      <c r="M92" s="24"/>
      <c r="N92" s="20"/>
      <c r="O92" s="20"/>
      <c r="P92" s="20"/>
      <c r="Q92" s="20"/>
      <c r="R92" s="20"/>
    </row>
    <row r="93" spans="1:18" ht="18" customHeight="1">
      <c r="A93" s="9">
        <v>45</v>
      </c>
      <c r="B93" s="10" t="str">
        <f t="shared" si="0"/>
        <v>000-000</v>
      </c>
      <c r="C93" s="10"/>
      <c r="D93" s="10"/>
      <c r="E93" s="10"/>
      <c r="F93" s="10"/>
      <c r="G93" s="27"/>
      <c r="H93" s="13"/>
      <c r="I93" s="26"/>
      <c r="J93" s="22"/>
      <c r="K93" s="23"/>
      <c r="L93" s="20"/>
      <c r="M93" s="24"/>
      <c r="N93" s="20"/>
      <c r="O93" s="20"/>
      <c r="P93" s="20"/>
      <c r="Q93" s="20"/>
      <c r="R93" s="20"/>
    </row>
    <row r="94" spans="1:18" ht="18" customHeight="1">
      <c r="A94" s="9">
        <v>46</v>
      </c>
      <c r="B94" s="10" t="str">
        <f t="shared" si="0"/>
        <v>000-000</v>
      </c>
      <c r="C94" s="10"/>
      <c r="D94" s="10"/>
      <c r="E94" s="10"/>
      <c r="F94" s="10"/>
      <c r="G94" s="27"/>
      <c r="H94" s="13"/>
      <c r="I94" s="26"/>
      <c r="J94" s="22"/>
      <c r="K94" s="23"/>
      <c r="L94" s="20"/>
      <c r="M94" s="24"/>
      <c r="N94" s="20"/>
      <c r="O94" s="20"/>
      <c r="P94" s="20"/>
      <c r="Q94" s="20"/>
      <c r="R94" s="20"/>
    </row>
    <row r="95" spans="1:18" ht="18" customHeight="1">
      <c r="A95" s="9">
        <v>47</v>
      </c>
      <c r="B95" s="10" t="str">
        <f t="shared" si="0"/>
        <v>000-000</v>
      </c>
      <c r="C95" s="10"/>
      <c r="D95" s="10"/>
      <c r="E95" s="10"/>
      <c r="F95" s="10"/>
      <c r="G95" s="27"/>
      <c r="H95" s="13"/>
      <c r="I95" s="26"/>
      <c r="J95" s="22"/>
      <c r="K95" s="23"/>
      <c r="L95" s="20"/>
      <c r="M95" s="24"/>
      <c r="N95" s="20"/>
      <c r="O95" s="20"/>
      <c r="P95" s="20"/>
      <c r="Q95" s="20"/>
      <c r="R95" s="20"/>
    </row>
    <row r="96" spans="1:18" ht="18" customHeight="1">
      <c r="A96" s="9">
        <v>48</v>
      </c>
      <c r="B96" s="10" t="str">
        <f t="shared" si="0"/>
        <v>000-000</v>
      </c>
      <c r="C96" s="10"/>
      <c r="D96" s="10"/>
      <c r="E96" s="10"/>
      <c r="F96" s="10"/>
      <c r="G96" s="27"/>
      <c r="H96" s="13"/>
      <c r="I96" s="26"/>
      <c r="J96" s="22"/>
      <c r="K96" s="23"/>
      <c r="L96" s="20"/>
      <c r="M96" s="24"/>
      <c r="N96" s="20"/>
      <c r="O96" s="20"/>
      <c r="P96" s="20"/>
      <c r="Q96" s="20"/>
      <c r="R96" s="20"/>
    </row>
    <row r="97" spans="1:18" ht="18" customHeight="1">
      <c r="A97" s="9">
        <v>49</v>
      </c>
      <c r="B97" s="10" t="str">
        <f t="shared" si="0"/>
        <v>000-000</v>
      </c>
      <c r="C97" s="10"/>
      <c r="D97" s="10"/>
      <c r="E97" s="10"/>
      <c r="F97" s="10"/>
      <c r="G97" s="27"/>
      <c r="H97" s="13"/>
      <c r="I97" s="26"/>
      <c r="J97" s="22"/>
      <c r="K97" s="23"/>
      <c r="L97" s="20"/>
      <c r="M97" s="24"/>
      <c r="N97" s="20"/>
      <c r="O97" s="20"/>
      <c r="P97" s="20"/>
      <c r="Q97" s="20"/>
      <c r="R97" s="20"/>
    </row>
    <row r="98" spans="1:18" ht="18" customHeight="1">
      <c r="A98" s="9">
        <v>50</v>
      </c>
      <c r="B98" s="10" t="str">
        <f t="shared" si="0"/>
        <v>000-000</v>
      </c>
      <c r="C98" s="10"/>
      <c r="D98" s="10"/>
      <c r="E98" s="10"/>
      <c r="F98" s="10"/>
      <c r="G98" s="27"/>
      <c r="H98" s="13"/>
      <c r="I98" s="26"/>
      <c r="J98" s="22"/>
      <c r="K98" s="23"/>
      <c r="L98" s="20"/>
      <c r="M98" s="24"/>
      <c r="N98" s="20"/>
      <c r="O98" s="20"/>
      <c r="P98" s="20"/>
      <c r="Q98" s="20"/>
      <c r="R98" s="20"/>
    </row>
    <row r="99" spans="1:18" ht="18" customHeight="1">
      <c r="A99" s="9">
        <v>51</v>
      </c>
      <c r="B99" s="10" t="str">
        <f t="shared" si="0"/>
        <v>000-000</v>
      </c>
      <c r="C99" s="10"/>
      <c r="D99" s="10"/>
      <c r="E99" s="10"/>
      <c r="F99" s="10"/>
      <c r="G99" s="27"/>
      <c r="H99" s="13"/>
      <c r="I99" s="26"/>
      <c r="J99" s="22"/>
      <c r="K99" s="23"/>
      <c r="L99" s="20"/>
      <c r="M99" s="24"/>
      <c r="N99" s="20"/>
      <c r="O99" s="20"/>
      <c r="P99" s="20"/>
      <c r="Q99" s="20"/>
      <c r="R99" s="20"/>
    </row>
    <row r="100" spans="1:18" ht="18" customHeight="1">
      <c r="A100" s="9">
        <v>52</v>
      </c>
      <c r="B100" s="10" t="str">
        <f t="shared" si="0"/>
        <v>000-000</v>
      </c>
      <c r="C100" s="10"/>
      <c r="D100" s="10"/>
      <c r="E100" s="10"/>
      <c r="F100" s="10"/>
      <c r="G100" s="27"/>
      <c r="H100" s="13"/>
      <c r="I100" s="26"/>
      <c r="J100" s="22"/>
      <c r="K100" s="23"/>
      <c r="L100" s="20"/>
      <c r="M100" s="24"/>
      <c r="N100" s="20"/>
      <c r="O100" s="20"/>
      <c r="P100" s="20"/>
      <c r="Q100" s="20"/>
      <c r="R100" s="20"/>
    </row>
    <row r="101" spans="1:18" ht="18" customHeight="1">
      <c r="A101" s="9">
        <v>53</v>
      </c>
      <c r="B101" s="10" t="str">
        <f t="shared" si="0"/>
        <v>000-000</v>
      </c>
      <c r="C101" s="10"/>
      <c r="D101" s="10"/>
      <c r="E101" s="10"/>
      <c r="F101" s="10"/>
      <c r="G101" s="27"/>
      <c r="H101" s="13"/>
      <c r="I101" s="26"/>
      <c r="J101" s="22"/>
      <c r="K101" s="23"/>
      <c r="L101" s="20"/>
      <c r="M101" s="24"/>
      <c r="N101" s="20"/>
      <c r="O101" s="20"/>
      <c r="P101" s="20"/>
      <c r="Q101" s="20"/>
      <c r="R101" s="20"/>
    </row>
    <row r="102" spans="1:18" ht="18" customHeight="1">
      <c r="A102" s="9">
        <v>54</v>
      </c>
      <c r="B102" s="10" t="str">
        <f t="shared" si="0"/>
        <v>000-000</v>
      </c>
      <c r="C102" s="10"/>
      <c r="D102" s="10"/>
      <c r="E102" s="10"/>
      <c r="F102" s="10"/>
      <c r="G102" s="27"/>
      <c r="H102" s="13"/>
      <c r="I102" s="26"/>
      <c r="J102" s="22"/>
      <c r="K102" s="23"/>
      <c r="L102" s="20"/>
      <c r="M102" s="24"/>
      <c r="N102" s="20"/>
      <c r="O102" s="20"/>
      <c r="P102" s="20"/>
      <c r="Q102" s="20"/>
      <c r="R102" s="20"/>
    </row>
    <row r="103" spans="1:18" ht="18" customHeight="1">
      <c r="A103" s="9">
        <v>55</v>
      </c>
      <c r="B103" s="10" t="str">
        <f t="shared" si="0"/>
        <v>000-000</v>
      </c>
      <c r="C103" s="10"/>
      <c r="D103" s="10"/>
      <c r="E103" s="10"/>
      <c r="F103" s="10"/>
      <c r="G103" s="27"/>
      <c r="H103" s="13"/>
      <c r="I103" s="26"/>
      <c r="J103" s="22"/>
      <c r="K103" s="23"/>
      <c r="L103" s="20"/>
      <c r="M103" s="24"/>
      <c r="N103" s="20"/>
      <c r="O103" s="20"/>
      <c r="P103" s="20"/>
      <c r="Q103" s="20"/>
      <c r="R103" s="20"/>
    </row>
    <row r="104" spans="1:18" ht="18" customHeight="1">
      <c r="A104" s="9">
        <v>56</v>
      </c>
      <c r="B104" s="10" t="str">
        <f t="shared" si="0"/>
        <v>000-000</v>
      </c>
      <c r="C104" s="10"/>
      <c r="D104" s="10"/>
      <c r="E104" s="10"/>
      <c r="F104" s="10"/>
      <c r="G104" s="27"/>
      <c r="H104" s="13"/>
      <c r="I104" s="26"/>
      <c r="J104" s="22"/>
      <c r="K104" s="23"/>
      <c r="L104" s="20"/>
      <c r="M104" s="24"/>
      <c r="N104" s="20"/>
      <c r="O104" s="20"/>
      <c r="P104" s="20"/>
      <c r="Q104" s="20"/>
      <c r="R104" s="20"/>
    </row>
    <row r="105" spans="1:18" ht="18" customHeight="1">
      <c r="A105" s="9">
        <v>57</v>
      </c>
      <c r="B105" s="10" t="str">
        <f t="shared" si="0"/>
        <v>000-000</v>
      </c>
      <c r="C105" s="10"/>
      <c r="D105" s="10"/>
      <c r="E105" s="10"/>
      <c r="F105" s="10"/>
      <c r="G105" s="27"/>
      <c r="H105" s="13"/>
      <c r="I105" s="26"/>
      <c r="J105" s="22"/>
      <c r="K105" s="23"/>
      <c r="L105" s="20"/>
      <c r="M105" s="24"/>
      <c r="N105" s="20"/>
      <c r="O105" s="20"/>
      <c r="P105" s="20"/>
      <c r="Q105" s="20"/>
      <c r="R105" s="20"/>
    </row>
    <row r="106" spans="1:18" ht="18" customHeight="1">
      <c r="A106" s="9">
        <v>58</v>
      </c>
      <c r="B106" s="10" t="str">
        <f t="shared" si="0"/>
        <v>000-000</v>
      </c>
      <c r="C106" s="10"/>
      <c r="D106" s="10"/>
      <c r="E106" s="10"/>
      <c r="F106" s="10"/>
      <c r="G106" s="27"/>
      <c r="H106" s="13"/>
      <c r="I106" s="26"/>
      <c r="J106" s="22"/>
      <c r="K106" s="23"/>
      <c r="L106" s="20"/>
      <c r="M106" s="24"/>
      <c r="N106" s="20"/>
      <c r="O106" s="20"/>
      <c r="P106" s="20"/>
      <c r="Q106" s="20"/>
      <c r="R106" s="20"/>
    </row>
    <row r="107" spans="1:18" ht="18" customHeight="1">
      <c r="A107" s="9">
        <v>59</v>
      </c>
      <c r="B107" s="10" t="str">
        <f t="shared" si="0"/>
        <v>000-000</v>
      </c>
      <c r="C107" s="10"/>
      <c r="D107" s="10"/>
      <c r="E107" s="10"/>
      <c r="F107" s="10"/>
      <c r="G107" s="27"/>
      <c r="H107" s="13"/>
      <c r="I107" s="26"/>
      <c r="J107" s="22"/>
      <c r="K107" s="23"/>
      <c r="L107" s="20"/>
      <c r="M107" s="24"/>
      <c r="N107" s="20"/>
      <c r="O107" s="20"/>
      <c r="P107" s="20"/>
      <c r="Q107" s="20"/>
      <c r="R107" s="20"/>
    </row>
    <row r="108" spans="1:18" ht="18" customHeight="1">
      <c r="A108" s="9">
        <v>60</v>
      </c>
      <c r="B108" s="10" t="str">
        <f t="shared" si="0"/>
        <v>000-000</v>
      </c>
      <c r="C108" s="10"/>
      <c r="D108" s="10"/>
      <c r="E108" s="10"/>
      <c r="F108" s="10"/>
      <c r="G108" s="27"/>
      <c r="H108" s="13"/>
      <c r="I108" s="26"/>
      <c r="J108" s="22"/>
      <c r="K108" s="23"/>
      <c r="L108" s="20"/>
      <c r="M108" s="24"/>
      <c r="N108" s="20"/>
      <c r="O108" s="20"/>
      <c r="P108" s="20"/>
      <c r="Q108" s="20"/>
      <c r="R108" s="20"/>
    </row>
    <row r="109" spans="1:18" ht="18" customHeight="1">
      <c r="A109" s="9">
        <v>61</v>
      </c>
      <c r="B109" s="10" t="str">
        <f t="shared" si="0"/>
        <v>000-000</v>
      </c>
      <c r="C109" s="10"/>
      <c r="D109" s="10"/>
      <c r="E109" s="10"/>
      <c r="F109" s="10"/>
      <c r="G109" s="27"/>
      <c r="H109" s="13"/>
      <c r="I109" s="26"/>
      <c r="J109" s="22"/>
      <c r="K109" s="23"/>
      <c r="L109" s="20"/>
      <c r="M109" s="24"/>
      <c r="N109" s="20"/>
      <c r="O109" s="20"/>
      <c r="P109" s="20"/>
      <c r="Q109" s="20"/>
      <c r="R109" s="20"/>
    </row>
    <row r="110" spans="1:18" ht="18" customHeight="1">
      <c r="A110" s="9">
        <v>62</v>
      </c>
      <c r="B110" s="10" t="str">
        <f t="shared" si="0"/>
        <v>000-000</v>
      </c>
      <c r="C110" s="10"/>
      <c r="D110" s="10"/>
      <c r="E110" s="10"/>
      <c r="F110" s="10"/>
      <c r="G110" s="27"/>
      <c r="H110" s="13"/>
      <c r="I110" s="26"/>
      <c r="J110" s="22"/>
      <c r="K110" s="23"/>
      <c r="L110" s="20"/>
      <c r="M110" s="24"/>
      <c r="N110" s="20"/>
      <c r="O110" s="20"/>
      <c r="P110" s="20"/>
      <c r="Q110" s="20"/>
      <c r="R110" s="20"/>
    </row>
    <row r="111" spans="1:18" ht="18" customHeight="1">
      <c r="A111" s="9">
        <v>63</v>
      </c>
      <c r="B111" s="10" t="str">
        <f t="shared" si="0"/>
        <v>000-000</v>
      </c>
      <c r="C111" s="10"/>
      <c r="D111" s="10"/>
      <c r="E111" s="10"/>
      <c r="F111" s="10"/>
      <c r="G111" s="27"/>
      <c r="H111" s="13"/>
      <c r="I111" s="26"/>
      <c r="J111" s="22"/>
      <c r="K111" s="23"/>
      <c r="L111" s="20"/>
      <c r="M111" s="24"/>
      <c r="N111" s="20"/>
      <c r="O111" s="20"/>
      <c r="P111" s="20"/>
      <c r="Q111" s="20"/>
      <c r="R111" s="20"/>
    </row>
    <row r="112" spans="1:18" ht="18" customHeight="1">
      <c r="A112" s="9">
        <v>64</v>
      </c>
      <c r="B112" s="10" t="str">
        <f t="shared" si="0"/>
        <v>000-000</v>
      </c>
      <c r="C112" s="10"/>
      <c r="D112" s="10"/>
      <c r="E112" s="10"/>
      <c r="F112" s="10"/>
      <c r="G112" s="27"/>
      <c r="H112" s="13"/>
      <c r="I112" s="26"/>
      <c r="J112" s="22"/>
      <c r="K112" s="23"/>
      <c r="L112" s="20"/>
      <c r="M112" s="24"/>
      <c r="N112" s="20"/>
      <c r="O112" s="20"/>
      <c r="P112" s="20"/>
      <c r="Q112" s="20"/>
      <c r="R112" s="20"/>
    </row>
    <row r="113" spans="1:18" ht="18" customHeight="1">
      <c r="A113" s="9">
        <v>65</v>
      </c>
      <c r="B113" s="10" t="str">
        <f t="shared" ref="B113:B176" si="2">TEXT(C113,"000")&amp;"-"&amp;TEXT(E113,"000")</f>
        <v>000-000</v>
      </c>
      <c r="C113" s="10"/>
      <c r="D113" s="10"/>
      <c r="E113" s="10"/>
      <c r="F113" s="10"/>
      <c r="G113" s="27"/>
      <c r="H113" s="13"/>
      <c r="I113" s="26"/>
      <c r="J113" s="22"/>
      <c r="K113" s="23"/>
      <c r="L113" s="20"/>
      <c r="M113" s="24"/>
      <c r="N113" s="20"/>
      <c r="O113" s="20"/>
      <c r="P113" s="20"/>
      <c r="Q113" s="20"/>
      <c r="R113" s="20"/>
    </row>
    <row r="114" spans="1:18" ht="18" customHeight="1">
      <c r="A114" s="9">
        <v>66</v>
      </c>
      <c r="B114" s="10" t="str">
        <f t="shared" si="2"/>
        <v>000-000</v>
      </c>
      <c r="C114" s="10"/>
      <c r="D114" s="10"/>
      <c r="E114" s="10"/>
      <c r="F114" s="10"/>
      <c r="G114" s="27"/>
      <c r="H114" s="13"/>
      <c r="I114" s="26"/>
      <c r="J114" s="22"/>
      <c r="K114" s="23"/>
      <c r="L114" s="20"/>
      <c r="M114" s="24"/>
      <c r="N114" s="20"/>
      <c r="O114" s="20"/>
      <c r="P114" s="20"/>
      <c r="Q114" s="20"/>
      <c r="R114" s="20"/>
    </row>
    <row r="115" spans="1:18" ht="18" customHeight="1">
      <c r="A115" s="9">
        <v>67</v>
      </c>
      <c r="B115" s="10" t="str">
        <f t="shared" si="2"/>
        <v>000-000</v>
      </c>
      <c r="C115" s="10"/>
      <c r="D115" s="10"/>
      <c r="E115" s="10"/>
      <c r="F115" s="10"/>
      <c r="G115" s="27"/>
      <c r="H115" s="13"/>
      <c r="I115" s="26"/>
      <c r="J115" s="22"/>
      <c r="K115" s="23"/>
      <c r="L115" s="20"/>
      <c r="M115" s="24"/>
      <c r="N115" s="20"/>
      <c r="O115" s="20"/>
      <c r="P115" s="20"/>
      <c r="Q115" s="20"/>
      <c r="R115" s="20"/>
    </row>
    <row r="116" spans="1:18" ht="18" customHeight="1">
      <c r="A116" s="9">
        <v>68</v>
      </c>
      <c r="B116" s="10" t="str">
        <f t="shared" si="2"/>
        <v>000-000</v>
      </c>
      <c r="C116" s="10"/>
      <c r="D116" s="10"/>
      <c r="E116" s="10"/>
      <c r="F116" s="10"/>
      <c r="G116" s="27"/>
      <c r="H116" s="13"/>
      <c r="I116" s="26"/>
      <c r="J116" s="22"/>
      <c r="K116" s="23"/>
      <c r="L116" s="20"/>
      <c r="M116" s="24"/>
      <c r="N116" s="20"/>
      <c r="O116" s="20"/>
      <c r="P116" s="20"/>
      <c r="Q116" s="20"/>
      <c r="R116" s="20"/>
    </row>
    <row r="117" spans="1:18" ht="18" customHeight="1">
      <c r="A117" s="9">
        <v>69</v>
      </c>
      <c r="B117" s="10" t="str">
        <f t="shared" si="2"/>
        <v>000-000</v>
      </c>
      <c r="C117" s="10"/>
      <c r="D117" s="10"/>
      <c r="E117" s="10"/>
      <c r="F117" s="10"/>
      <c r="G117" s="27"/>
      <c r="H117" s="13"/>
      <c r="I117" s="26"/>
      <c r="J117" s="22"/>
      <c r="K117" s="23"/>
      <c r="L117" s="20"/>
      <c r="M117" s="24"/>
      <c r="N117" s="20"/>
      <c r="O117" s="20"/>
      <c r="P117" s="20"/>
      <c r="Q117" s="20"/>
      <c r="R117" s="20"/>
    </row>
    <row r="118" spans="1:18" ht="18" customHeight="1">
      <c r="A118" s="9">
        <v>70</v>
      </c>
      <c r="B118" s="10" t="str">
        <f t="shared" si="2"/>
        <v>000-000</v>
      </c>
      <c r="C118" s="10"/>
      <c r="D118" s="10"/>
      <c r="E118" s="10"/>
      <c r="F118" s="10"/>
      <c r="G118" s="27"/>
      <c r="H118" s="13"/>
      <c r="I118" s="26"/>
      <c r="J118" s="22"/>
      <c r="K118" s="23"/>
      <c r="L118" s="20"/>
      <c r="M118" s="24"/>
      <c r="N118" s="20"/>
      <c r="O118" s="20"/>
      <c r="P118" s="20"/>
      <c r="Q118" s="20"/>
      <c r="R118" s="20"/>
    </row>
    <row r="119" spans="1:18" ht="18" customHeight="1">
      <c r="A119" s="9">
        <v>71</v>
      </c>
      <c r="B119" s="10" t="str">
        <f t="shared" si="2"/>
        <v>000-000</v>
      </c>
      <c r="C119" s="10"/>
      <c r="D119" s="10"/>
      <c r="E119" s="10"/>
      <c r="F119" s="10"/>
      <c r="G119" s="27"/>
      <c r="H119" s="13"/>
      <c r="I119" s="26"/>
      <c r="J119" s="22"/>
      <c r="K119" s="23"/>
      <c r="L119" s="20"/>
      <c r="M119" s="24"/>
      <c r="N119" s="20"/>
      <c r="O119" s="20"/>
      <c r="P119" s="20"/>
      <c r="Q119" s="20"/>
      <c r="R119" s="20"/>
    </row>
    <row r="120" spans="1:18" ht="18" customHeight="1">
      <c r="A120" s="9">
        <v>72</v>
      </c>
      <c r="B120" s="10" t="str">
        <f t="shared" si="2"/>
        <v>000-000</v>
      </c>
      <c r="C120" s="10"/>
      <c r="D120" s="10"/>
      <c r="E120" s="10"/>
      <c r="F120" s="10"/>
      <c r="G120" s="27"/>
      <c r="H120" s="13"/>
      <c r="I120" s="26"/>
      <c r="J120" s="22"/>
      <c r="K120" s="23"/>
      <c r="L120" s="20"/>
      <c r="M120" s="24"/>
      <c r="N120" s="20"/>
      <c r="O120" s="20"/>
      <c r="P120" s="20"/>
      <c r="Q120" s="20"/>
      <c r="R120" s="20"/>
    </row>
    <row r="121" spans="1:18" ht="18" customHeight="1">
      <c r="A121" s="9">
        <v>73</v>
      </c>
      <c r="B121" s="10" t="str">
        <f t="shared" si="2"/>
        <v>000-000</v>
      </c>
      <c r="C121" s="10"/>
      <c r="D121" s="10"/>
      <c r="E121" s="10"/>
      <c r="F121" s="10"/>
      <c r="G121" s="27"/>
      <c r="H121" s="13"/>
      <c r="I121" s="26"/>
      <c r="J121" s="22"/>
      <c r="K121" s="23"/>
      <c r="L121" s="20"/>
      <c r="M121" s="24"/>
      <c r="N121" s="20"/>
      <c r="O121" s="20"/>
      <c r="P121" s="20"/>
      <c r="Q121" s="20"/>
      <c r="R121" s="20"/>
    </row>
    <row r="122" spans="1:18" ht="18" customHeight="1">
      <c r="A122" s="9">
        <v>74</v>
      </c>
      <c r="B122" s="10" t="str">
        <f t="shared" si="2"/>
        <v>000-000</v>
      </c>
      <c r="C122" s="10"/>
      <c r="D122" s="10"/>
      <c r="E122" s="10"/>
      <c r="F122" s="10"/>
      <c r="G122" s="27"/>
      <c r="H122" s="13"/>
      <c r="I122" s="26"/>
      <c r="J122" s="22"/>
      <c r="K122" s="23"/>
      <c r="L122" s="20"/>
      <c r="M122" s="24"/>
      <c r="N122" s="20"/>
      <c r="O122" s="20"/>
      <c r="P122" s="20"/>
      <c r="Q122" s="20"/>
      <c r="R122" s="20"/>
    </row>
    <row r="123" spans="1:18" ht="18" customHeight="1">
      <c r="A123" s="9">
        <v>75</v>
      </c>
      <c r="B123" s="10" t="str">
        <f t="shared" si="2"/>
        <v>000-000</v>
      </c>
      <c r="C123" s="10"/>
      <c r="D123" s="10"/>
      <c r="E123" s="10"/>
      <c r="F123" s="10"/>
      <c r="G123" s="27"/>
      <c r="H123" s="13"/>
      <c r="I123" s="26"/>
      <c r="J123" s="22"/>
      <c r="K123" s="23"/>
      <c r="L123" s="20"/>
      <c r="M123" s="24"/>
      <c r="N123" s="20"/>
      <c r="O123" s="20"/>
      <c r="P123" s="20"/>
      <c r="Q123" s="20"/>
      <c r="R123" s="20"/>
    </row>
    <row r="124" spans="1:18" ht="18" customHeight="1">
      <c r="A124" s="9">
        <v>76</v>
      </c>
      <c r="B124" s="10" t="str">
        <f t="shared" si="2"/>
        <v>000-000</v>
      </c>
      <c r="C124" s="10"/>
      <c r="D124" s="10"/>
      <c r="E124" s="10"/>
      <c r="F124" s="10"/>
      <c r="G124" s="27"/>
      <c r="H124" s="13"/>
      <c r="I124" s="26"/>
      <c r="J124" s="22"/>
      <c r="K124" s="23"/>
      <c r="L124" s="20"/>
      <c r="M124" s="24"/>
      <c r="N124" s="20"/>
      <c r="O124" s="20"/>
      <c r="P124" s="20"/>
      <c r="Q124" s="20"/>
      <c r="R124" s="20"/>
    </row>
    <row r="125" spans="1:18" ht="18" customHeight="1">
      <c r="A125" s="9">
        <v>77</v>
      </c>
      <c r="B125" s="10" t="str">
        <f t="shared" si="2"/>
        <v>000-000</v>
      </c>
      <c r="C125" s="10"/>
      <c r="D125" s="10"/>
      <c r="E125" s="10"/>
      <c r="F125" s="10"/>
      <c r="G125" s="27"/>
      <c r="H125" s="13"/>
      <c r="I125" s="26"/>
      <c r="J125" s="22"/>
      <c r="K125" s="23"/>
      <c r="L125" s="20"/>
      <c r="M125" s="24"/>
      <c r="N125" s="20"/>
      <c r="O125" s="20"/>
      <c r="P125" s="20"/>
      <c r="Q125" s="20"/>
      <c r="R125" s="20"/>
    </row>
    <row r="126" spans="1:18" ht="18" customHeight="1">
      <c r="A126" s="9">
        <v>78</v>
      </c>
      <c r="B126" s="10" t="str">
        <f t="shared" si="2"/>
        <v>000-000</v>
      </c>
      <c r="C126" s="10"/>
      <c r="D126" s="10"/>
      <c r="E126" s="10"/>
      <c r="F126" s="10"/>
      <c r="G126" s="27"/>
      <c r="H126" s="13"/>
      <c r="I126" s="26"/>
      <c r="J126" s="22"/>
      <c r="K126" s="23"/>
      <c r="L126" s="20"/>
      <c r="M126" s="24"/>
      <c r="N126" s="20"/>
      <c r="O126" s="20"/>
      <c r="P126" s="20"/>
      <c r="Q126" s="20"/>
      <c r="R126" s="20"/>
    </row>
    <row r="127" spans="1:18" ht="18" customHeight="1">
      <c r="A127" s="9">
        <v>79</v>
      </c>
      <c r="B127" s="10" t="str">
        <f t="shared" si="2"/>
        <v>000-000</v>
      </c>
      <c r="C127" s="10"/>
      <c r="D127" s="10"/>
      <c r="E127" s="10"/>
      <c r="F127" s="10"/>
      <c r="G127" s="27"/>
      <c r="H127" s="13"/>
      <c r="I127" s="26"/>
      <c r="J127" s="22"/>
      <c r="K127" s="23"/>
      <c r="L127" s="20"/>
      <c r="M127" s="24"/>
      <c r="N127" s="20"/>
      <c r="O127" s="20"/>
      <c r="P127" s="20"/>
      <c r="Q127" s="20"/>
      <c r="R127" s="20"/>
    </row>
    <row r="128" spans="1:18" ht="18" customHeight="1">
      <c r="A128" s="9">
        <v>80</v>
      </c>
      <c r="B128" s="10" t="str">
        <f t="shared" si="2"/>
        <v>000-000</v>
      </c>
      <c r="C128" s="10"/>
      <c r="D128" s="10"/>
      <c r="E128" s="10"/>
      <c r="F128" s="10"/>
      <c r="G128" s="27"/>
      <c r="H128" s="13"/>
      <c r="I128" s="26"/>
      <c r="J128" s="22"/>
      <c r="K128" s="23"/>
      <c r="L128" s="20"/>
      <c r="M128" s="24"/>
      <c r="N128" s="20"/>
      <c r="O128" s="20"/>
      <c r="P128" s="20"/>
      <c r="Q128" s="20"/>
      <c r="R128" s="20"/>
    </row>
    <row r="129" spans="1:18" ht="18" customHeight="1">
      <c r="A129" s="9">
        <v>81</v>
      </c>
      <c r="B129" s="10" t="str">
        <f t="shared" si="2"/>
        <v>000-000</v>
      </c>
      <c r="C129" s="10"/>
      <c r="D129" s="10"/>
      <c r="E129" s="10"/>
      <c r="F129" s="10"/>
      <c r="G129" s="27"/>
      <c r="H129" s="13"/>
      <c r="I129" s="26"/>
      <c r="J129" s="22"/>
      <c r="K129" s="23"/>
      <c r="L129" s="20"/>
      <c r="M129" s="24"/>
      <c r="N129" s="20"/>
      <c r="O129" s="20"/>
      <c r="P129" s="20"/>
      <c r="Q129" s="20"/>
      <c r="R129" s="20"/>
    </row>
    <row r="130" spans="1:18" ht="18" customHeight="1">
      <c r="A130" s="9">
        <v>82</v>
      </c>
      <c r="B130" s="10" t="str">
        <f t="shared" si="2"/>
        <v>000-000</v>
      </c>
      <c r="C130" s="10"/>
      <c r="D130" s="10"/>
      <c r="E130" s="10"/>
      <c r="F130" s="10"/>
      <c r="G130" s="27"/>
      <c r="H130" s="13"/>
      <c r="I130" s="26"/>
      <c r="J130" s="22"/>
      <c r="K130" s="23"/>
      <c r="L130" s="20"/>
      <c r="M130" s="24"/>
      <c r="N130" s="20"/>
      <c r="O130" s="20"/>
      <c r="P130" s="20"/>
      <c r="Q130" s="20"/>
      <c r="R130" s="20"/>
    </row>
    <row r="131" spans="1:18" ht="18" customHeight="1">
      <c r="A131" s="9">
        <v>83</v>
      </c>
      <c r="B131" s="10" t="str">
        <f t="shared" si="2"/>
        <v>000-000</v>
      </c>
      <c r="C131" s="10"/>
      <c r="D131" s="10"/>
      <c r="E131" s="10"/>
      <c r="F131" s="10"/>
      <c r="G131" s="27"/>
      <c r="H131" s="13"/>
      <c r="I131" s="26"/>
      <c r="J131" s="22"/>
      <c r="K131" s="23"/>
      <c r="L131" s="20"/>
      <c r="M131" s="24"/>
      <c r="N131" s="20"/>
      <c r="O131" s="20"/>
      <c r="P131" s="20"/>
      <c r="Q131" s="20"/>
      <c r="R131" s="20"/>
    </row>
    <row r="132" spans="1:18" ht="18" customHeight="1">
      <c r="A132" s="9">
        <v>84</v>
      </c>
      <c r="B132" s="10" t="str">
        <f t="shared" si="2"/>
        <v>000-000</v>
      </c>
      <c r="C132" s="10"/>
      <c r="D132" s="10"/>
      <c r="E132" s="10"/>
      <c r="F132" s="10"/>
      <c r="G132" s="27"/>
      <c r="H132" s="13"/>
      <c r="I132" s="26"/>
      <c r="J132" s="22"/>
      <c r="K132" s="23"/>
      <c r="L132" s="20"/>
      <c r="M132" s="24"/>
      <c r="N132" s="20"/>
      <c r="O132" s="20"/>
      <c r="P132" s="20"/>
      <c r="Q132" s="20"/>
      <c r="R132" s="20"/>
    </row>
    <row r="133" spans="1:18" ht="18" customHeight="1">
      <c r="A133" s="9">
        <v>85</v>
      </c>
      <c r="B133" s="10" t="str">
        <f t="shared" si="2"/>
        <v>000-000</v>
      </c>
      <c r="C133" s="10"/>
      <c r="D133" s="10"/>
      <c r="E133" s="10"/>
      <c r="F133" s="10"/>
      <c r="G133" s="27"/>
      <c r="H133" s="13"/>
      <c r="I133" s="26"/>
      <c r="J133" s="22"/>
      <c r="K133" s="23"/>
      <c r="L133" s="20"/>
      <c r="M133" s="24"/>
      <c r="N133" s="20"/>
      <c r="O133" s="20"/>
      <c r="P133" s="20"/>
      <c r="Q133" s="20"/>
      <c r="R133" s="20"/>
    </row>
    <row r="134" spans="1:18" ht="18" customHeight="1">
      <c r="A134" s="9">
        <v>86</v>
      </c>
      <c r="B134" s="10" t="str">
        <f t="shared" si="2"/>
        <v>000-000</v>
      </c>
      <c r="C134" s="10"/>
      <c r="D134" s="10"/>
      <c r="E134" s="10"/>
      <c r="F134" s="10"/>
      <c r="G134" s="27"/>
      <c r="H134" s="13"/>
      <c r="I134" s="26"/>
      <c r="J134" s="22"/>
      <c r="K134" s="23"/>
      <c r="L134" s="20"/>
      <c r="M134" s="24"/>
      <c r="N134" s="20"/>
      <c r="O134" s="20"/>
      <c r="P134" s="20"/>
      <c r="Q134" s="20"/>
      <c r="R134" s="20"/>
    </row>
    <row r="135" spans="1:18" ht="18" customHeight="1">
      <c r="A135" s="9">
        <v>87</v>
      </c>
      <c r="B135" s="10" t="str">
        <f t="shared" si="2"/>
        <v>000-000</v>
      </c>
      <c r="C135" s="10"/>
      <c r="D135" s="10"/>
      <c r="E135" s="10"/>
      <c r="F135" s="10"/>
      <c r="G135" s="27"/>
      <c r="H135" s="13"/>
      <c r="I135" s="26"/>
      <c r="J135" s="22"/>
      <c r="K135" s="23"/>
      <c r="L135" s="20"/>
      <c r="M135" s="24"/>
      <c r="N135" s="20"/>
      <c r="O135" s="20"/>
      <c r="P135" s="20"/>
      <c r="Q135" s="20"/>
      <c r="R135" s="20"/>
    </row>
    <row r="136" spans="1:18" ht="18" customHeight="1">
      <c r="A136" s="9">
        <v>88</v>
      </c>
      <c r="B136" s="10" t="str">
        <f t="shared" si="2"/>
        <v>000-000</v>
      </c>
      <c r="C136" s="10"/>
      <c r="D136" s="10"/>
      <c r="E136" s="10"/>
      <c r="F136" s="10"/>
      <c r="G136" s="27"/>
      <c r="H136" s="13"/>
      <c r="I136" s="26"/>
      <c r="J136" s="22"/>
      <c r="K136" s="23"/>
      <c r="L136" s="20"/>
      <c r="M136" s="24"/>
      <c r="N136" s="20"/>
      <c r="O136" s="20"/>
      <c r="P136" s="20"/>
      <c r="Q136" s="20"/>
      <c r="R136" s="20"/>
    </row>
    <row r="137" spans="1:18" ht="18" customHeight="1">
      <c r="A137" s="9">
        <v>89</v>
      </c>
      <c r="B137" s="10" t="str">
        <f t="shared" si="2"/>
        <v>000-000</v>
      </c>
      <c r="C137" s="10"/>
      <c r="D137" s="10"/>
      <c r="E137" s="10"/>
      <c r="F137" s="10"/>
      <c r="G137" s="27"/>
      <c r="H137" s="13"/>
      <c r="I137" s="26"/>
      <c r="J137" s="22"/>
      <c r="K137" s="23"/>
      <c r="L137" s="20"/>
      <c r="M137" s="24"/>
      <c r="N137" s="20"/>
      <c r="O137" s="20"/>
      <c r="P137" s="20"/>
      <c r="Q137" s="20"/>
      <c r="R137" s="20"/>
    </row>
    <row r="138" spans="1:18" ht="18" customHeight="1">
      <c r="A138" s="9">
        <v>90</v>
      </c>
      <c r="B138" s="10" t="str">
        <f t="shared" si="2"/>
        <v>000-000</v>
      </c>
      <c r="C138" s="10"/>
      <c r="D138" s="10"/>
      <c r="E138" s="10"/>
      <c r="F138" s="10"/>
      <c r="G138" s="27"/>
      <c r="H138" s="13"/>
      <c r="I138" s="26"/>
      <c r="J138" s="22"/>
      <c r="K138" s="23"/>
      <c r="L138" s="20"/>
      <c r="M138" s="24"/>
      <c r="N138" s="20"/>
      <c r="O138" s="20"/>
      <c r="P138" s="20"/>
      <c r="Q138" s="20"/>
      <c r="R138" s="20"/>
    </row>
    <row r="139" spans="1:18" ht="18" customHeight="1">
      <c r="A139" s="9">
        <v>91</v>
      </c>
      <c r="B139" s="10" t="str">
        <f t="shared" si="2"/>
        <v>000-000</v>
      </c>
      <c r="C139" s="10"/>
      <c r="D139" s="10"/>
      <c r="E139" s="10"/>
      <c r="F139" s="10"/>
      <c r="G139" s="27"/>
      <c r="H139" s="13"/>
      <c r="I139" s="26"/>
      <c r="J139" s="22"/>
      <c r="K139" s="23"/>
      <c r="L139" s="20"/>
      <c r="M139" s="24"/>
      <c r="N139" s="20"/>
      <c r="O139" s="20"/>
      <c r="P139" s="20"/>
      <c r="Q139" s="20"/>
      <c r="R139" s="20"/>
    </row>
    <row r="140" spans="1:18" ht="18" customHeight="1">
      <c r="A140" s="9">
        <v>92</v>
      </c>
      <c r="B140" s="10" t="str">
        <f t="shared" si="2"/>
        <v>000-000</v>
      </c>
      <c r="C140" s="10"/>
      <c r="D140" s="10"/>
      <c r="E140" s="10"/>
      <c r="F140" s="10"/>
      <c r="G140" s="27"/>
      <c r="H140" s="13"/>
      <c r="I140" s="26"/>
      <c r="J140" s="22"/>
      <c r="K140" s="23"/>
      <c r="L140" s="20"/>
      <c r="M140" s="24"/>
      <c r="N140" s="20"/>
      <c r="O140" s="20"/>
      <c r="P140" s="20"/>
      <c r="Q140" s="20"/>
      <c r="R140" s="20"/>
    </row>
    <row r="141" spans="1:18" ht="18" customHeight="1">
      <c r="A141" s="9">
        <v>93</v>
      </c>
      <c r="B141" s="10" t="str">
        <f t="shared" si="2"/>
        <v>000-000</v>
      </c>
      <c r="C141" s="10"/>
      <c r="D141" s="10"/>
      <c r="E141" s="10"/>
      <c r="F141" s="10"/>
      <c r="G141" s="27"/>
      <c r="H141" s="13"/>
      <c r="I141" s="26"/>
      <c r="J141" s="22"/>
      <c r="K141" s="23"/>
      <c r="L141" s="20"/>
      <c r="M141" s="24"/>
      <c r="N141" s="20"/>
      <c r="O141" s="20"/>
      <c r="P141" s="20"/>
      <c r="Q141" s="20"/>
      <c r="R141" s="20"/>
    </row>
    <row r="142" spans="1:18" ht="18" customHeight="1">
      <c r="A142" s="9">
        <v>94</v>
      </c>
      <c r="B142" s="10" t="str">
        <f t="shared" si="2"/>
        <v>000-000</v>
      </c>
      <c r="C142" s="10"/>
      <c r="D142" s="10"/>
      <c r="E142" s="10"/>
      <c r="F142" s="10"/>
      <c r="G142" s="27"/>
      <c r="H142" s="13"/>
      <c r="I142" s="26"/>
      <c r="J142" s="22"/>
      <c r="K142" s="23"/>
      <c r="L142" s="20"/>
      <c r="M142" s="24"/>
      <c r="N142" s="20"/>
      <c r="O142" s="20"/>
      <c r="P142" s="20"/>
      <c r="Q142" s="20"/>
      <c r="R142" s="20"/>
    </row>
    <row r="143" spans="1:18" ht="18" customHeight="1">
      <c r="A143" s="9">
        <v>95</v>
      </c>
      <c r="B143" s="10" t="str">
        <f t="shared" si="2"/>
        <v>000-000</v>
      </c>
      <c r="C143" s="10"/>
      <c r="D143" s="10"/>
      <c r="E143" s="10"/>
      <c r="F143" s="10"/>
      <c r="G143" s="27"/>
      <c r="H143" s="13"/>
      <c r="I143" s="26"/>
      <c r="J143" s="22"/>
      <c r="K143" s="23"/>
      <c r="L143" s="20"/>
      <c r="M143" s="24"/>
      <c r="N143" s="20"/>
      <c r="O143" s="20"/>
      <c r="P143" s="20"/>
      <c r="Q143" s="20"/>
      <c r="R143" s="20"/>
    </row>
    <row r="144" spans="1:18" ht="18" customHeight="1">
      <c r="A144" s="9">
        <v>96</v>
      </c>
      <c r="B144" s="10" t="str">
        <f t="shared" si="2"/>
        <v>000-000</v>
      </c>
      <c r="C144" s="10"/>
      <c r="D144" s="10"/>
      <c r="E144" s="10"/>
      <c r="F144" s="10"/>
      <c r="G144" s="27"/>
      <c r="H144" s="13"/>
      <c r="I144" s="26"/>
      <c r="J144" s="22"/>
      <c r="K144" s="23"/>
      <c r="L144" s="20"/>
      <c r="M144" s="24"/>
      <c r="N144" s="20"/>
      <c r="O144" s="20"/>
      <c r="P144" s="20"/>
      <c r="Q144" s="20"/>
      <c r="R144" s="20"/>
    </row>
    <row r="145" spans="1:18" ht="18" customHeight="1">
      <c r="A145" s="9">
        <v>97</v>
      </c>
      <c r="B145" s="10" t="str">
        <f t="shared" si="2"/>
        <v>000-000</v>
      </c>
      <c r="C145" s="10"/>
      <c r="D145" s="10"/>
      <c r="E145" s="10"/>
      <c r="F145" s="10"/>
      <c r="G145" s="27"/>
      <c r="H145" s="13"/>
      <c r="I145" s="26"/>
      <c r="J145" s="22"/>
      <c r="K145" s="23"/>
      <c r="L145" s="20"/>
      <c r="M145" s="24"/>
      <c r="N145" s="20"/>
      <c r="O145" s="20"/>
      <c r="P145" s="20"/>
      <c r="Q145" s="20"/>
      <c r="R145" s="20"/>
    </row>
    <row r="146" spans="1:18" ht="18" customHeight="1">
      <c r="A146" s="9">
        <v>98</v>
      </c>
      <c r="B146" s="10" t="str">
        <f t="shared" si="2"/>
        <v>000-000</v>
      </c>
      <c r="C146" s="10"/>
      <c r="D146" s="10"/>
      <c r="E146" s="10"/>
      <c r="F146" s="10"/>
      <c r="G146" s="27"/>
      <c r="H146" s="13"/>
      <c r="I146" s="26"/>
      <c r="J146" s="22"/>
      <c r="K146" s="23"/>
      <c r="L146" s="20"/>
      <c r="M146" s="24"/>
      <c r="N146" s="20"/>
      <c r="O146" s="20"/>
      <c r="P146" s="20"/>
      <c r="Q146" s="20"/>
      <c r="R146" s="20"/>
    </row>
    <row r="147" spans="1:18" ht="18" customHeight="1">
      <c r="A147" s="9">
        <v>99</v>
      </c>
      <c r="B147" s="10" t="str">
        <f t="shared" si="2"/>
        <v>000-000</v>
      </c>
      <c r="C147" s="10"/>
      <c r="D147" s="10"/>
      <c r="E147" s="10"/>
      <c r="F147" s="10"/>
      <c r="G147" s="27"/>
      <c r="H147" s="13"/>
      <c r="I147" s="26"/>
      <c r="J147" s="22"/>
      <c r="K147" s="23"/>
      <c r="L147" s="20"/>
      <c r="M147" s="24"/>
      <c r="N147" s="20"/>
      <c r="O147" s="20"/>
      <c r="P147" s="20"/>
      <c r="Q147" s="20"/>
      <c r="R147" s="20"/>
    </row>
    <row r="148" spans="1:18" ht="18" customHeight="1">
      <c r="A148" s="9">
        <v>100</v>
      </c>
      <c r="B148" s="10" t="str">
        <f t="shared" si="2"/>
        <v>000-000</v>
      </c>
      <c r="C148" s="10"/>
      <c r="D148" s="10"/>
      <c r="E148" s="10"/>
      <c r="F148" s="10"/>
      <c r="G148" s="27"/>
      <c r="H148" s="13"/>
      <c r="I148" s="26"/>
      <c r="J148" s="22"/>
      <c r="K148" s="23"/>
      <c r="L148" s="20"/>
      <c r="M148" s="24"/>
      <c r="N148" s="20"/>
      <c r="O148" s="20"/>
      <c r="P148" s="20"/>
      <c r="Q148" s="20"/>
      <c r="R148" s="20"/>
    </row>
    <row r="149" spans="1:18" ht="18" customHeight="1">
      <c r="A149" s="9">
        <v>101</v>
      </c>
      <c r="B149" s="10" t="str">
        <f t="shared" si="2"/>
        <v>000-000</v>
      </c>
      <c r="C149" s="10"/>
      <c r="D149" s="10"/>
      <c r="E149" s="10"/>
      <c r="F149" s="10"/>
      <c r="G149" s="27"/>
      <c r="H149" s="13"/>
      <c r="I149" s="26"/>
      <c r="J149" s="22"/>
      <c r="K149" s="23"/>
      <c r="L149" s="20"/>
      <c r="M149" s="24"/>
      <c r="N149" s="20"/>
      <c r="O149" s="20"/>
      <c r="P149" s="20"/>
      <c r="Q149" s="20"/>
      <c r="R149" s="20"/>
    </row>
    <row r="150" spans="1:18" ht="18" customHeight="1">
      <c r="A150" s="9">
        <v>102</v>
      </c>
      <c r="B150" s="10" t="str">
        <f t="shared" si="2"/>
        <v>000-000</v>
      </c>
      <c r="C150" s="10"/>
      <c r="D150" s="10"/>
      <c r="E150" s="10"/>
      <c r="F150" s="10"/>
      <c r="G150" s="27"/>
      <c r="H150" s="13"/>
      <c r="I150" s="26"/>
      <c r="J150" s="22"/>
      <c r="K150" s="23"/>
      <c r="L150" s="20"/>
      <c r="M150" s="24"/>
      <c r="N150" s="20"/>
      <c r="O150" s="20"/>
      <c r="P150" s="20"/>
      <c r="Q150" s="20"/>
      <c r="R150" s="20"/>
    </row>
    <row r="151" spans="1:18" ht="18" customHeight="1">
      <c r="A151" s="9">
        <v>103</v>
      </c>
      <c r="B151" s="10" t="str">
        <f t="shared" si="2"/>
        <v>000-000</v>
      </c>
      <c r="C151" s="10"/>
      <c r="D151" s="10"/>
      <c r="E151" s="10"/>
      <c r="F151" s="10"/>
      <c r="G151" s="27"/>
      <c r="H151" s="13"/>
      <c r="I151" s="26"/>
      <c r="J151" s="22"/>
      <c r="K151" s="23"/>
      <c r="L151" s="20"/>
      <c r="M151" s="24"/>
      <c r="N151" s="20"/>
      <c r="O151" s="20"/>
      <c r="P151" s="20"/>
      <c r="Q151" s="20"/>
      <c r="R151" s="20"/>
    </row>
    <row r="152" spans="1:18" ht="18" customHeight="1">
      <c r="A152" s="9">
        <v>104</v>
      </c>
      <c r="B152" s="10" t="str">
        <f t="shared" si="2"/>
        <v>000-000</v>
      </c>
      <c r="C152" s="10"/>
      <c r="D152" s="10"/>
      <c r="E152" s="10"/>
      <c r="F152" s="10"/>
      <c r="G152" s="27"/>
      <c r="H152" s="13"/>
      <c r="I152" s="26"/>
      <c r="J152" s="22"/>
      <c r="K152" s="23"/>
      <c r="L152" s="20"/>
      <c r="M152" s="24"/>
      <c r="N152" s="20"/>
      <c r="O152" s="20"/>
      <c r="P152" s="20"/>
      <c r="Q152" s="20"/>
      <c r="R152" s="20"/>
    </row>
    <row r="153" spans="1:18" ht="18" customHeight="1">
      <c r="A153" s="9">
        <v>105</v>
      </c>
      <c r="B153" s="10" t="str">
        <f t="shared" si="2"/>
        <v>000-000</v>
      </c>
      <c r="C153" s="10"/>
      <c r="D153" s="10"/>
      <c r="E153" s="10"/>
      <c r="F153" s="10"/>
      <c r="G153" s="27"/>
      <c r="H153" s="13"/>
      <c r="I153" s="26"/>
      <c r="J153" s="22"/>
      <c r="K153" s="23"/>
      <c r="L153" s="20"/>
      <c r="M153" s="24"/>
      <c r="N153" s="20"/>
      <c r="O153" s="20"/>
      <c r="P153" s="20"/>
      <c r="Q153" s="20"/>
      <c r="R153" s="20"/>
    </row>
    <row r="154" spans="1:18" ht="18" customHeight="1">
      <c r="A154" s="9">
        <v>106</v>
      </c>
      <c r="B154" s="10" t="str">
        <f t="shared" si="2"/>
        <v>000-000</v>
      </c>
      <c r="C154" s="10"/>
      <c r="D154" s="10"/>
      <c r="E154" s="10"/>
      <c r="F154" s="10"/>
      <c r="G154" s="27"/>
      <c r="H154" s="13"/>
      <c r="I154" s="26"/>
      <c r="J154" s="22"/>
      <c r="K154" s="23"/>
      <c r="L154" s="20"/>
      <c r="M154" s="24"/>
      <c r="N154" s="20"/>
      <c r="O154" s="20"/>
      <c r="P154" s="20"/>
      <c r="Q154" s="20"/>
      <c r="R154" s="20"/>
    </row>
    <row r="155" spans="1:18" ht="18" customHeight="1">
      <c r="A155" s="9">
        <v>107</v>
      </c>
      <c r="B155" s="10" t="str">
        <f t="shared" si="2"/>
        <v>000-000</v>
      </c>
      <c r="C155" s="10"/>
      <c r="D155" s="10"/>
      <c r="E155" s="10"/>
      <c r="F155" s="10"/>
      <c r="G155" s="27"/>
      <c r="H155" s="13"/>
      <c r="I155" s="26"/>
      <c r="J155" s="22"/>
      <c r="K155" s="23"/>
      <c r="L155" s="20"/>
      <c r="M155" s="24"/>
      <c r="N155" s="20"/>
      <c r="O155" s="20"/>
      <c r="P155" s="20"/>
      <c r="Q155" s="20"/>
      <c r="R155" s="20"/>
    </row>
    <row r="156" spans="1:18" ht="18" customHeight="1">
      <c r="A156" s="9">
        <v>108</v>
      </c>
      <c r="B156" s="10" t="str">
        <f t="shared" si="2"/>
        <v>000-000</v>
      </c>
      <c r="C156" s="10"/>
      <c r="D156" s="10"/>
      <c r="E156" s="10"/>
      <c r="F156" s="10"/>
      <c r="G156" s="27"/>
      <c r="H156" s="13"/>
      <c r="I156" s="26"/>
      <c r="J156" s="22"/>
      <c r="K156" s="23"/>
      <c r="L156" s="20"/>
      <c r="M156" s="24"/>
      <c r="N156" s="20"/>
      <c r="O156" s="20"/>
      <c r="P156" s="20"/>
      <c r="Q156" s="20"/>
      <c r="R156" s="20"/>
    </row>
    <row r="157" spans="1:18" ht="18" customHeight="1">
      <c r="A157" s="9">
        <v>109</v>
      </c>
      <c r="B157" s="10" t="str">
        <f t="shared" si="2"/>
        <v>000-000</v>
      </c>
      <c r="C157" s="10"/>
      <c r="D157" s="10"/>
      <c r="E157" s="10"/>
      <c r="F157" s="10"/>
      <c r="G157" s="27"/>
      <c r="H157" s="13"/>
      <c r="I157" s="26"/>
      <c r="J157" s="22"/>
      <c r="K157" s="23"/>
      <c r="L157" s="20"/>
      <c r="M157" s="24"/>
      <c r="N157" s="20"/>
      <c r="O157" s="20"/>
      <c r="P157" s="20"/>
      <c r="Q157" s="20"/>
      <c r="R157" s="20"/>
    </row>
    <row r="158" spans="1:18" ht="18" customHeight="1">
      <c r="A158" s="9">
        <v>110</v>
      </c>
      <c r="B158" s="10" t="str">
        <f t="shared" si="2"/>
        <v>000-000</v>
      </c>
      <c r="C158" s="10"/>
      <c r="D158" s="10"/>
      <c r="E158" s="10"/>
      <c r="F158" s="10"/>
      <c r="G158" s="27"/>
      <c r="H158" s="13"/>
      <c r="I158" s="26"/>
      <c r="J158" s="22"/>
      <c r="K158" s="23"/>
      <c r="L158" s="20"/>
      <c r="M158" s="24"/>
      <c r="N158" s="20"/>
      <c r="O158" s="20"/>
      <c r="P158" s="20"/>
      <c r="Q158" s="20"/>
      <c r="R158" s="20"/>
    </row>
    <row r="159" spans="1:18" ht="18" customHeight="1">
      <c r="A159" s="9">
        <v>111</v>
      </c>
      <c r="B159" s="10" t="str">
        <f t="shared" si="2"/>
        <v>000-000</v>
      </c>
      <c r="C159" s="10"/>
      <c r="D159" s="10"/>
      <c r="E159" s="10"/>
      <c r="F159" s="10"/>
      <c r="G159" s="27"/>
      <c r="H159" s="13"/>
      <c r="I159" s="26"/>
      <c r="J159" s="22"/>
      <c r="K159" s="23"/>
      <c r="L159" s="20"/>
      <c r="M159" s="24"/>
      <c r="N159" s="20"/>
      <c r="O159" s="20"/>
      <c r="P159" s="20"/>
      <c r="Q159" s="20"/>
      <c r="R159" s="20"/>
    </row>
    <row r="160" spans="1:18" ht="18" customHeight="1">
      <c r="A160" s="9">
        <v>112</v>
      </c>
      <c r="B160" s="10" t="str">
        <f t="shared" si="2"/>
        <v>000-000</v>
      </c>
      <c r="C160" s="10"/>
      <c r="D160" s="10"/>
      <c r="E160" s="10"/>
      <c r="F160" s="10"/>
      <c r="G160" s="27"/>
      <c r="H160" s="13"/>
      <c r="I160" s="26"/>
      <c r="J160" s="22"/>
      <c r="K160" s="23"/>
      <c r="L160" s="20"/>
      <c r="M160" s="24"/>
      <c r="N160" s="20"/>
      <c r="O160" s="20"/>
      <c r="P160" s="20"/>
      <c r="Q160" s="20"/>
      <c r="R160" s="20"/>
    </row>
    <row r="161" spans="1:18" ht="18" customHeight="1">
      <c r="A161" s="9">
        <v>113</v>
      </c>
      <c r="B161" s="10" t="str">
        <f t="shared" si="2"/>
        <v>000-000</v>
      </c>
      <c r="C161" s="10"/>
      <c r="D161" s="10"/>
      <c r="E161" s="10"/>
      <c r="F161" s="10"/>
      <c r="G161" s="27"/>
      <c r="H161" s="13"/>
      <c r="I161" s="26"/>
      <c r="J161" s="22"/>
      <c r="K161" s="23"/>
      <c r="L161" s="20"/>
      <c r="M161" s="24"/>
      <c r="N161" s="20"/>
      <c r="O161" s="20"/>
      <c r="P161" s="20"/>
      <c r="Q161" s="20"/>
      <c r="R161" s="20"/>
    </row>
    <row r="162" spans="1:18" ht="18" customHeight="1">
      <c r="A162" s="9">
        <v>114</v>
      </c>
      <c r="B162" s="10" t="str">
        <f t="shared" si="2"/>
        <v>000-000</v>
      </c>
      <c r="C162" s="10"/>
      <c r="D162" s="10"/>
      <c r="E162" s="10"/>
      <c r="F162" s="10"/>
      <c r="G162" s="27"/>
      <c r="H162" s="13"/>
      <c r="I162" s="26"/>
      <c r="J162" s="22"/>
      <c r="K162" s="23"/>
      <c r="L162" s="20"/>
      <c r="M162" s="24"/>
      <c r="N162" s="20"/>
      <c r="O162" s="20"/>
      <c r="P162" s="20"/>
      <c r="Q162" s="20"/>
      <c r="R162" s="20"/>
    </row>
    <row r="163" spans="1:18" ht="18" customHeight="1">
      <c r="A163" s="9">
        <v>115</v>
      </c>
      <c r="B163" s="10" t="str">
        <f t="shared" si="2"/>
        <v>000-000</v>
      </c>
      <c r="C163" s="10"/>
      <c r="D163" s="10"/>
      <c r="E163" s="10"/>
      <c r="F163" s="10"/>
      <c r="G163" s="27"/>
      <c r="H163" s="13"/>
      <c r="I163" s="26"/>
      <c r="J163" s="22"/>
      <c r="K163" s="23"/>
      <c r="L163" s="20"/>
      <c r="M163" s="24"/>
      <c r="N163" s="20"/>
      <c r="O163" s="20"/>
      <c r="P163" s="20"/>
      <c r="Q163" s="20"/>
      <c r="R163" s="20"/>
    </row>
    <row r="164" spans="1:18" ht="18" customHeight="1">
      <c r="A164" s="9">
        <v>116</v>
      </c>
      <c r="B164" s="10" t="str">
        <f t="shared" si="2"/>
        <v>000-000</v>
      </c>
      <c r="C164" s="10"/>
      <c r="D164" s="10"/>
      <c r="E164" s="10"/>
      <c r="F164" s="10"/>
      <c r="G164" s="27"/>
      <c r="H164" s="13"/>
      <c r="I164" s="26"/>
      <c r="J164" s="22"/>
      <c r="K164" s="23"/>
      <c r="L164" s="20"/>
      <c r="M164" s="24"/>
      <c r="N164" s="20"/>
      <c r="O164" s="20"/>
      <c r="P164" s="20"/>
      <c r="Q164" s="20"/>
      <c r="R164" s="20"/>
    </row>
    <row r="165" spans="1:18" ht="18" customHeight="1">
      <c r="A165" s="9">
        <v>117</v>
      </c>
      <c r="B165" s="10" t="str">
        <f t="shared" si="2"/>
        <v>000-000</v>
      </c>
      <c r="C165" s="10"/>
      <c r="D165" s="10"/>
      <c r="E165" s="10"/>
      <c r="F165" s="10"/>
      <c r="G165" s="27"/>
      <c r="H165" s="13"/>
      <c r="I165" s="26"/>
      <c r="J165" s="22"/>
      <c r="K165" s="23"/>
      <c r="L165" s="20"/>
      <c r="M165" s="24"/>
      <c r="N165" s="20"/>
      <c r="O165" s="20"/>
      <c r="P165" s="20"/>
      <c r="Q165" s="20"/>
      <c r="R165" s="20"/>
    </row>
    <row r="166" spans="1:18" ht="18" customHeight="1">
      <c r="A166" s="9">
        <v>118</v>
      </c>
      <c r="B166" s="10" t="str">
        <f t="shared" si="2"/>
        <v>000-000</v>
      </c>
      <c r="C166" s="10"/>
      <c r="D166" s="10"/>
      <c r="E166" s="10"/>
      <c r="F166" s="10"/>
      <c r="G166" s="27"/>
      <c r="H166" s="13"/>
      <c r="I166" s="26"/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ht="18" customHeight="1">
      <c r="A167" s="9">
        <v>119</v>
      </c>
      <c r="B167" s="10" t="str">
        <f t="shared" si="2"/>
        <v>000-000</v>
      </c>
      <c r="C167" s="10"/>
      <c r="D167" s="10"/>
      <c r="E167" s="10"/>
      <c r="F167" s="10"/>
      <c r="G167" s="27"/>
      <c r="H167" s="13"/>
      <c r="I167" s="26"/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ht="18" customHeight="1">
      <c r="A168" s="9">
        <v>120</v>
      </c>
      <c r="B168" s="10" t="str">
        <f t="shared" si="2"/>
        <v>000-000</v>
      </c>
      <c r="C168" s="10"/>
      <c r="D168" s="10"/>
      <c r="E168" s="10"/>
      <c r="F168" s="10"/>
      <c r="G168" s="27"/>
      <c r="H168" s="13"/>
      <c r="I168" s="26"/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ht="18" customHeight="1">
      <c r="A169" s="9">
        <v>121</v>
      </c>
      <c r="B169" s="10" t="str">
        <f t="shared" si="2"/>
        <v>000-000</v>
      </c>
      <c r="C169" s="10"/>
      <c r="D169" s="10"/>
      <c r="E169" s="10"/>
      <c r="F169" s="10"/>
      <c r="G169" s="27"/>
      <c r="H169" s="13"/>
      <c r="I169" s="26"/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ht="18" customHeight="1">
      <c r="A170" s="9">
        <v>122</v>
      </c>
      <c r="B170" s="10" t="str">
        <f t="shared" si="2"/>
        <v>000-000</v>
      </c>
      <c r="C170" s="10"/>
      <c r="D170" s="10"/>
      <c r="E170" s="10"/>
      <c r="F170" s="10"/>
      <c r="G170" s="27"/>
      <c r="H170" s="13"/>
      <c r="I170" s="26"/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ht="18" customHeight="1">
      <c r="A171" s="9">
        <v>123</v>
      </c>
      <c r="B171" s="10" t="str">
        <f t="shared" si="2"/>
        <v>000-000</v>
      </c>
      <c r="C171" s="10"/>
      <c r="D171" s="10"/>
      <c r="E171" s="10"/>
      <c r="F171" s="10"/>
      <c r="G171" s="27"/>
      <c r="H171" s="13"/>
      <c r="I171" s="26"/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ht="18" customHeight="1">
      <c r="A172" s="9">
        <v>124</v>
      </c>
      <c r="B172" s="10" t="str">
        <f t="shared" si="2"/>
        <v>000-000</v>
      </c>
      <c r="C172" s="10"/>
      <c r="D172" s="10"/>
      <c r="E172" s="10"/>
      <c r="F172" s="10"/>
      <c r="G172" s="27"/>
      <c r="H172" s="13"/>
      <c r="I172" s="26"/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ht="18" customHeight="1">
      <c r="A173" s="9">
        <v>125</v>
      </c>
      <c r="B173" s="10" t="str">
        <f t="shared" si="2"/>
        <v>000-000</v>
      </c>
      <c r="C173" s="10"/>
      <c r="D173" s="10"/>
      <c r="E173" s="10"/>
      <c r="F173" s="10"/>
      <c r="G173" s="27"/>
      <c r="H173" s="13"/>
      <c r="I173" s="26"/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ht="18" customHeight="1">
      <c r="A174" s="9">
        <v>126</v>
      </c>
      <c r="B174" s="10" t="str">
        <f t="shared" si="2"/>
        <v>000-000</v>
      </c>
      <c r="C174" s="10"/>
      <c r="D174" s="10"/>
      <c r="E174" s="10"/>
      <c r="F174" s="10"/>
      <c r="G174" s="27"/>
      <c r="H174" s="13"/>
      <c r="I174" s="26"/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ht="18" customHeight="1">
      <c r="A175" s="9">
        <v>127</v>
      </c>
      <c r="B175" s="10" t="str">
        <f t="shared" si="2"/>
        <v>000-000</v>
      </c>
      <c r="C175" s="10"/>
      <c r="D175" s="10"/>
      <c r="E175" s="10"/>
      <c r="F175" s="10"/>
      <c r="G175" s="27"/>
      <c r="H175" s="13"/>
      <c r="I175" s="26"/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ht="18" customHeight="1">
      <c r="A176" s="9">
        <v>128</v>
      </c>
      <c r="B176" s="10" t="str">
        <f t="shared" si="2"/>
        <v>000-000</v>
      </c>
      <c r="C176" s="10"/>
      <c r="D176" s="10"/>
      <c r="E176" s="10"/>
      <c r="F176" s="10"/>
      <c r="G176" s="27"/>
      <c r="H176" s="13"/>
      <c r="I176" s="26"/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ht="18" customHeight="1">
      <c r="A177" s="9">
        <v>129</v>
      </c>
      <c r="B177" s="10" t="str">
        <f t="shared" ref="B177:B240" si="3">TEXT(C177,"000")&amp;"-"&amp;TEXT(E177,"000")</f>
        <v>000-000</v>
      </c>
      <c r="C177" s="10"/>
      <c r="D177" s="10"/>
      <c r="E177" s="10"/>
      <c r="F177" s="10"/>
      <c r="G177" s="27"/>
      <c r="H177" s="13"/>
      <c r="I177" s="26"/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ht="18" customHeight="1">
      <c r="A178" s="9">
        <v>130</v>
      </c>
      <c r="B178" s="10" t="str">
        <f t="shared" si="3"/>
        <v>000-000</v>
      </c>
      <c r="C178" s="10"/>
      <c r="D178" s="10"/>
      <c r="E178" s="10"/>
      <c r="F178" s="10"/>
      <c r="G178" s="27"/>
      <c r="H178" s="13"/>
      <c r="I178" s="26"/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ht="18" customHeight="1">
      <c r="A179" s="9">
        <v>131</v>
      </c>
      <c r="B179" s="10" t="str">
        <f t="shared" si="3"/>
        <v>000-000</v>
      </c>
      <c r="C179" s="10"/>
      <c r="D179" s="10"/>
      <c r="E179" s="10"/>
      <c r="F179" s="10"/>
      <c r="G179" s="27"/>
      <c r="H179" s="13"/>
      <c r="I179" s="26"/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ht="18" customHeight="1">
      <c r="A180" s="9">
        <v>132</v>
      </c>
      <c r="B180" s="10" t="str">
        <f t="shared" si="3"/>
        <v>000-000</v>
      </c>
      <c r="C180" s="10"/>
      <c r="D180" s="10"/>
      <c r="E180" s="10"/>
      <c r="F180" s="10"/>
      <c r="G180" s="27"/>
      <c r="H180" s="13"/>
      <c r="I180" s="26"/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ht="18" customHeight="1">
      <c r="A181" s="9">
        <v>133</v>
      </c>
      <c r="B181" s="10" t="str">
        <f t="shared" si="3"/>
        <v>000-000</v>
      </c>
      <c r="C181" s="10"/>
      <c r="D181" s="10"/>
      <c r="E181" s="10"/>
      <c r="F181" s="10"/>
      <c r="G181" s="27"/>
      <c r="H181" s="13"/>
      <c r="I181" s="26"/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ht="18" customHeight="1">
      <c r="A182" s="9">
        <v>134</v>
      </c>
      <c r="B182" s="10" t="str">
        <f t="shared" si="3"/>
        <v>000-000</v>
      </c>
      <c r="C182" s="10"/>
      <c r="D182" s="10"/>
      <c r="E182" s="10"/>
      <c r="F182" s="10"/>
      <c r="G182" s="27"/>
      <c r="H182" s="13"/>
      <c r="I182" s="26"/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ht="18" customHeight="1">
      <c r="A183" s="9">
        <v>135</v>
      </c>
      <c r="B183" s="10" t="str">
        <f t="shared" si="3"/>
        <v>000-000</v>
      </c>
      <c r="C183" s="10"/>
      <c r="D183" s="10"/>
      <c r="E183" s="10"/>
      <c r="F183" s="10"/>
      <c r="G183" s="27"/>
      <c r="H183" s="13"/>
      <c r="I183" s="26"/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ht="18" customHeight="1">
      <c r="A184" s="9">
        <v>136</v>
      </c>
      <c r="B184" s="10" t="str">
        <f t="shared" si="3"/>
        <v>000-000</v>
      </c>
      <c r="C184" s="10"/>
      <c r="D184" s="10"/>
      <c r="E184" s="10"/>
      <c r="F184" s="10"/>
      <c r="G184" s="27"/>
      <c r="H184" s="13"/>
      <c r="I184" s="26"/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ht="18" customHeight="1">
      <c r="A185" s="9">
        <v>137</v>
      </c>
      <c r="B185" s="10" t="str">
        <f t="shared" si="3"/>
        <v>000-000</v>
      </c>
      <c r="C185" s="10"/>
      <c r="D185" s="10"/>
      <c r="E185" s="10"/>
      <c r="F185" s="10"/>
      <c r="G185" s="27"/>
      <c r="H185" s="13"/>
      <c r="I185" s="26"/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ht="18" customHeight="1">
      <c r="A186" s="9">
        <v>138</v>
      </c>
      <c r="B186" s="10" t="str">
        <f t="shared" si="3"/>
        <v>000-000</v>
      </c>
      <c r="C186" s="10"/>
      <c r="D186" s="10"/>
      <c r="E186" s="10"/>
      <c r="F186" s="10"/>
      <c r="G186" s="27"/>
      <c r="H186" s="13"/>
      <c r="I186" s="26"/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ht="18" customHeight="1">
      <c r="A187" s="9">
        <v>139</v>
      </c>
      <c r="B187" s="10" t="str">
        <f t="shared" si="3"/>
        <v>000-000</v>
      </c>
      <c r="C187" s="10"/>
      <c r="D187" s="10"/>
      <c r="E187" s="10"/>
      <c r="F187" s="10"/>
      <c r="G187" s="27"/>
      <c r="H187" s="13"/>
      <c r="I187" s="26"/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ht="18" customHeight="1">
      <c r="A188" s="9">
        <v>140</v>
      </c>
      <c r="B188" s="10" t="str">
        <f t="shared" si="3"/>
        <v>000-000</v>
      </c>
      <c r="C188" s="10"/>
      <c r="D188" s="10"/>
      <c r="E188" s="10"/>
      <c r="F188" s="10"/>
      <c r="G188" s="27"/>
      <c r="H188" s="13"/>
      <c r="I188" s="26"/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ht="18" customHeight="1">
      <c r="A189" s="9">
        <v>141</v>
      </c>
      <c r="B189" s="10" t="str">
        <f t="shared" si="3"/>
        <v>000-000</v>
      </c>
      <c r="C189" s="10"/>
      <c r="D189" s="10"/>
      <c r="E189" s="10"/>
      <c r="F189" s="10"/>
      <c r="G189" s="27"/>
      <c r="H189" s="13"/>
      <c r="I189" s="26"/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ht="18" customHeight="1">
      <c r="A190" s="9">
        <v>142</v>
      </c>
      <c r="B190" s="10" t="str">
        <f t="shared" si="3"/>
        <v>000-000</v>
      </c>
      <c r="C190" s="10"/>
      <c r="D190" s="10"/>
      <c r="E190" s="10"/>
      <c r="F190" s="10"/>
      <c r="G190" s="27"/>
      <c r="H190" s="13"/>
      <c r="I190" s="26"/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ht="18" customHeight="1">
      <c r="A191" s="9">
        <v>143</v>
      </c>
      <c r="B191" s="10" t="str">
        <f t="shared" si="3"/>
        <v>000-000</v>
      </c>
      <c r="C191" s="10"/>
      <c r="D191" s="10"/>
      <c r="E191" s="10"/>
      <c r="F191" s="10"/>
      <c r="G191" s="27"/>
      <c r="H191" s="13"/>
      <c r="I191" s="26"/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ht="18" customHeight="1">
      <c r="A192" s="9">
        <v>144</v>
      </c>
      <c r="B192" s="10" t="str">
        <f t="shared" si="3"/>
        <v>000-000</v>
      </c>
      <c r="C192" s="10"/>
      <c r="D192" s="10"/>
      <c r="E192" s="10"/>
      <c r="F192" s="10"/>
      <c r="G192" s="27"/>
      <c r="H192" s="13"/>
      <c r="I192" s="26"/>
      <c r="J192" s="22"/>
      <c r="K192" s="23"/>
      <c r="L192" s="20"/>
      <c r="M192" s="24"/>
      <c r="N192" s="20"/>
      <c r="O192" s="20"/>
      <c r="P192" s="20"/>
      <c r="Q192" s="20"/>
      <c r="R192" s="20"/>
    </row>
    <row r="193" spans="1:18" ht="18" customHeight="1">
      <c r="A193" s="9">
        <v>145</v>
      </c>
      <c r="B193" s="10" t="str">
        <f t="shared" si="3"/>
        <v>000-000</v>
      </c>
      <c r="C193" s="10"/>
      <c r="D193" s="10"/>
      <c r="E193" s="10"/>
      <c r="F193" s="10"/>
      <c r="G193" s="27"/>
      <c r="H193" s="13"/>
      <c r="I193" s="26"/>
      <c r="J193" s="22"/>
      <c r="K193" s="23"/>
      <c r="L193" s="20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10" t="str">
        <f t="shared" si="3"/>
        <v>000-000</v>
      </c>
      <c r="C194" s="10"/>
      <c r="D194" s="10"/>
      <c r="E194" s="10"/>
      <c r="F194" s="10"/>
      <c r="G194" s="27"/>
      <c r="H194" s="13"/>
      <c r="I194" s="26"/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10" t="str">
        <f t="shared" si="3"/>
        <v>000-000</v>
      </c>
      <c r="C195" s="10"/>
      <c r="D195" s="10"/>
      <c r="E195" s="10"/>
      <c r="F195" s="10"/>
      <c r="G195" s="27"/>
      <c r="H195" s="13"/>
      <c r="I195" s="26"/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10" t="str">
        <f t="shared" si="3"/>
        <v>000-000</v>
      </c>
      <c r="C196" s="10"/>
      <c r="D196" s="10"/>
      <c r="E196" s="10"/>
      <c r="F196" s="10"/>
      <c r="G196" s="27"/>
      <c r="H196" s="13"/>
      <c r="I196" s="26"/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10" t="str">
        <f t="shared" si="3"/>
        <v>000-000</v>
      </c>
      <c r="C197" s="10"/>
      <c r="D197" s="10"/>
      <c r="E197" s="10"/>
      <c r="F197" s="10"/>
      <c r="G197" s="27"/>
      <c r="H197" s="13"/>
      <c r="I197" s="26"/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10" t="str">
        <f t="shared" si="3"/>
        <v>000-000</v>
      </c>
      <c r="C198" s="10"/>
      <c r="D198" s="10"/>
      <c r="E198" s="10"/>
      <c r="F198" s="10"/>
      <c r="G198" s="27"/>
      <c r="H198" s="13"/>
      <c r="I198" s="26"/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10" t="str">
        <f t="shared" si="3"/>
        <v>000-000</v>
      </c>
      <c r="C199" s="10"/>
      <c r="D199" s="10"/>
      <c r="E199" s="10"/>
      <c r="F199" s="10"/>
      <c r="G199" s="27"/>
      <c r="H199" s="13"/>
      <c r="I199" s="26"/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10" t="str">
        <f t="shared" si="3"/>
        <v>000-000</v>
      </c>
      <c r="C200" s="10"/>
      <c r="D200" s="10"/>
      <c r="E200" s="10"/>
      <c r="F200" s="10"/>
      <c r="G200" s="27"/>
      <c r="H200" s="13"/>
      <c r="I200" s="26"/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10" t="str">
        <f t="shared" si="3"/>
        <v>000-000</v>
      </c>
      <c r="C201" s="10"/>
      <c r="D201" s="10"/>
      <c r="E201" s="10"/>
      <c r="F201" s="10"/>
      <c r="G201" s="27"/>
      <c r="H201" s="13"/>
      <c r="I201" s="26"/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10" t="str">
        <f t="shared" si="3"/>
        <v>000-000</v>
      </c>
      <c r="C202" s="10"/>
      <c r="D202" s="10"/>
      <c r="E202" s="10"/>
      <c r="F202" s="10"/>
      <c r="G202" s="27"/>
      <c r="H202" s="13"/>
      <c r="I202" s="26"/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10" t="str">
        <f t="shared" si="3"/>
        <v>000-000</v>
      </c>
      <c r="C203" s="10"/>
      <c r="D203" s="10"/>
      <c r="E203" s="10"/>
      <c r="F203" s="10"/>
      <c r="G203" s="27"/>
      <c r="H203" s="13"/>
      <c r="I203" s="26"/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10" t="str">
        <f t="shared" si="3"/>
        <v>000-000</v>
      </c>
      <c r="C204" s="10"/>
      <c r="D204" s="10"/>
      <c r="E204" s="10"/>
      <c r="F204" s="10"/>
      <c r="G204" s="27"/>
      <c r="H204" s="13"/>
      <c r="I204" s="26"/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10" t="str">
        <f t="shared" si="3"/>
        <v>000-000</v>
      </c>
      <c r="C205" s="10"/>
      <c r="D205" s="10"/>
      <c r="E205" s="10"/>
      <c r="F205" s="10"/>
      <c r="G205" s="27"/>
      <c r="H205" s="13"/>
      <c r="I205" s="26"/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10" t="str">
        <f t="shared" si="3"/>
        <v>000-000</v>
      </c>
      <c r="C206" s="10"/>
      <c r="D206" s="10"/>
      <c r="E206" s="10"/>
      <c r="F206" s="10"/>
      <c r="G206" s="27"/>
      <c r="H206" s="13"/>
      <c r="I206" s="26"/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10" t="str">
        <f t="shared" si="3"/>
        <v>000-000</v>
      </c>
      <c r="C207" s="10"/>
      <c r="D207" s="10"/>
      <c r="E207" s="10"/>
      <c r="F207" s="10"/>
      <c r="G207" s="27"/>
      <c r="H207" s="13"/>
      <c r="I207" s="26"/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10" t="str">
        <f t="shared" si="3"/>
        <v>000-000</v>
      </c>
      <c r="C208" s="10"/>
      <c r="D208" s="10"/>
      <c r="E208" s="10"/>
      <c r="F208" s="10"/>
      <c r="G208" s="27"/>
      <c r="H208" s="13"/>
      <c r="I208" s="26"/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10" t="str">
        <f t="shared" si="3"/>
        <v>000-000</v>
      </c>
      <c r="C209" s="10"/>
      <c r="D209" s="10"/>
      <c r="E209" s="10"/>
      <c r="F209" s="10"/>
      <c r="G209" s="27"/>
      <c r="H209" s="13"/>
      <c r="I209" s="26"/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10" t="str">
        <f t="shared" si="3"/>
        <v>000-000</v>
      </c>
      <c r="C210" s="10"/>
      <c r="D210" s="10"/>
      <c r="E210" s="10"/>
      <c r="F210" s="10"/>
      <c r="G210" s="27"/>
      <c r="H210" s="13"/>
      <c r="I210" s="26"/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10" t="str">
        <f t="shared" si="3"/>
        <v>000-000</v>
      </c>
      <c r="C211" s="10"/>
      <c r="D211" s="10"/>
      <c r="E211" s="10"/>
      <c r="F211" s="10"/>
      <c r="G211" s="27"/>
      <c r="H211" s="13"/>
      <c r="I211" s="26"/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10" t="str">
        <f t="shared" si="3"/>
        <v>000-000</v>
      </c>
      <c r="C212" s="10"/>
      <c r="D212" s="10"/>
      <c r="E212" s="10"/>
      <c r="F212" s="10"/>
      <c r="G212" s="27"/>
      <c r="H212" s="13"/>
      <c r="I212" s="26"/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10" t="str">
        <f t="shared" si="3"/>
        <v>000-000</v>
      </c>
      <c r="C213" s="10"/>
      <c r="D213" s="10"/>
      <c r="E213" s="10"/>
      <c r="F213" s="10"/>
      <c r="G213" s="27"/>
      <c r="H213" s="13"/>
      <c r="I213" s="26"/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10" t="str">
        <f t="shared" si="3"/>
        <v>000-000</v>
      </c>
      <c r="C214" s="10"/>
      <c r="D214" s="10"/>
      <c r="E214" s="10"/>
      <c r="F214" s="10"/>
      <c r="G214" s="27"/>
      <c r="H214" s="13"/>
      <c r="I214" s="26"/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10" t="str">
        <f t="shared" si="3"/>
        <v>000-000</v>
      </c>
      <c r="C215" s="10"/>
      <c r="D215" s="10"/>
      <c r="E215" s="10"/>
      <c r="F215" s="10"/>
      <c r="G215" s="27"/>
      <c r="H215" s="13"/>
      <c r="I215" s="26"/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10" t="str">
        <f t="shared" si="3"/>
        <v>000-000</v>
      </c>
      <c r="C216" s="10"/>
      <c r="D216" s="10"/>
      <c r="E216" s="10"/>
      <c r="F216" s="10"/>
      <c r="G216" s="27"/>
      <c r="H216" s="13"/>
      <c r="I216" s="26"/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10" t="str">
        <f t="shared" si="3"/>
        <v>000-000</v>
      </c>
      <c r="C217" s="10"/>
      <c r="D217" s="10"/>
      <c r="E217" s="10"/>
      <c r="F217" s="10"/>
      <c r="G217" s="27"/>
      <c r="H217" s="13"/>
      <c r="I217" s="26"/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10" t="str">
        <f t="shared" si="3"/>
        <v>000-000</v>
      </c>
      <c r="C218" s="10"/>
      <c r="D218" s="10"/>
      <c r="E218" s="10"/>
      <c r="F218" s="10"/>
      <c r="G218" s="27"/>
      <c r="H218" s="13"/>
      <c r="I218" s="26"/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10" t="str">
        <f t="shared" si="3"/>
        <v>000-000</v>
      </c>
      <c r="C219" s="10"/>
      <c r="D219" s="10"/>
      <c r="E219" s="10"/>
      <c r="F219" s="10"/>
      <c r="G219" s="27"/>
      <c r="H219" s="13"/>
      <c r="I219" s="26"/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10" t="str">
        <f t="shared" si="3"/>
        <v>000-000</v>
      </c>
      <c r="C220" s="10"/>
      <c r="D220" s="10"/>
      <c r="E220" s="10"/>
      <c r="F220" s="10"/>
      <c r="G220" s="27"/>
      <c r="H220" s="13"/>
      <c r="I220" s="26"/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10" t="str">
        <f t="shared" si="3"/>
        <v>000-000</v>
      </c>
      <c r="C221" s="10"/>
      <c r="D221" s="10"/>
      <c r="E221" s="10"/>
      <c r="F221" s="10"/>
      <c r="G221" s="27"/>
      <c r="H221" s="13"/>
      <c r="I221" s="26"/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10" t="str">
        <f t="shared" si="3"/>
        <v>000-000</v>
      </c>
      <c r="C222" s="10"/>
      <c r="D222" s="10"/>
      <c r="E222" s="10"/>
      <c r="F222" s="10"/>
      <c r="G222" s="27"/>
      <c r="H222" s="13"/>
      <c r="I222" s="26"/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10" t="str">
        <f t="shared" si="3"/>
        <v>000-000</v>
      </c>
      <c r="C223" s="10"/>
      <c r="D223" s="10"/>
      <c r="E223" s="10"/>
      <c r="F223" s="10"/>
      <c r="G223" s="27"/>
      <c r="H223" s="13"/>
      <c r="I223" s="26"/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10" t="str">
        <f t="shared" si="3"/>
        <v>000-000</v>
      </c>
      <c r="C224" s="10"/>
      <c r="D224" s="10"/>
      <c r="E224" s="10"/>
      <c r="F224" s="10"/>
      <c r="G224" s="27"/>
      <c r="H224" s="13"/>
      <c r="I224" s="26"/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10" t="str">
        <f t="shared" si="3"/>
        <v>000-000</v>
      </c>
      <c r="C225" s="10"/>
      <c r="D225" s="10"/>
      <c r="E225" s="10"/>
      <c r="F225" s="10"/>
      <c r="G225" s="27"/>
      <c r="H225" s="13"/>
      <c r="I225" s="26"/>
      <c r="J225" s="22"/>
      <c r="K225" s="23"/>
      <c r="L225" s="20"/>
      <c r="M225" s="24"/>
      <c r="N225" s="20"/>
      <c r="O225" s="20"/>
      <c r="P225" s="20"/>
      <c r="Q225" s="20"/>
      <c r="R225" s="20"/>
    </row>
    <row r="226" spans="1:18" ht="18" customHeight="1">
      <c r="A226" s="9">
        <v>178</v>
      </c>
      <c r="B226" s="10" t="str">
        <f t="shared" si="3"/>
        <v>000-000</v>
      </c>
      <c r="C226" s="10"/>
      <c r="D226" s="10"/>
      <c r="E226" s="10"/>
      <c r="F226" s="10"/>
      <c r="G226" s="27"/>
      <c r="H226" s="13"/>
      <c r="I226" s="26"/>
      <c r="J226" s="22"/>
      <c r="K226" s="23"/>
      <c r="L226" s="20"/>
      <c r="M226" s="24"/>
      <c r="N226" s="20"/>
      <c r="O226" s="20"/>
      <c r="P226" s="20"/>
      <c r="Q226" s="20"/>
      <c r="R226" s="20"/>
    </row>
    <row r="227" spans="1:18" ht="18" customHeight="1">
      <c r="A227" s="9">
        <v>179</v>
      </c>
      <c r="B227" s="10" t="str">
        <f t="shared" si="3"/>
        <v>000-000</v>
      </c>
      <c r="C227" s="10"/>
      <c r="D227" s="10"/>
      <c r="E227" s="10"/>
      <c r="F227" s="10"/>
      <c r="G227" s="27"/>
      <c r="H227" s="13"/>
      <c r="I227" s="26"/>
      <c r="J227" s="22"/>
      <c r="K227" s="23"/>
      <c r="L227" s="20"/>
      <c r="M227" s="24"/>
      <c r="N227" s="20"/>
      <c r="O227" s="20"/>
      <c r="P227" s="20"/>
      <c r="Q227" s="20"/>
      <c r="R227" s="20"/>
    </row>
    <row r="228" spans="1:18" ht="18" customHeight="1">
      <c r="A228" s="9">
        <v>180</v>
      </c>
      <c r="B228" s="10" t="str">
        <f t="shared" si="3"/>
        <v>000-000</v>
      </c>
      <c r="C228" s="10"/>
      <c r="D228" s="10"/>
      <c r="E228" s="10"/>
      <c r="F228" s="10"/>
      <c r="G228" s="27"/>
      <c r="H228" s="13"/>
      <c r="I228" s="26"/>
      <c r="J228" s="22"/>
      <c r="K228" s="23"/>
      <c r="L228" s="20"/>
      <c r="M228" s="24"/>
      <c r="N228" s="20"/>
      <c r="O228" s="20"/>
      <c r="P228" s="20"/>
      <c r="Q228" s="20"/>
      <c r="R228" s="20"/>
    </row>
    <row r="229" spans="1:18" ht="18" customHeight="1">
      <c r="A229" s="9">
        <v>181</v>
      </c>
      <c r="B229" s="10" t="str">
        <f t="shared" si="3"/>
        <v>000-000</v>
      </c>
      <c r="C229" s="10"/>
      <c r="D229" s="10"/>
      <c r="E229" s="10"/>
      <c r="F229" s="10"/>
      <c r="G229" s="27"/>
      <c r="H229" s="13"/>
      <c r="I229" s="26"/>
      <c r="J229" s="22"/>
      <c r="K229" s="23"/>
      <c r="L229" s="20"/>
      <c r="M229" s="24"/>
      <c r="N229" s="20"/>
      <c r="O229" s="20"/>
      <c r="P229" s="20"/>
      <c r="Q229" s="20"/>
      <c r="R229" s="20"/>
    </row>
    <row r="230" spans="1:18" ht="18" customHeight="1">
      <c r="A230" s="9">
        <v>182</v>
      </c>
      <c r="B230" s="10" t="str">
        <f t="shared" si="3"/>
        <v>000-000</v>
      </c>
      <c r="C230" s="10"/>
      <c r="D230" s="10"/>
      <c r="E230" s="10"/>
      <c r="F230" s="10"/>
      <c r="G230" s="27"/>
      <c r="H230" s="13"/>
      <c r="I230" s="26"/>
      <c r="J230" s="22"/>
      <c r="K230" s="23"/>
      <c r="L230" s="20"/>
      <c r="M230" s="24"/>
      <c r="N230" s="20"/>
      <c r="O230" s="20"/>
      <c r="P230" s="20"/>
      <c r="Q230" s="20"/>
      <c r="R230" s="20"/>
    </row>
    <row r="231" spans="1:18" ht="18" customHeight="1">
      <c r="A231" s="9">
        <v>183</v>
      </c>
      <c r="B231" s="10" t="str">
        <f t="shared" si="3"/>
        <v>000-000</v>
      </c>
      <c r="C231" s="10"/>
      <c r="D231" s="10"/>
      <c r="E231" s="10"/>
      <c r="F231" s="10"/>
      <c r="G231" s="27"/>
      <c r="H231" s="13"/>
      <c r="I231" s="26"/>
      <c r="J231" s="22"/>
      <c r="K231" s="23"/>
      <c r="L231" s="20"/>
      <c r="M231" s="24"/>
      <c r="N231" s="20"/>
      <c r="O231" s="20"/>
      <c r="P231" s="20"/>
      <c r="Q231" s="20"/>
      <c r="R231" s="20"/>
    </row>
    <row r="232" spans="1:18" ht="18" customHeight="1">
      <c r="A232" s="9">
        <v>184</v>
      </c>
      <c r="B232" s="10" t="str">
        <f t="shared" si="3"/>
        <v>000-000</v>
      </c>
      <c r="C232" s="10"/>
      <c r="D232" s="10"/>
      <c r="E232" s="10"/>
      <c r="F232" s="10"/>
      <c r="G232" s="27"/>
      <c r="H232" s="13"/>
      <c r="I232" s="26"/>
      <c r="J232" s="22"/>
      <c r="K232" s="23"/>
      <c r="L232" s="20"/>
      <c r="M232" s="24"/>
      <c r="N232" s="20"/>
      <c r="O232" s="20"/>
      <c r="P232" s="20"/>
      <c r="Q232" s="20"/>
      <c r="R232" s="20"/>
    </row>
    <row r="233" spans="1:18" ht="18" customHeight="1">
      <c r="A233" s="9">
        <v>185</v>
      </c>
      <c r="B233" s="10" t="str">
        <f t="shared" si="3"/>
        <v>000-000</v>
      </c>
      <c r="C233" s="10"/>
      <c r="D233" s="10"/>
      <c r="E233" s="10"/>
      <c r="F233" s="10"/>
      <c r="G233" s="27"/>
      <c r="H233" s="13"/>
      <c r="I233" s="26"/>
      <c r="J233" s="22"/>
      <c r="K233" s="23"/>
      <c r="L233" s="20"/>
      <c r="M233" s="24"/>
      <c r="N233" s="20"/>
      <c r="O233" s="20"/>
      <c r="P233" s="20"/>
      <c r="Q233" s="20"/>
      <c r="R233" s="20"/>
    </row>
    <row r="234" spans="1:18" ht="18" customHeight="1">
      <c r="A234" s="9">
        <v>186</v>
      </c>
      <c r="B234" s="10" t="str">
        <f t="shared" si="3"/>
        <v>000-000</v>
      </c>
      <c r="C234" s="10"/>
      <c r="D234" s="10"/>
      <c r="E234" s="10"/>
      <c r="F234" s="10"/>
      <c r="G234" s="27"/>
      <c r="H234" s="13"/>
      <c r="I234" s="26"/>
      <c r="J234" s="22"/>
      <c r="K234" s="23"/>
      <c r="L234" s="20"/>
      <c r="M234" s="24"/>
      <c r="N234" s="20"/>
      <c r="O234" s="20"/>
      <c r="P234" s="20"/>
      <c r="Q234" s="20"/>
      <c r="R234" s="20"/>
    </row>
    <row r="235" spans="1:18" ht="18" customHeight="1">
      <c r="A235" s="9">
        <v>187</v>
      </c>
      <c r="B235" s="10" t="str">
        <f t="shared" si="3"/>
        <v>000-000</v>
      </c>
      <c r="C235" s="10"/>
      <c r="D235" s="10"/>
      <c r="E235" s="10"/>
      <c r="F235" s="10"/>
      <c r="G235" s="27"/>
      <c r="H235" s="13"/>
      <c r="I235" s="26"/>
      <c r="J235" s="22"/>
      <c r="K235" s="23"/>
      <c r="L235" s="20"/>
      <c r="M235" s="24"/>
      <c r="N235" s="20"/>
      <c r="O235" s="20"/>
      <c r="P235" s="20"/>
      <c r="Q235" s="20"/>
      <c r="R235" s="20"/>
    </row>
    <row r="236" spans="1:18" ht="18" customHeight="1">
      <c r="A236" s="9">
        <v>188</v>
      </c>
      <c r="B236" s="10" t="str">
        <f t="shared" si="3"/>
        <v>000-000</v>
      </c>
      <c r="C236" s="10"/>
      <c r="D236" s="10"/>
      <c r="E236" s="10"/>
      <c r="F236" s="10"/>
      <c r="G236" s="27"/>
      <c r="H236" s="13"/>
      <c r="I236" s="26"/>
      <c r="J236" s="22"/>
      <c r="K236" s="23"/>
      <c r="L236" s="20"/>
      <c r="M236" s="24"/>
      <c r="N236" s="20"/>
      <c r="O236" s="20"/>
      <c r="P236" s="20"/>
      <c r="Q236" s="20"/>
      <c r="R236" s="20"/>
    </row>
    <row r="237" spans="1:18" ht="18" customHeight="1">
      <c r="A237" s="9">
        <v>189</v>
      </c>
      <c r="B237" s="10" t="str">
        <f t="shared" si="3"/>
        <v>000-000</v>
      </c>
      <c r="C237" s="10"/>
      <c r="D237" s="10"/>
      <c r="E237" s="10"/>
      <c r="F237" s="10"/>
      <c r="G237" s="27"/>
      <c r="H237" s="13"/>
      <c r="I237" s="26"/>
      <c r="J237" s="22"/>
      <c r="K237" s="23"/>
      <c r="L237" s="20"/>
      <c r="M237" s="24"/>
      <c r="N237" s="20"/>
      <c r="O237" s="20"/>
      <c r="P237" s="20"/>
      <c r="Q237" s="20"/>
      <c r="R237" s="20"/>
    </row>
    <row r="238" spans="1:18" ht="18" customHeight="1">
      <c r="A238" s="9">
        <v>190</v>
      </c>
      <c r="B238" s="10" t="str">
        <f t="shared" si="3"/>
        <v>000-000</v>
      </c>
      <c r="C238" s="10"/>
      <c r="D238" s="10"/>
      <c r="E238" s="10"/>
      <c r="F238" s="10"/>
      <c r="G238" s="27"/>
      <c r="H238" s="13"/>
      <c r="I238" s="26"/>
      <c r="J238" s="22"/>
      <c r="K238" s="23"/>
      <c r="L238" s="20"/>
      <c r="M238" s="24"/>
      <c r="N238" s="20"/>
      <c r="O238" s="20"/>
      <c r="P238" s="20"/>
      <c r="Q238" s="20"/>
      <c r="R238" s="20"/>
    </row>
    <row r="239" spans="1:18" ht="18" customHeight="1">
      <c r="A239" s="9">
        <v>191</v>
      </c>
      <c r="B239" s="10" t="str">
        <f t="shared" si="3"/>
        <v>000-000</v>
      </c>
      <c r="C239" s="10"/>
      <c r="D239" s="10"/>
      <c r="E239" s="10"/>
      <c r="F239" s="10"/>
      <c r="G239" s="27"/>
      <c r="H239" s="13"/>
      <c r="I239" s="26"/>
      <c r="J239" s="22"/>
      <c r="K239" s="23"/>
      <c r="L239" s="20"/>
      <c r="M239" s="24"/>
      <c r="N239" s="20"/>
      <c r="O239" s="20"/>
      <c r="P239" s="20"/>
      <c r="Q239" s="20"/>
      <c r="R239" s="20"/>
    </row>
    <row r="240" spans="1:18" ht="18" customHeight="1">
      <c r="A240" s="9">
        <v>192</v>
      </c>
      <c r="B240" s="10" t="str">
        <f t="shared" si="3"/>
        <v>000-000</v>
      </c>
      <c r="C240" s="10"/>
      <c r="D240" s="10"/>
      <c r="E240" s="10"/>
      <c r="F240" s="10"/>
      <c r="G240" s="27"/>
      <c r="H240" s="13"/>
      <c r="I240" s="26"/>
      <c r="J240" s="22"/>
      <c r="K240" s="23"/>
      <c r="L240" s="20"/>
      <c r="M240" s="24"/>
      <c r="N240" s="20"/>
      <c r="O240" s="20"/>
      <c r="P240" s="20"/>
      <c r="Q240" s="20"/>
      <c r="R240" s="20"/>
    </row>
    <row r="241" spans="1:18" ht="18" customHeight="1">
      <c r="A241" s="9">
        <v>193</v>
      </c>
      <c r="B241" s="10" t="str">
        <f t="shared" ref="B241:B304" si="4">TEXT(C241,"000")&amp;"-"&amp;TEXT(E241,"000")</f>
        <v>000-000</v>
      </c>
      <c r="C241" s="10"/>
      <c r="D241" s="10"/>
      <c r="E241" s="10"/>
      <c r="F241" s="10"/>
      <c r="G241" s="27"/>
      <c r="H241" s="13"/>
      <c r="I241" s="26"/>
      <c r="J241" s="22"/>
      <c r="K241" s="23"/>
      <c r="L241" s="20"/>
      <c r="M241" s="24"/>
      <c r="N241" s="20"/>
      <c r="O241" s="20"/>
      <c r="P241" s="20"/>
      <c r="Q241" s="20"/>
      <c r="R241" s="20"/>
    </row>
    <row r="242" spans="1:18" ht="18" customHeight="1">
      <c r="A242" s="9">
        <v>194</v>
      </c>
      <c r="B242" s="10" t="str">
        <f t="shared" si="4"/>
        <v>000-000</v>
      </c>
      <c r="C242" s="10"/>
      <c r="D242" s="10"/>
      <c r="E242" s="10"/>
      <c r="F242" s="10"/>
      <c r="G242" s="27"/>
      <c r="H242" s="13"/>
      <c r="I242" s="26"/>
      <c r="J242" s="22"/>
      <c r="K242" s="23"/>
      <c r="L242" s="20"/>
      <c r="M242" s="24"/>
      <c r="N242" s="20"/>
      <c r="O242" s="20"/>
      <c r="P242" s="20"/>
      <c r="Q242" s="20"/>
      <c r="R242" s="20"/>
    </row>
    <row r="243" spans="1:18" ht="18" customHeight="1">
      <c r="A243" s="9">
        <v>195</v>
      </c>
      <c r="B243" s="10" t="str">
        <f t="shared" si="4"/>
        <v>000-000</v>
      </c>
      <c r="C243" s="10"/>
      <c r="D243" s="10"/>
      <c r="E243" s="10"/>
      <c r="F243" s="10"/>
      <c r="G243" s="27"/>
      <c r="H243" s="13"/>
      <c r="I243" s="26"/>
      <c r="J243" s="22"/>
      <c r="K243" s="23"/>
      <c r="L243" s="20"/>
      <c r="M243" s="24"/>
      <c r="N243" s="20"/>
      <c r="O243" s="20"/>
      <c r="P243" s="20"/>
      <c r="Q243" s="20"/>
      <c r="R243" s="20"/>
    </row>
    <row r="244" spans="1:18" ht="18" customHeight="1">
      <c r="A244" s="9">
        <v>196</v>
      </c>
      <c r="B244" s="10" t="str">
        <f t="shared" si="4"/>
        <v>000-000</v>
      </c>
      <c r="C244" s="10"/>
      <c r="D244" s="10"/>
      <c r="E244" s="10"/>
      <c r="F244" s="10"/>
      <c r="G244" s="27"/>
      <c r="H244" s="13"/>
      <c r="I244" s="26"/>
      <c r="J244" s="22"/>
      <c r="K244" s="23"/>
      <c r="L244" s="20"/>
      <c r="M244" s="24"/>
      <c r="N244" s="20"/>
      <c r="O244" s="20"/>
      <c r="P244" s="20"/>
      <c r="Q244" s="20"/>
      <c r="R244" s="20"/>
    </row>
    <row r="245" spans="1:18" ht="18" customHeight="1">
      <c r="A245" s="9">
        <v>197</v>
      </c>
      <c r="B245" s="10" t="str">
        <f t="shared" si="4"/>
        <v>000-000</v>
      </c>
      <c r="C245" s="10"/>
      <c r="D245" s="10"/>
      <c r="E245" s="10"/>
      <c r="F245" s="10"/>
      <c r="G245" s="27"/>
      <c r="H245" s="13"/>
      <c r="I245" s="26"/>
      <c r="J245" s="22"/>
      <c r="K245" s="23"/>
      <c r="L245" s="20"/>
      <c r="M245" s="24"/>
      <c r="N245" s="20"/>
      <c r="O245" s="20"/>
      <c r="P245" s="20"/>
      <c r="Q245" s="20"/>
      <c r="R245" s="20"/>
    </row>
    <row r="246" spans="1:18" ht="18" customHeight="1">
      <c r="A246" s="9">
        <v>198</v>
      </c>
      <c r="B246" s="10" t="str">
        <f t="shared" si="4"/>
        <v>000-000</v>
      </c>
      <c r="C246" s="10"/>
      <c r="D246" s="10"/>
      <c r="E246" s="10"/>
      <c r="F246" s="10"/>
      <c r="G246" s="27"/>
      <c r="H246" s="13"/>
      <c r="I246" s="26"/>
      <c r="J246" s="22"/>
      <c r="K246" s="23"/>
      <c r="L246" s="20"/>
      <c r="M246" s="24"/>
      <c r="N246" s="20"/>
      <c r="O246" s="20"/>
      <c r="P246" s="20"/>
      <c r="Q246" s="20"/>
      <c r="R246" s="20"/>
    </row>
    <row r="247" spans="1:18" ht="18" customHeight="1">
      <c r="A247" s="9">
        <v>199</v>
      </c>
      <c r="B247" s="10" t="str">
        <f t="shared" si="4"/>
        <v>000-000</v>
      </c>
      <c r="C247" s="10"/>
      <c r="D247" s="10"/>
      <c r="E247" s="10"/>
      <c r="F247" s="10"/>
      <c r="G247" s="27"/>
      <c r="H247" s="13"/>
      <c r="I247" s="26"/>
      <c r="J247" s="22"/>
      <c r="K247" s="23"/>
      <c r="L247" s="20"/>
      <c r="M247" s="24"/>
      <c r="N247" s="20"/>
      <c r="O247" s="20"/>
      <c r="P247" s="20"/>
      <c r="Q247" s="20"/>
      <c r="R247" s="20"/>
    </row>
    <row r="248" spans="1:18" ht="18" customHeight="1">
      <c r="A248" s="9">
        <v>200</v>
      </c>
      <c r="B248" s="10" t="str">
        <f t="shared" si="4"/>
        <v>000-000</v>
      </c>
      <c r="C248" s="10"/>
      <c r="D248" s="10"/>
      <c r="E248" s="10"/>
      <c r="F248" s="10"/>
      <c r="G248" s="27"/>
      <c r="H248" s="13"/>
      <c r="I248" s="26"/>
      <c r="J248" s="22"/>
      <c r="K248" s="23"/>
      <c r="L248" s="20"/>
      <c r="M248" s="24"/>
      <c r="N248" s="20"/>
      <c r="O248" s="20"/>
      <c r="P248" s="20"/>
      <c r="Q248" s="20"/>
      <c r="R248" s="20"/>
    </row>
    <row r="249" spans="1:18" ht="18" customHeight="1">
      <c r="A249" s="9">
        <v>201</v>
      </c>
      <c r="B249" s="10" t="str">
        <f t="shared" si="4"/>
        <v>000-000</v>
      </c>
      <c r="C249" s="10"/>
      <c r="D249" s="10"/>
      <c r="E249" s="10"/>
      <c r="F249" s="10"/>
      <c r="G249" s="27"/>
      <c r="H249" s="13"/>
      <c r="I249" s="26"/>
      <c r="J249" s="22"/>
      <c r="K249" s="23"/>
      <c r="L249" s="20"/>
      <c r="M249" s="24"/>
      <c r="N249" s="20"/>
      <c r="O249" s="20"/>
      <c r="P249" s="20"/>
      <c r="Q249" s="20"/>
      <c r="R249" s="20"/>
    </row>
    <row r="250" spans="1:18" ht="18" customHeight="1">
      <c r="A250" s="9">
        <v>202</v>
      </c>
      <c r="B250" s="10" t="str">
        <f t="shared" si="4"/>
        <v>000-000</v>
      </c>
      <c r="C250" s="10"/>
      <c r="D250" s="10"/>
      <c r="E250" s="10"/>
      <c r="F250" s="10"/>
      <c r="G250" s="27"/>
      <c r="H250" s="13"/>
      <c r="I250" s="26"/>
      <c r="J250" s="22"/>
      <c r="K250" s="23"/>
      <c r="L250" s="20"/>
      <c r="M250" s="24"/>
      <c r="N250" s="20"/>
      <c r="O250" s="20"/>
      <c r="P250" s="20"/>
      <c r="Q250" s="20"/>
      <c r="R250" s="20"/>
    </row>
    <row r="251" spans="1:18" ht="18" customHeight="1">
      <c r="A251" s="9">
        <v>203</v>
      </c>
      <c r="B251" s="10" t="str">
        <f t="shared" si="4"/>
        <v>000-000</v>
      </c>
      <c r="C251" s="10"/>
      <c r="D251" s="10"/>
      <c r="E251" s="10"/>
      <c r="F251" s="10"/>
      <c r="G251" s="27"/>
      <c r="H251" s="13"/>
      <c r="I251" s="26"/>
      <c r="J251" s="22"/>
      <c r="K251" s="23"/>
      <c r="L251" s="20"/>
      <c r="M251" s="24"/>
      <c r="N251" s="20"/>
      <c r="O251" s="20"/>
      <c r="P251" s="20"/>
      <c r="Q251" s="20"/>
      <c r="R251" s="20"/>
    </row>
    <row r="252" spans="1:18" ht="18" customHeight="1">
      <c r="A252" s="9">
        <v>204</v>
      </c>
      <c r="B252" s="10" t="str">
        <f t="shared" si="4"/>
        <v>000-000</v>
      </c>
      <c r="C252" s="10"/>
      <c r="D252" s="10"/>
      <c r="E252" s="10"/>
      <c r="F252" s="10"/>
      <c r="G252" s="27"/>
      <c r="H252" s="13"/>
      <c r="I252" s="26"/>
      <c r="J252" s="22"/>
      <c r="K252" s="23"/>
      <c r="L252" s="20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10" t="str">
        <f t="shared" si="4"/>
        <v>000-000</v>
      </c>
      <c r="C253" s="10"/>
      <c r="D253" s="10"/>
      <c r="E253" s="10"/>
      <c r="F253" s="10"/>
      <c r="G253" s="27"/>
      <c r="H253" s="13"/>
      <c r="I253" s="26"/>
      <c r="J253" s="22"/>
      <c r="K253" s="23"/>
      <c r="L253" s="20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10" t="str">
        <f t="shared" si="4"/>
        <v>000-000</v>
      </c>
      <c r="C254" s="10"/>
      <c r="D254" s="10"/>
      <c r="E254" s="10"/>
      <c r="F254" s="10"/>
      <c r="G254" s="27"/>
      <c r="H254" s="13"/>
      <c r="I254" s="26"/>
      <c r="J254" s="22"/>
      <c r="K254" s="23"/>
      <c r="L254" s="20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10" t="str">
        <f t="shared" si="4"/>
        <v>000-000</v>
      </c>
      <c r="C255" s="10"/>
      <c r="D255" s="10"/>
      <c r="E255" s="10"/>
      <c r="F255" s="10"/>
      <c r="G255" s="27"/>
      <c r="H255" s="13"/>
      <c r="I255" s="26"/>
      <c r="J255" s="22"/>
      <c r="K255" s="23"/>
      <c r="L255" s="20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10" t="str">
        <f t="shared" si="4"/>
        <v>000-000</v>
      </c>
      <c r="C256" s="10"/>
      <c r="D256" s="10"/>
      <c r="E256" s="10"/>
      <c r="F256" s="10"/>
      <c r="G256" s="27"/>
      <c r="H256" s="13"/>
      <c r="I256" s="26"/>
      <c r="J256" s="22"/>
      <c r="K256" s="23"/>
      <c r="L256" s="20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10" t="str">
        <f t="shared" si="4"/>
        <v>000-000</v>
      </c>
      <c r="C257" s="10"/>
      <c r="D257" s="10"/>
      <c r="E257" s="10"/>
      <c r="F257" s="10"/>
      <c r="G257" s="27"/>
      <c r="H257" s="13"/>
      <c r="I257" s="26"/>
      <c r="J257" s="22"/>
      <c r="K257" s="23"/>
      <c r="L257" s="20"/>
      <c r="M257" s="24"/>
      <c r="N257" s="20"/>
      <c r="O257" s="20"/>
      <c r="P257" s="20"/>
      <c r="Q257" s="20"/>
      <c r="R257" s="20"/>
    </row>
    <row r="258" spans="1:18" ht="18" customHeight="1">
      <c r="A258" s="9">
        <v>210</v>
      </c>
      <c r="B258" s="10" t="str">
        <f t="shared" si="4"/>
        <v>000-000</v>
      </c>
      <c r="C258" s="10"/>
      <c r="D258" s="10"/>
      <c r="E258" s="10"/>
      <c r="F258" s="10"/>
      <c r="G258" s="27"/>
      <c r="H258" s="13"/>
      <c r="I258" s="26"/>
      <c r="J258" s="22"/>
      <c r="K258" s="23"/>
      <c r="L258" s="20"/>
      <c r="M258" s="24"/>
      <c r="N258" s="20"/>
      <c r="O258" s="20"/>
      <c r="P258" s="20"/>
      <c r="Q258" s="20"/>
      <c r="R258" s="20"/>
    </row>
    <row r="259" spans="1:18" ht="18" customHeight="1">
      <c r="A259" s="9">
        <v>211</v>
      </c>
      <c r="B259" s="10" t="str">
        <f t="shared" si="4"/>
        <v>000-000</v>
      </c>
      <c r="C259" s="10"/>
      <c r="D259" s="10"/>
      <c r="E259" s="10"/>
      <c r="F259" s="10"/>
      <c r="G259" s="27"/>
      <c r="H259" s="13"/>
      <c r="I259" s="26"/>
      <c r="J259" s="22"/>
      <c r="K259" s="23"/>
      <c r="L259" s="20"/>
      <c r="M259" s="24"/>
      <c r="N259" s="20"/>
      <c r="O259" s="20"/>
      <c r="P259" s="20"/>
      <c r="Q259" s="20"/>
      <c r="R259" s="20"/>
    </row>
    <row r="260" spans="1:18" ht="18" customHeight="1">
      <c r="A260" s="9">
        <v>212</v>
      </c>
      <c r="B260" s="10" t="str">
        <f t="shared" si="4"/>
        <v>000-000</v>
      </c>
      <c r="C260" s="10"/>
      <c r="D260" s="10"/>
      <c r="E260" s="10"/>
      <c r="F260" s="10"/>
      <c r="G260" s="27"/>
      <c r="H260" s="13"/>
      <c r="I260" s="26"/>
      <c r="J260" s="22"/>
      <c r="K260" s="23"/>
      <c r="L260" s="20"/>
      <c r="M260" s="24"/>
      <c r="N260" s="20"/>
      <c r="O260" s="20"/>
      <c r="P260" s="20"/>
      <c r="Q260" s="20"/>
      <c r="R260" s="20"/>
    </row>
    <row r="261" spans="1:18" ht="18" customHeight="1">
      <c r="A261" s="9">
        <v>213</v>
      </c>
      <c r="B261" s="10" t="str">
        <f t="shared" si="4"/>
        <v>000-000</v>
      </c>
      <c r="C261" s="10"/>
      <c r="D261" s="10"/>
      <c r="E261" s="10"/>
      <c r="F261" s="10"/>
      <c r="G261" s="27"/>
      <c r="H261" s="13"/>
      <c r="I261" s="26"/>
      <c r="J261" s="22"/>
      <c r="K261" s="23"/>
      <c r="L261" s="20"/>
      <c r="M261" s="24"/>
      <c r="N261" s="20"/>
      <c r="O261" s="20"/>
      <c r="P261" s="20"/>
      <c r="Q261" s="20"/>
      <c r="R261" s="20"/>
    </row>
    <row r="262" spans="1:18" ht="18" customHeight="1">
      <c r="A262" s="9">
        <v>214</v>
      </c>
      <c r="B262" s="10" t="str">
        <f t="shared" si="4"/>
        <v>000-000</v>
      </c>
      <c r="C262" s="10"/>
      <c r="D262" s="10"/>
      <c r="E262" s="10"/>
      <c r="F262" s="10"/>
      <c r="G262" s="27"/>
      <c r="H262" s="13"/>
      <c r="I262" s="26"/>
      <c r="J262" s="22"/>
      <c r="K262" s="23"/>
      <c r="L262" s="20"/>
      <c r="M262" s="24"/>
      <c r="N262" s="20"/>
      <c r="O262" s="20"/>
      <c r="P262" s="20"/>
      <c r="Q262" s="20"/>
      <c r="R262" s="20"/>
    </row>
    <row r="263" spans="1:18" ht="18" customHeight="1">
      <c r="A263" s="9">
        <v>215</v>
      </c>
      <c r="B263" s="10" t="str">
        <f t="shared" si="4"/>
        <v>000-000</v>
      </c>
      <c r="C263" s="10"/>
      <c r="D263" s="10"/>
      <c r="E263" s="10"/>
      <c r="F263" s="10"/>
      <c r="G263" s="27"/>
      <c r="H263" s="13"/>
      <c r="I263" s="26"/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10" t="str">
        <f t="shared" si="4"/>
        <v>000-000</v>
      </c>
      <c r="C264" s="10"/>
      <c r="D264" s="10"/>
      <c r="E264" s="10"/>
      <c r="F264" s="10"/>
      <c r="G264" s="27"/>
      <c r="H264" s="13"/>
      <c r="I264" s="26"/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10" t="str">
        <f t="shared" si="4"/>
        <v>000-000</v>
      </c>
      <c r="C265" s="10"/>
      <c r="D265" s="10"/>
      <c r="E265" s="10"/>
      <c r="F265" s="10"/>
      <c r="G265" s="27"/>
      <c r="H265" s="13"/>
      <c r="I265" s="26"/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10" t="str">
        <f t="shared" si="4"/>
        <v>000-000</v>
      </c>
      <c r="C266" s="10"/>
      <c r="D266" s="10"/>
      <c r="E266" s="10"/>
      <c r="F266" s="10"/>
      <c r="G266" s="27"/>
      <c r="H266" s="13"/>
      <c r="I266" s="26"/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10" t="str">
        <f t="shared" si="4"/>
        <v>000-000</v>
      </c>
      <c r="C267" s="10"/>
      <c r="D267" s="10"/>
      <c r="E267" s="10"/>
      <c r="F267" s="10"/>
      <c r="G267" s="27"/>
      <c r="H267" s="13"/>
      <c r="I267" s="26"/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10" t="str">
        <f t="shared" si="4"/>
        <v>000-000</v>
      </c>
      <c r="C268" s="10"/>
      <c r="D268" s="10"/>
      <c r="E268" s="10"/>
      <c r="F268" s="10"/>
      <c r="G268" s="27"/>
      <c r="H268" s="13"/>
      <c r="I268" s="26"/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10" t="str">
        <f t="shared" si="4"/>
        <v>000-000</v>
      </c>
      <c r="C269" s="10"/>
      <c r="D269" s="10"/>
      <c r="E269" s="10"/>
      <c r="F269" s="10"/>
      <c r="G269" s="27"/>
      <c r="H269" s="13"/>
      <c r="I269" s="26"/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10" t="str">
        <f t="shared" si="4"/>
        <v>000-000</v>
      </c>
      <c r="C270" s="10"/>
      <c r="D270" s="10"/>
      <c r="E270" s="10"/>
      <c r="F270" s="10"/>
      <c r="G270" s="27"/>
      <c r="H270" s="13"/>
      <c r="I270" s="26"/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10" t="str">
        <f t="shared" si="4"/>
        <v>000-000</v>
      </c>
      <c r="C271" s="10"/>
      <c r="D271" s="10"/>
      <c r="E271" s="10"/>
      <c r="F271" s="10"/>
      <c r="G271" s="27"/>
      <c r="H271" s="13"/>
      <c r="I271" s="26"/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10" t="str">
        <f t="shared" si="4"/>
        <v>000-000</v>
      </c>
      <c r="C272" s="10"/>
      <c r="D272" s="10"/>
      <c r="E272" s="10"/>
      <c r="F272" s="10"/>
      <c r="G272" s="27"/>
      <c r="H272" s="13"/>
      <c r="I272" s="26"/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10" t="str">
        <f t="shared" si="4"/>
        <v>000-000</v>
      </c>
      <c r="C273" s="10"/>
      <c r="D273" s="10"/>
      <c r="E273" s="10"/>
      <c r="F273" s="10"/>
      <c r="G273" s="27"/>
      <c r="H273" s="13"/>
      <c r="I273" s="26"/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10" t="str">
        <f t="shared" si="4"/>
        <v>000-000</v>
      </c>
      <c r="C274" s="10"/>
      <c r="D274" s="10"/>
      <c r="E274" s="10"/>
      <c r="F274" s="10"/>
      <c r="G274" s="27"/>
      <c r="H274" s="13"/>
      <c r="I274" s="26"/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10" t="str">
        <f t="shared" si="4"/>
        <v>000-000</v>
      </c>
      <c r="C275" s="10"/>
      <c r="D275" s="10"/>
      <c r="E275" s="10"/>
      <c r="F275" s="10"/>
      <c r="G275" s="27"/>
      <c r="H275" s="13"/>
      <c r="I275" s="26"/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10" t="str">
        <f t="shared" si="4"/>
        <v>000-000</v>
      </c>
      <c r="C276" s="10"/>
      <c r="D276" s="10"/>
      <c r="E276" s="10"/>
      <c r="F276" s="10"/>
      <c r="G276" s="27"/>
      <c r="H276" s="13"/>
      <c r="I276" s="26"/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10" t="str">
        <f t="shared" si="4"/>
        <v>000-000</v>
      </c>
      <c r="C277" s="10"/>
      <c r="D277" s="10"/>
      <c r="E277" s="10"/>
      <c r="F277" s="10"/>
      <c r="G277" s="27"/>
      <c r="H277" s="13"/>
      <c r="I277" s="26"/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10" t="str">
        <f t="shared" si="4"/>
        <v>000-000</v>
      </c>
      <c r="C278" s="10"/>
      <c r="D278" s="10"/>
      <c r="E278" s="10"/>
      <c r="F278" s="10"/>
      <c r="G278" s="27"/>
      <c r="H278" s="13"/>
      <c r="I278" s="26"/>
      <c r="J278" s="22"/>
      <c r="K278" s="23"/>
      <c r="L278" s="20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10" t="str">
        <f t="shared" si="4"/>
        <v>000-000</v>
      </c>
      <c r="C279" s="10"/>
      <c r="D279" s="10"/>
      <c r="E279" s="10"/>
      <c r="F279" s="10"/>
      <c r="G279" s="27"/>
      <c r="H279" s="13"/>
      <c r="I279" s="26"/>
      <c r="J279" s="22"/>
      <c r="K279" s="23"/>
      <c r="L279" s="20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10" t="str">
        <f t="shared" si="4"/>
        <v>000-000</v>
      </c>
      <c r="C280" s="10"/>
      <c r="D280" s="10"/>
      <c r="E280" s="10"/>
      <c r="F280" s="10"/>
      <c r="G280" s="27"/>
      <c r="H280" s="13"/>
      <c r="I280" s="26"/>
      <c r="J280" s="22"/>
      <c r="K280" s="23"/>
      <c r="L280" s="20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10" t="str">
        <f t="shared" si="4"/>
        <v>000-000</v>
      </c>
      <c r="C281" s="10"/>
      <c r="D281" s="10"/>
      <c r="E281" s="10"/>
      <c r="F281" s="10"/>
      <c r="G281" s="27"/>
      <c r="H281" s="13"/>
      <c r="I281" s="26"/>
      <c r="J281" s="22"/>
      <c r="K281" s="23"/>
      <c r="L281" s="20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10" t="str">
        <f t="shared" si="4"/>
        <v>000-000</v>
      </c>
      <c r="C282" s="10"/>
      <c r="D282" s="10"/>
      <c r="E282" s="10"/>
      <c r="F282" s="10"/>
      <c r="G282" s="27"/>
      <c r="H282" s="13"/>
      <c r="I282" s="26"/>
      <c r="J282" s="22"/>
      <c r="K282" s="23"/>
      <c r="L282" s="20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10" t="str">
        <f t="shared" si="4"/>
        <v>000-000</v>
      </c>
      <c r="C283" s="10"/>
      <c r="D283" s="10"/>
      <c r="E283" s="10"/>
      <c r="F283" s="10"/>
      <c r="G283" s="27"/>
      <c r="H283" s="13"/>
      <c r="I283" s="26"/>
      <c r="J283" s="22"/>
      <c r="K283" s="23"/>
      <c r="L283" s="20"/>
      <c r="M283" s="24"/>
      <c r="N283" s="20"/>
      <c r="O283" s="20"/>
      <c r="P283" s="20"/>
      <c r="Q283" s="20"/>
      <c r="R283" s="20"/>
    </row>
    <row r="284" spans="1:18" ht="18" customHeight="1">
      <c r="A284" s="9">
        <v>236</v>
      </c>
      <c r="B284" s="10" t="str">
        <f t="shared" si="4"/>
        <v>000-000</v>
      </c>
      <c r="C284" s="10"/>
      <c r="D284" s="10"/>
      <c r="E284" s="10"/>
      <c r="F284" s="10"/>
      <c r="G284" s="27"/>
      <c r="H284" s="13"/>
      <c r="I284" s="26"/>
      <c r="J284" s="22"/>
      <c r="K284" s="23"/>
      <c r="L284" s="20"/>
      <c r="M284" s="24"/>
      <c r="N284" s="20"/>
      <c r="O284" s="20"/>
      <c r="P284" s="20"/>
      <c r="Q284" s="20"/>
      <c r="R284" s="20"/>
    </row>
    <row r="285" spans="1:18" ht="18" customHeight="1">
      <c r="A285" s="9">
        <v>237</v>
      </c>
      <c r="B285" s="10" t="str">
        <f t="shared" si="4"/>
        <v>000-000</v>
      </c>
      <c r="C285" s="10"/>
      <c r="D285" s="10"/>
      <c r="E285" s="10"/>
      <c r="F285" s="10"/>
      <c r="G285" s="27"/>
      <c r="H285" s="13"/>
      <c r="I285" s="26"/>
      <c r="J285" s="22"/>
      <c r="K285" s="23"/>
      <c r="L285" s="20"/>
      <c r="M285" s="24"/>
      <c r="N285" s="20"/>
      <c r="O285" s="20"/>
      <c r="P285" s="20"/>
      <c r="Q285" s="20"/>
      <c r="R285" s="20"/>
    </row>
    <row r="286" spans="1:18" ht="18" customHeight="1">
      <c r="A286" s="9">
        <v>238</v>
      </c>
      <c r="B286" s="10" t="str">
        <f t="shared" si="4"/>
        <v>000-000</v>
      </c>
      <c r="C286" s="10"/>
      <c r="D286" s="10"/>
      <c r="E286" s="10"/>
      <c r="F286" s="10"/>
      <c r="G286" s="27"/>
      <c r="H286" s="13"/>
      <c r="I286" s="26"/>
      <c r="J286" s="22"/>
      <c r="K286" s="23"/>
      <c r="L286" s="20"/>
      <c r="M286" s="24"/>
      <c r="N286" s="20"/>
      <c r="O286" s="20"/>
      <c r="P286" s="20"/>
      <c r="Q286" s="20"/>
      <c r="R286" s="20"/>
    </row>
    <row r="287" spans="1:18" ht="18" customHeight="1">
      <c r="A287" s="9">
        <v>239</v>
      </c>
      <c r="B287" s="10" t="str">
        <f t="shared" si="4"/>
        <v>000-000</v>
      </c>
      <c r="C287" s="10"/>
      <c r="D287" s="10"/>
      <c r="E287" s="10"/>
      <c r="F287" s="10"/>
      <c r="G287" s="27"/>
      <c r="H287" s="13"/>
      <c r="I287" s="26"/>
      <c r="J287" s="22"/>
      <c r="K287" s="23"/>
      <c r="L287" s="20"/>
      <c r="M287" s="24"/>
      <c r="N287" s="20"/>
      <c r="O287" s="20"/>
      <c r="P287" s="20"/>
      <c r="Q287" s="20"/>
      <c r="R287" s="20"/>
    </row>
    <row r="288" spans="1:18" ht="18" customHeight="1">
      <c r="A288" s="9">
        <v>240</v>
      </c>
      <c r="B288" s="10" t="str">
        <f t="shared" si="4"/>
        <v>000-000</v>
      </c>
      <c r="C288" s="10"/>
      <c r="D288" s="10"/>
      <c r="E288" s="10"/>
      <c r="F288" s="10"/>
      <c r="G288" s="27"/>
      <c r="H288" s="13"/>
      <c r="I288" s="26"/>
      <c r="J288" s="22"/>
      <c r="K288" s="23"/>
      <c r="L288" s="20"/>
      <c r="M288" s="24"/>
      <c r="N288" s="20"/>
      <c r="O288" s="20"/>
      <c r="P288" s="20"/>
      <c r="Q288" s="20"/>
      <c r="R288" s="20"/>
    </row>
    <row r="289" spans="1:18" ht="18" customHeight="1">
      <c r="A289" s="9">
        <v>241</v>
      </c>
      <c r="B289" s="10" t="str">
        <f t="shared" si="4"/>
        <v>000-000</v>
      </c>
      <c r="C289" s="10"/>
      <c r="D289" s="10"/>
      <c r="E289" s="10"/>
      <c r="F289" s="10"/>
      <c r="G289" s="27"/>
      <c r="H289" s="13"/>
      <c r="I289" s="26"/>
      <c r="J289" s="22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10" t="str">
        <f t="shared" si="4"/>
        <v>000-000</v>
      </c>
      <c r="C290" s="10"/>
      <c r="D290" s="10"/>
      <c r="E290" s="10"/>
      <c r="F290" s="10"/>
      <c r="G290" s="27"/>
      <c r="H290" s="13"/>
      <c r="I290" s="26"/>
      <c r="J290" s="22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10" t="str">
        <f t="shared" si="4"/>
        <v>000-000</v>
      </c>
      <c r="C291" s="10"/>
      <c r="D291" s="10"/>
      <c r="E291" s="10"/>
      <c r="F291" s="10"/>
      <c r="G291" s="27"/>
      <c r="H291" s="13"/>
      <c r="I291" s="26"/>
      <c r="J291" s="22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10" t="str">
        <f t="shared" si="4"/>
        <v>000-000</v>
      </c>
      <c r="C292" s="10"/>
      <c r="D292" s="10"/>
      <c r="E292" s="10"/>
      <c r="F292" s="10"/>
      <c r="G292" s="27"/>
      <c r="H292" s="13"/>
      <c r="I292" s="26"/>
      <c r="J292" s="22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10" t="str">
        <f t="shared" si="4"/>
        <v>000-000</v>
      </c>
      <c r="C293" s="10"/>
      <c r="D293" s="10"/>
      <c r="E293" s="10"/>
      <c r="F293" s="10"/>
      <c r="G293" s="27"/>
      <c r="H293" s="13"/>
      <c r="I293" s="26"/>
      <c r="J293" s="22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10" t="str">
        <f t="shared" si="4"/>
        <v>000-000</v>
      </c>
      <c r="C294" s="10"/>
      <c r="D294" s="10"/>
      <c r="E294" s="10"/>
      <c r="F294" s="10"/>
      <c r="G294" s="27"/>
      <c r="H294" s="13"/>
      <c r="I294" s="26"/>
      <c r="J294" s="22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10" t="str">
        <f t="shared" si="4"/>
        <v>000-000</v>
      </c>
      <c r="C295" s="10"/>
      <c r="D295" s="10"/>
      <c r="E295" s="10"/>
      <c r="F295" s="10"/>
      <c r="G295" s="27"/>
      <c r="H295" s="13"/>
      <c r="I295" s="26"/>
      <c r="J295" s="22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10" t="str">
        <f t="shared" si="4"/>
        <v>000-000</v>
      </c>
      <c r="C296" s="10"/>
      <c r="D296" s="10"/>
      <c r="E296" s="10"/>
      <c r="F296" s="10"/>
      <c r="G296" s="27"/>
      <c r="H296" s="13"/>
      <c r="I296" s="26"/>
      <c r="J296" s="22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10" t="str">
        <f t="shared" si="4"/>
        <v>000-000</v>
      </c>
      <c r="C297" s="10"/>
      <c r="D297" s="10"/>
      <c r="E297" s="10"/>
      <c r="F297" s="10"/>
      <c r="G297" s="27"/>
      <c r="H297" s="13"/>
      <c r="I297" s="26"/>
      <c r="J297" s="22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10" t="str">
        <f t="shared" si="4"/>
        <v>000-000</v>
      </c>
      <c r="C298" s="10"/>
      <c r="D298" s="10"/>
      <c r="E298" s="10"/>
      <c r="F298" s="10"/>
      <c r="G298" s="27"/>
      <c r="H298" s="13"/>
      <c r="I298" s="26"/>
      <c r="J298" s="22"/>
      <c r="K298" s="23"/>
      <c r="L298" s="20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10" t="str">
        <f t="shared" si="4"/>
        <v>000-000</v>
      </c>
      <c r="C299" s="10"/>
      <c r="D299" s="10"/>
      <c r="E299" s="10"/>
      <c r="F299" s="10"/>
      <c r="G299" s="27"/>
      <c r="H299" s="13"/>
      <c r="I299" s="26"/>
      <c r="J299" s="22"/>
      <c r="K299" s="23"/>
      <c r="L299" s="20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10" t="str">
        <f t="shared" si="4"/>
        <v>000-000</v>
      </c>
      <c r="C300" s="10"/>
      <c r="D300" s="10"/>
      <c r="E300" s="10"/>
      <c r="F300" s="10"/>
      <c r="G300" s="27"/>
      <c r="H300" s="13"/>
      <c r="I300" s="26"/>
      <c r="J300" s="22"/>
      <c r="K300" s="23"/>
      <c r="L300" s="20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10" t="str">
        <f t="shared" si="4"/>
        <v>000-000</v>
      </c>
      <c r="C301" s="10"/>
      <c r="D301" s="10"/>
      <c r="E301" s="10"/>
      <c r="F301" s="10"/>
      <c r="G301" s="27"/>
      <c r="H301" s="13"/>
      <c r="I301" s="26"/>
      <c r="J301" s="22"/>
      <c r="K301" s="23"/>
      <c r="L301" s="20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10" t="str">
        <f t="shared" si="4"/>
        <v>000-000</v>
      </c>
      <c r="C302" s="10"/>
      <c r="D302" s="10"/>
      <c r="E302" s="10"/>
      <c r="F302" s="10"/>
      <c r="G302" s="27"/>
      <c r="H302" s="13"/>
      <c r="I302" s="26"/>
      <c r="J302" s="22"/>
      <c r="K302" s="23"/>
      <c r="L302" s="20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10" t="str">
        <f t="shared" si="4"/>
        <v>000-000</v>
      </c>
      <c r="C303" s="10"/>
      <c r="D303" s="10"/>
      <c r="E303" s="10"/>
      <c r="F303" s="10"/>
      <c r="G303" s="27"/>
      <c r="H303" s="13"/>
      <c r="I303" s="26"/>
      <c r="J303" s="22"/>
      <c r="K303" s="23"/>
      <c r="L303" s="20"/>
      <c r="M303" s="24"/>
      <c r="N303" s="20"/>
      <c r="O303" s="20"/>
      <c r="P303" s="20"/>
      <c r="Q303" s="20"/>
      <c r="R303" s="20"/>
    </row>
    <row r="304" spans="1:18" ht="18" customHeight="1">
      <c r="A304" s="9">
        <v>256</v>
      </c>
      <c r="B304" s="10" t="str">
        <f t="shared" si="4"/>
        <v>000-000</v>
      </c>
      <c r="C304" s="10"/>
      <c r="D304" s="10"/>
      <c r="E304" s="10"/>
      <c r="F304" s="10"/>
      <c r="G304" s="27"/>
      <c r="H304" s="13"/>
      <c r="I304" s="26"/>
      <c r="J304" s="22"/>
      <c r="K304" s="23"/>
      <c r="L304" s="20"/>
      <c r="M304" s="24"/>
      <c r="N304" s="20"/>
      <c r="O304" s="20"/>
      <c r="P304" s="20"/>
      <c r="Q304" s="20"/>
      <c r="R304" s="20"/>
    </row>
    <row r="305" spans="1:18" ht="18" customHeight="1">
      <c r="A305" s="9">
        <v>257</v>
      </c>
      <c r="B305" s="10" t="str">
        <f t="shared" ref="B305:B368" si="5">TEXT(C305,"000")&amp;"-"&amp;TEXT(E305,"000")</f>
        <v>000-000</v>
      </c>
      <c r="C305" s="10"/>
      <c r="D305" s="10"/>
      <c r="E305" s="10"/>
      <c r="F305" s="10"/>
      <c r="G305" s="27"/>
      <c r="H305" s="13"/>
      <c r="I305" s="26"/>
      <c r="J305" s="22"/>
      <c r="K305" s="23"/>
      <c r="L305" s="20"/>
      <c r="M305" s="24"/>
      <c r="N305" s="20"/>
      <c r="O305" s="20"/>
      <c r="P305" s="20"/>
      <c r="Q305" s="20"/>
      <c r="R305" s="20"/>
    </row>
    <row r="306" spans="1:18" ht="18" customHeight="1">
      <c r="A306" s="9">
        <v>258</v>
      </c>
      <c r="B306" s="10" t="str">
        <f t="shared" si="5"/>
        <v>000-000</v>
      </c>
      <c r="C306" s="10"/>
      <c r="D306" s="10"/>
      <c r="E306" s="10"/>
      <c r="F306" s="10"/>
      <c r="G306" s="27"/>
      <c r="H306" s="13"/>
      <c r="I306" s="26"/>
      <c r="J306" s="22"/>
      <c r="K306" s="23"/>
      <c r="L306" s="20"/>
      <c r="M306" s="24"/>
      <c r="N306" s="20"/>
      <c r="O306" s="20"/>
      <c r="P306" s="20"/>
      <c r="Q306" s="20"/>
      <c r="R306" s="20"/>
    </row>
    <row r="307" spans="1:18" ht="18" customHeight="1">
      <c r="A307" s="9">
        <v>259</v>
      </c>
      <c r="B307" s="10" t="str">
        <f t="shared" si="5"/>
        <v>000-000</v>
      </c>
      <c r="C307" s="10"/>
      <c r="D307" s="10"/>
      <c r="E307" s="10"/>
      <c r="F307" s="10"/>
      <c r="G307" s="27"/>
      <c r="H307" s="13"/>
      <c r="I307" s="26"/>
      <c r="J307" s="22"/>
      <c r="K307" s="23"/>
      <c r="L307" s="20"/>
      <c r="M307" s="24"/>
      <c r="N307" s="20"/>
      <c r="O307" s="20"/>
      <c r="P307" s="20"/>
      <c r="Q307" s="20"/>
      <c r="R307" s="20"/>
    </row>
    <row r="308" spans="1:18" ht="18" customHeight="1">
      <c r="A308" s="9">
        <v>260</v>
      </c>
      <c r="B308" s="10" t="str">
        <f t="shared" si="5"/>
        <v>000-000</v>
      </c>
      <c r="C308" s="10"/>
      <c r="D308" s="10"/>
      <c r="E308" s="10"/>
      <c r="F308" s="10"/>
      <c r="G308" s="27"/>
      <c r="H308" s="13"/>
      <c r="I308" s="26"/>
      <c r="J308" s="22"/>
      <c r="K308" s="23"/>
      <c r="L308" s="20"/>
      <c r="M308" s="24"/>
      <c r="N308" s="20"/>
      <c r="O308" s="20"/>
      <c r="P308" s="20"/>
      <c r="Q308" s="20"/>
      <c r="R308" s="20"/>
    </row>
    <row r="309" spans="1:18" ht="18" customHeight="1">
      <c r="A309" s="9">
        <v>261</v>
      </c>
      <c r="B309" s="10" t="str">
        <f t="shared" si="5"/>
        <v>000-000</v>
      </c>
      <c r="C309" s="10"/>
      <c r="D309" s="10"/>
      <c r="E309" s="10"/>
      <c r="F309" s="10"/>
      <c r="G309" s="27"/>
      <c r="H309" s="13"/>
      <c r="I309" s="26"/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10" t="str">
        <f t="shared" si="5"/>
        <v>000-000</v>
      </c>
      <c r="C310" s="10"/>
      <c r="D310" s="10"/>
      <c r="E310" s="10"/>
      <c r="F310" s="10"/>
      <c r="G310" s="27"/>
      <c r="H310" s="13"/>
      <c r="I310" s="26"/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10" t="str">
        <f t="shared" si="5"/>
        <v>000-000</v>
      </c>
      <c r="C311" s="10"/>
      <c r="D311" s="10"/>
      <c r="E311" s="10"/>
      <c r="F311" s="10"/>
      <c r="G311" s="27"/>
      <c r="H311" s="13"/>
      <c r="I311" s="26"/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10" t="str">
        <f t="shared" si="5"/>
        <v>000-000</v>
      </c>
      <c r="C312" s="10"/>
      <c r="D312" s="10"/>
      <c r="E312" s="10"/>
      <c r="F312" s="10"/>
      <c r="G312" s="27"/>
      <c r="H312" s="13"/>
      <c r="I312" s="26"/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10" t="str">
        <f t="shared" si="5"/>
        <v>000-000</v>
      </c>
      <c r="C313" s="10"/>
      <c r="D313" s="10"/>
      <c r="E313" s="10"/>
      <c r="F313" s="10"/>
      <c r="G313" s="27"/>
      <c r="H313" s="13"/>
      <c r="I313" s="26"/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10" t="str">
        <f t="shared" si="5"/>
        <v>000-000</v>
      </c>
      <c r="C314" s="10"/>
      <c r="D314" s="10"/>
      <c r="E314" s="10"/>
      <c r="F314" s="10"/>
      <c r="G314" s="27"/>
      <c r="H314" s="13"/>
      <c r="I314" s="26"/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10" t="str">
        <f t="shared" si="5"/>
        <v>000-000</v>
      </c>
      <c r="C315" s="10"/>
      <c r="D315" s="10"/>
      <c r="E315" s="10"/>
      <c r="F315" s="10"/>
      <c r="G315" s="27"/>
      <c r="H315" s="13"/>
      <c r="I315" s="26"/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10" t="str">
        <f t="shared" si="5"/>
        <v>000-000</v>
      </c>
      <c r="C316" s="10"/>
      <c r="D316" s="10"/>
      <c r="E316" s="10"/>
      <c r="F316" s="10"/>
      <c r="G316" s="27"/>
      <c r="H316" s="13"/>
      <c r="I316" s="26"/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10" t="str">
        <f t="shared" si="5"/>
        <v>000-000</v>
      </c>
      <c r="C317" s="10"/>
      <c r="D317" s="10"/>
      <c r="E317" s="10"/>
      <c r="F317" s="10"/>
      <c r="G317" s="27"/>
      <c r="H317" s="13"/>
      <c r="I317" s="26"/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10" t="str">
        <f t="shared" si="5"/>
        <v>000-000</v>
      </c>
      <c r="C318" s="10"/>
      <c r="D318" s="10"/>
      <c r="E318" s="10"/>
      <c r="F318" s="10"/>
      <c r="G318" s="27"/>
      <c r="H318" s="13"/>
      <c r="I318" s="26"/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10" t="str">
        <f t="shared" si="5"/>
        <v>000-000</v>
      </c>
      <c r="C319" s="10"/>
      <c r="D319" s="10"/>
      <c r="E319" s="10"/>
      <c r="F319" s="10"/>
      <c r="G319" s="27"/>
      <c r="H319" s="13"/>
      <c r="I319" s="26"/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10" t="str">
        <f t="shared" si="5"/>
        <v>000-000</v>
      </c>
      <c r="C320" s="10"/>
      <c r="D320" s="10"/>
      <c r="E320" s="10"/>
      <c r="F320" s="10"/>
      <c r="G320" s="27"/>
      <c r="H320" s="13"/>
      <c r="I320" s="26"/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10" t="str">
        <f t="shared" si="5"/>
        <v>000-000</v>
      </c>
      <c r="C321" s="10"/>
      <c r="D321" s="10"/>
      <c r="E321" s="10"/>
      <c r="F321" s="10"/>
      <c r="G321" s="27"/>
      <c r="H321" s="13"/>
      <c r="I321" s="26"/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10" t="str">
        <f t="shared" si="5"/>
        <v>000-000</v>
      </c>
      <c r="C322" s="10"/>
      <c r="D322" s="10"/>
      <c r="E322" s="10"/>
      <c r="F322" s="10"/>
      <c r="G322" s="27"/>
      <c r="H322" s="13"/>
      <c r="I322" s="26"/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10" t="str">
        <f t="shared" si="5"/>
        <v>000-000</v>
      </c>
      <c r="C323" s="10"/>
      <c r="D323" s="10"/>
      <c r="E323" s="10"/>
      <c r="F323" s="10"/>
      <c r="G323" s="27"/>
      <c r="H323" s="13"/>
      <c r="I323" s="26"/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10" t="str">
        <f t="shared" si="5"/>
        <v>000-000</v>
      </c>
      <c r="C324" s="10"/>
      <c r="D324" s="10"/>
      <c r="E324" s="10"/>
      <c r="F324" s="10"/>
      <c r="G324" s="27"/>
      <c r="H324" s="13"/>
      <c r="I324" s="26"/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10" t="str">
        <f t="shared" si="5"/>
        <v>000-000</v>
      </c>
      <c r="C325" s="10"/>
      <c r="D325" s="10"/>
      <c r="E325" s="10"/>
      <c r="F325" s="10"/>
      <c r="G325" s="27"/>
      <c r="H325" s="13"/>
      <c r="I325" s="26"/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10" t="str">
        <f t="shared" si="5"/>
        <v>000-000</v>
      </c>
      <c r="C326" s="10"/>
      <c r="D326" s="10"/>
      <c r="E326" s="10"/>
      <c r="F326" s="10"/>
      <c r="G326" s="27"/>
      <c r="H326" s="13"/>
      <c r="I326" s="26"/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10" t="str">
        <f t="shared" si="5"/>
        <v>000-000</v>
      </c>
      <c r="C327" s="10"/>
      <c r="D327" s="10"/>
      <c r="E327" s="10"/>
      <c r="F327" s="10"/>
      <c r="G327" s="27"/>
      <c r="H327" s="13"/>
      <c r="I327" s="26"/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10" t="str">
        <f t="shared" si="5"/>
        <v>000-000</v>
      </c>
      <c r="C328" s="10"/>
      <c r="D328" s="10"/>
      <c r="E328" s="10"/>
      <c r="F328" s="10"/>
      <c r="G328" s="27"/>
      <c r="H328" s="13"/>
      <c r="I328" s="26"/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10" t="str">
        <f t="shared" si="5"/>
        <v>000-000</v>
      </c>
      <c r="C329" s="10"/>
      <c r="D329" s="10"/>
      <c r="E329" s="10"/>
      <c r="F329" s="10"/>
      <c r="G329" s="27"/>
      <c r="H329" s="13"/>
      <c r="I329" s="26"/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10" t="str">
        <f t="shared" si="5"/>
        <v>000-000</v>
      </c>
      <c r="C330" s="10"/>
      <c r="D330" s="10"/>
      <c r="E330" s="10"/>
      <c r="F330" s="10"/>
      <c r="G330" s="27"/>
      <c r="H330" s="13"/>
      <c r="I330" s="26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10" t="str">
        <f t="shared" si="5"/>
        <v>000-000</v>
      </c>
      <c r="C331" s="10"/>
      <c r="D331" s="10"/>
      <c r="E331" s="10"/>
      <c r="F331" s="10"/>
      <c r="G331" s="27"/>
      <c r="H331" s="13"/>
      <c r="I331" s="26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10" t="str">
        <f t="shared" si="5"/>
        <v>000-000</v>
      </c>
      <c r="C332" s="10"/>
      <c r="D332" s="10"/>
      <c r="E332" s="10"/>
      <c r="F332" s="10"/>
      <c r="G332" s="27"/>
      <c r="H332" s="13"/>
      <c r="I332" s="26"/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10" t="str">
        <f t="shared" si="5"/>
        <v>000-000</v>
      </c>
      <c r="C333" s="10"/>
      <c r="D333" s="10"/>
      <c r="E333" s="10"/>
      <c r="F333" s="10"/>
      <c r="G333" s="27"/>
      <c r="H333" s="13"/>
      <c r="I333" s="26"/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10" t="str">
        <f t="shared" si="5"/>
        <v>000-000</v>
      </c>
      <c r="C334" s="10"/>
      <c r="D334" s="10"/>
      <c r="E334" s="10"/>
      <c r="F334" s="10"/>
      <c r="G334" s="27"/>
      <c r="H334" s="13"/>
      <c r="I334" s="26"/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10" t="str">
        <f t="shared" si="5"/>
        <v>000-000</v>
      </c>
      <c r="C335" s="10"/>
      <c r="D335" s="10"/>
      <c r="E335" s="10"/>
      <c r="F335" s="10"/>
      <c r="G335" s="27"/>
      <c r="H335" s="13"/>
      <c r="I335" s="26"/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10" t="str">
        <f t="shared" si="5"/>
        <v>000-000</v>
      </c>
      <c r="C336" s="10"/>
      <c r="D336" s="10"/>
      <c r="E336" s="10"/>
      <c r="F336" s="10"/>
      <c r="G336" s="27"/>
      <c r="H336" s="13"/>
      <c r="I336" s="26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10" t="str">
        <f t="shared" si="5"/>
        <v>000-000</v>
      </c>
      <c r="C337" s="10"/>
      <c r="D337" s="10"/>
      <c r="E337" s="10"/>
      <c r="F337" s="10"/>
      <c r="G337" s="27"/>
      <c r="H337" s="13"/>
      <c r="I337" s="26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10" t="str">
        <f t="shared" si="5"/>
        <v>000-000</v>
      </c>
      <c r="C338" s="10"/>
      <c r="D338" s="10"/>
      <c r="E338" s="10"/>
      <c r="F338" s="10"/>
      <c r="G338" s="27"/>
      <c r="H338" s="13"/>
      <c r="I338" s="26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10" t="str">
        <f t="shared" si="5"/>
        <v>000-000</v>
      </c>
      <c r="C339" s="10"/>
      <c r="D339" s="10"/>
      <c r="E339" s="10"/>
      <c r="F339" s="10"/>
      <c r="G339" s="27"/>
      <c r="H339" s="13"/>
      <c r="I339" s="26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10" t="str">
        <f t="shared" si="5"/>
        <v>000-000</v>
      </c>
      <c r="C340" s="10"/>
      <c r="D340" s="10"/>
      <c r="E340" s="10"/>
      <c r="F340" s="10"/>
      <c r="G340" s="27"/>
      <c r="H340" s="13"/>
      <c r="I340" s="26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10" t="str">
        <f t="shared" si="5"/>
        <v>000-000</v>
      </c>
      <c r="C341" s="10"/>
      <c r="D341" s="10"/>
      <c r="E341" s="10"/>
      <c r="F341" s="10"/>
      <c r="G341" s="27"/>
      <c r="H341" s="13"/>
      <c r="I341" s="26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10" t="str">
        <f t="shared" si="5"/>
        <v>000-000</v>
      </c>
      <c r="C342" s="10"/>
      <c r="D342" s="10"/>
      <c r="E342" s="10"/>
      <c r="F342" s="10"/>
      <c r="G342" s="27"/>
      <c r="H342" s="13"/>
      <c r="I342" s="26"/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10" t="str">
        <f t="shared" si="5"/>
        <v>000-000</v>
      </c>
      <c r="C343" s="10"/>
      <c r="D343" s="10"/>
      <c r="E343" s="10"/>
      <c r="F343" s="10"/>
      <c r="G343" s="27"/>
      <c r="H343" s="13"/>
      <c r="I343" s="26"/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10" t="str">
        <f t="shared" si="5"/>
        <v>000-000</v>
      </c>
      <c r="C344" s="10"/>
      <c r="D344" s="10"/>
      <c r="E344" s="10"/>
      <c r="F344" s="10"/>
      <c r="G344" s="27"/>
      <c r="H344" s="13"/>
      <c r="I344" s="26"/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10" t="str">
        <f t="shared" si="5"/>
        <v>000-000</v>
      </c>
      <c r="C345" s="10"/>
      <c r="D345" s="10"/>
      <c r="E345" s="10"/>
      <c r="F345" s="10"/>
      <c r="G345" s="27"/>
      <c r="H345" s="13"/>
      <c r="I345" s="26"/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10" t="str">
        <f t="shared" si="5"/>
        <v>000-000</v>
      </c>
      <c r="C346" s="10"/>
      <c r="D346" s="10"/>
      <c r="E346" s="10"/>
      <c r="F346" s="10"/>
      <c r="G346" s="27"/>
      <c r="H346" s="13"/>
      <c r="I346" s="26"/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10" t="str">
        <f t="shared" si="5"/>
        <v>000-000</v>
      </c>
      <c r="C347" s="10"/>
      <c r="D347" s="10"/>
      <c r="E347" s="10"/>
      <c r="F347" s="10"/>
      <c r="G347" s="27"/>
      <c r="H347" s="13"/>
      <c r="I347" s="26"/>
      <c r="J347" s="22"/>
      <c r="K347" s="23"/>
      <c r="L347" s="20"/>
      <c r="M347" s="24"/>
      <c r="N347" s="20"/>
      <c r="O347" s="20"/>
      <c r="P347" s="20"/>
      <c r="Q347" s="20"/>
      <c r="R347" s="20"/>
    </row>
    <row r="348" spans="1:18" ht="18" customHeight="1">
      <c r="A348" s="9">
        <v>300</v>
      </c>
      <c r="B348" s="10" t="str">
        <f t="shared" si="5"/>
        <v>000-000</v>
      </c>
      <c r="C348" s="10"/>
      <c r="D348" s="10"/>
      <c r="E348" s="10"/>
      <c r="F348" s="10"/>
      <c r="G348" s="27"/>
      <c r="H348" s="13"/>
      <c r="I348" s="26"/>
      <c r="J348" s="22"/>
      <c r="K348" s="23"/>
      <c r="L348" s="20"/>
      <c r="M348" s="24"/>
      <c r="N348" s="20"/>
      <c r="O348" s="20"/>
      <c r="P348" s="20"/>
      <c r="Q348" s="20"/>
      <c r="R348" s="20"/>
    </row>
    <row r="349" spans="1:18" ht="18" customHeight="1">
      <c r="A349" s="9">
        <v>301</v>
      </c>
      <c r="B349" s="10" t="str">
        <f t="shared" si="5"/>
        <v>000-000</v>
      </c>
      <c r="C349" s="10"/>
      <c r="D349" s="10"/>
      <c r="E349" s="10"/>
      <c r="F349" s="10"/>
      <c r="G349" s="27"/>
      <c r="H349" s="13"/>
      <c r="I349" s="26"/>
      <c r="J349" s="22"/>
      <c r="K349" s="23"/>
      <c r="L349" s="20"/>
      <c r="M349" s="24"/>
      <c r="N349" s="20"/>
      <c r="O349" s="20"/>
      <c r="P349" s="20"/>
      <c r="Q349" s="20"/>
      <c r="R349" s="20"/>
    </row>
    <row r="350" spans="1:18" ht="18" customHeight="1">
      <c r="A350" s="9">
        <v>302</v>
      </c>
      <c r="B350" s="10" t="str">
        <f t="shared" si="5"/>
        <v>000-000</v>
      </c>
      <c r="C350" s="10"/>
      <c r="D350" s="10"/>
      <c r="E350" s="10"/>
      <c r="F350" s="10"/>
      <c r="G350" s="27"/>
      <c r="H350" s="13"/>
      <c r="I350" s="26"/>
      <c r="J350" s="22"/>
      <c r="K350" s="23"/>
      <c r="L350" s="20"/>
      <c r="M350" s="24"/>
      <c r="N350" s="20"/>
      <c r="O350" s="20"/>
      <c r="P350" s="20"/>
      <c r="Q350" s="20"/>
      <c r="R350" s="20"/>
    </row>
    <row r="351" spans="1:18" ht="18" customHeight="1">
      <c r="A351" s="9">
        <v>303</v>
      </c>
      <c r="B351" s="10" t="str">
        <f t="shared" si="5"/>
        <v>000-000</v>
      </c>
      <c r="C351" s="10"/>
      <c r="D351" s="10"/>
      <c r="E351" s="10"/>
      <c r="F351" s="10"/>
      <c r="G351" s="27"/>
      <c r="H351" s="13"/>
      <c r="I351" s="26"/>
      <c r="J351" s="22"/>
      <c r="K351" s="23"/>
      <c r="L351" s="20"/>
      <c r="M351" s="24"/>
      <c r="N351" s="20"/>
      <c r="O351" s="20"/>
      <c r="P351" s="20"/>
      <c r="Q351" s="20"/>
      <c r="R351" s="20"/>
    </row>
    <row r="352" spans="1:18" ht="18" customHeight="1">
      <c r="A352" s="9">
        <v>304</v>
      </c>
      <c r="B352" s="10" t="str">
        <f t="shared" si="5"/>
        <v>000-000</v>
      </c>
      <c r="C352" s="10"/>
      <c r="D352" s="10"/>
      <c r="E352" s="10"/>
      <c r="F352" s="10"/>
      <c r="G352" s="27"/>
      <c r="H352" s="13"/>
      <c r="I352" s="26"/>
      <c r="J352" s="22"/>
      <c r="K352" s="23"/>
      <c r="L352" s="20"/>
      <c r="M352" s="24"/>
      <c r="N352" s="20"/>
      <c r="O352" s="20"/>
      <c r="P352" s="20"/>
      <c r="Q352" s="20"/>
      <c r="R352" s="20"/>
    </row>
    <row r="353" spans="1:18" ht="18" customHeight="1">
      <c r="A353" s="9">
        <v>305</v>
      </c>
      <c r="B353" s="10" t="str">
        <f t="shared" si="5"/>
        <v>000-000</v>
      </c>
      <c r="C353" s="10"/>
      <c r="D353" s="10"/>
      <c r="E353" s="10"/>
      <c r="F353" s="10"/>
      <c r="G353" s="27"/>
      <c r="H353" s="13"/>
      <c r="I353" s="26"/>
      <c r="J353" s="22"/>
      <c r="K353" s="23"/>
      <c r="L353" s="20"/>
      <c r="M353" s="24"/>
      <c r="N353" s="20"/>
      <c r="O353" s="20"/>
      <c r="P353" s="20"/>
      <c r="Q353" s="20"/>
      <c r="R353" s="20"/>
    </row>
    <row r="354" spans="1:18" ht="18" customHeight="1">
      <c r="A354" s="9">
        <v>306</v>
      </c>
      <c r="B354" s="10" t="str">
        <f t="shared" si="5"/>
        <v>000-000</v>
      </c>
      <c r="C354" s="10"/>
      <c r="D354" s="10"/>
      <c r="E354" s="10"/>
      <c r="F354" s="10"/>
      <c r="G354" s="27"/>
      <c r="H354" s="13"/>
      <c r="I354" s="26"/>
      <c r="J354" s="22"/>
      <c r="K354" s="23"/>
      <c r="L354" s="20"/>
      <c r="M354" s="24"/>
      <c r="N354" s="20"/>
      <c r="O354" s="20"/>
      <c r="P354" s="20"/>
      <c r="Q354" s="20"/>
      <c r="R354" s="20"/>
    </row>
    <row r="355" spans="1:18" ht="18" customHeight="1">
      <c r="A355" s="9">
        <v>307</v>
      </c>
      <c r="B355" s="10" t="str">
        <f t="shared" si="5"/>
        <v>000-000</v>
      </c>
      <c r="C355" s="10"/>
      <c r="D355" s="10"/>
      <c r="E355" s="10"/>
      <c r="F355" s="10"/>
      <c r="G355" s="27"/>
      <c r="H355" s="13"/>
      <c r="I355" s="26"/>
      <c r="J355" s="22"/>
      <c r="K355" s="23"/>
      <c r="L355" s="20"/>
      <c r="M355" s="24"/>
      <c r="N355" s="20"/>
      <c r="O355" s="20"/>
      <c r="P355" s="20"/>
      <c r="Q355" s="20"/>
      <c r="R355" s="20"/>
    </row>
    <row r="356" spans="1:18" ht="18" customHeight="1">
      <c r="A356" s="9">
        <v>308</v>
      </c>
      <c r="B356" s="10" t="str">
        <f t="shared" si="5"/>
        <v>000-000</v>
      </c>
      <c r="C356" s="10"/>
      <c r="D356" s="10"/>
      <c r="E356" s="10"/>
      <c r="F356" s="10"/>
      <c r="G356" s="27"/>
      <c r="H356" s="13"/>
      <c r="I356" s="26"/>
      <c r="J356" s="22"/>
      <c r="K356" s="23"/>
      <c r="L356" s="20"/>
      <c r="M356" s="24"/>
      <c r="N356" s="20"/>
      <c r="O356" s="20"/>
      <c r="P356" s="20"/>
      <c r="Q356" s="20"/>
      <c r="R356" s="20"/>
    </row>
    <row r="357" spans="1:18" ht="18" customHeight="1">
      <c r="A357" s="9">
        <v>309</v>
      </c>
      <c r="B357" s="10" t="str">
        <f t="shared" si="5"/>
        <v>000-000</v>
      </c>
      <c r="C357" s="10"/>
      <c r="D357" s="10"/>
      <c r="E357" s="10"/>
      <c r="F357" s="10"/>
      <c r="G357" s="27"/>
      <c r="H357" s="13"/>
      <c r="I357" s="26"/>
      <c r="J357" s="22"/>
      <c r="K357" s="23"/>
      <c r="L357" s="20"/>
      <c r="M357" s="24"/>
      <c r="N357" s="20"/>
      <c r="O357" s="20"/>
      <c r="P357" s="20"/>
      <c r="Q357" s="20"/>
      <c r="R357" s="20"/>
    </row>
    <row r="358" spans="1:18" ht="18" customHeight="1">
      <c r="A358" s="9">
        <v>310</v>
      </c>
      <c r="B358" s="10" t="str">
        <f t="shared" si="5"/>
        <v>000-000</v>
      </c>
      <c r="C358" s="10"/>
      <c r="D358" s="10"/>
      <c r="E358" s="10"/>
      <c r="F358" s="10"/>
      <c r="G358" s="27"/>
      <c r="H358" s="13"/>
      <c r="I358" s="26"/>
      <c r="J358" s="22"/>
      <c r="K358" s="23"/>
      <c r="L358" s="20"/>
      <c r="M358" s="24"/>
      <c r="N358" s="20"/>
      <c r="O358" s="20"/>
      <c r="P358" s="20"/>
      <c r="Q358" s="20"/>
      <c r="R358" s="20"/>
    </row>
    <row r="359" spans="1:18" ht="18" customHeight="1">
      <c r="A359" s="9">
        <v>311</v>
      </c>
      <c r="B359" s="10" t="str">
        <f t="shared" si="5"/>
        <v>000-000</v>
      </c>
      <c r="C359" s="10"/>
      <c r="D359" s="10"/>
      <c r="E359" s="10"/>
      <c r="F359" s="10"/>
      <c r="G359" s="27"/>
      <c r="H359" s="13"/>
      <c r="I359" s="26"/>
      <c r="J359" s="22"/>
      <c r="K359" s="23"/>
      <c r="L359" s="20"/>
      <c r="M359" s="24"/>
      <c r="N359" s="20"/>
      <c r="O359" s="20"/>
      <c r="P359" s="20"/>
      <c r="Q359" s="20"/>
      <c r="R359" s="20"/>
    </row>
    <row r="360" spans="1:18" ht="18" customHeight="1">
      <c r="A360" s="9">
        <v>312</v>
      </c>
      <c r="B360" s="10" t="str">
        <f t="shared" si="5"/>
        <v>000-000</v>
      </c>
      <c r="C360" s="10"/>
      <c r="D360" s="10"/>
      <c r="E360" s="10"/>
      <c r="F360" s="10"/>
      <c r="G360" s="27"/>
      <c r="H360" s="13"/>
      <c r="I360" s="26"/>
      <c r="J360" s="22"/>
      <c r="K360" s="23"/>
      <c r="L360" s="20"/>
      <c r="M360" s="24"/>
      <c r="N360" s="20"/>
      <c r="O360" s="20"/>
      <c r="P360" s="20"/>
      <c r="Q360" s="20"/>
      <c r="R360" s="20"/>
    </row>
    <row r="361" spans="1:18" ht="18" customHeight="1">
      <c r="A361" s="9">
        <v>313</v>
      </c>
      <c r="B361" s="10" t="str">
        <f t="shared" si="5"/>
        <v>000-000</v>
      </c>
      <c r="C361" s="10"/>
      <c r="D361" s="10"/>
      <c r="E361" s="10"/>
      <c r="F361" s="10"/>
      <c r="G361" s="27"/>
      <c r="H361" s="13"/>
      <c r="I361" s="26"/>
      <c r="J361" s="22"/>
      <c r="K361" s="23"/>
      <c r="L361" s="20"/>
      <c r="M361" s="24"/>
      <c r="N361" s="20"/>
      <c r="O361" s="20"/>
      <c r="P361" s="20"/>
      <c r="Q361" s="20"/>
      <c r="R361" s="20"/>
    </row>
    <row r="362" spans="1:18" ht="18" customHeight="1">
      <c r="A362" s="9">
        <v>314</v>
      </c>
      <c r="B362" s="10" t="str">
        <f t="shared" si="5"/>
        <v>000-000</v>
      </c>
      <c r="C362" s="10"/>
      <c r="D362" s="10"/>
      <c r="E362" s="10"/>
      <c r="F362" s="10"/>
      <c r="G362" s="27"/>
      <c r="H362" s="13"/>
      <c r="I362" s="26"/>
      <c r="J362" s="22"/>
      <c r="K362" s="23"/>
      <c r="L362" s="20"/>
      <c r="M362" s="24"/>
      <c r="N362" s="20"/>
      <c r="O362" s="20"/>
      <c r="P362" s="20"/>
      <c r="Q362" s="20"/>
      <c r="R362" s="20"/>
    </row>
    <row r="363" spans="1:18" ht="18" customHeight="1">
      <c r="A363" s="9">
        <v>315</v>
      </c>
      <c r="B363" s="10" t="str">
        <f t="shared" si="5"/>
        <v>000-000</v>
      </c>
      <c r="C363" s="10"/>
      <c r="D363" s="10"/>
      <c r="E363" s="10"/>
      <c r="F363" s="10"/>
      <c r="G363" s="27"/>
      <c r="H363" s="13"/>
      <c r="I363" s="26"/>
      <c r="J363" s="22"/>
      <c r="K363" s="23"/>
      <c r="L363" s="20"/>
      <c r="M363" s="24"/>
      <c r="N363" s="20"/>
      <c r="O363" s="20"/>
      <c r="P363" s="20"/>
      <c r="Q363" s="20"/>
      <c r="R363" s="20"/>
    </row>
    <row r="364" spans="1:18" ht="18" customHeight="1">
      <c r="A364" s="9">
        <v>316</v>
      </c>
      <c r="B364" s="10" t="str">
        <f t="shared" si="5"/>
        <v>000-000</v>
      </c>
      <c r="C364" s="10"/>
      <c r="D364" s="10"/>
      <c r="E364" s="10"/>
      <c r="F364" s="10"/>
      <c r="G364" s="27"/>
      <c r="H364" s="13"/>
      <c r="I364" s="26"/>
      <c r="J364" s="22"/>
      <c r="K364" s="23"/>
      <c r="L364" s="20"/>
      <c r="M364" s="24"/>
      <c r="N364" s="20"/>
      <c r="O364" s="20"/>
      <c r="P364" s="20"/>
      <c r="Q364" s="20"/>
      <c r="R364" s="20"/>
    </row>
    <row r="365" spans="1:18" ht="18" customHeight="1">
      <c r="A365" s="9">
        <v>317</v>
      </c>
      <c r="B365" s="10" t="str">
        <f t="shared" si="5"/>
        <v>000-000</v>
      </c>
      <c r="C365" s="10"/>
      <c r="D365" s="10"/>
      <c r="E365" s="10"/>
      <c r="F365" s="10"/>
      <c r="G365" s="27"/>
      <c r="H365" s="13"/>
      <c r="I365" s="26"/>
      <c r="J365" s="22"/>
      <c r="K365" s="23"/>
      <c r="L365" s="20"/>
      <c r="M365" s="24"/>
      <c r="N365" s="20"/>
      <c r="O365" s="20"/>
      <c r="P365" s="20"/>
      <c r="Q365" s="20"/>
      <c r="R365" s="20"/>
    </row>
    <row r="366" spans="1:18" ht="18" customHeight="1">
      <c r="A366" s="9">
        <v>318</v>
      </c>
      <c r="B366" s="10" t="str">
        <f t="shared" si="5"/>
        <v>000-000</v>
      </c>
      <c r="C366" s="10"/>
      <c r="D366" s="10"/>
      <c r="E366" s="10"/>
      <c r="F366" s="10"/>
      <c r="G366" s="27"/>
      <c r="H366" s="13"/>
      <c r="I366" s="26"/>
      <c r="J366" s="22"/>
      <c r="K366" s="23"/>
      <c r="L366" s="20"/>
      <c r="M366" s="24"/>
      <c r="N366" s="20"/>
      <c r="O366" s="20"/>
      <c r="P366" s="20"/>
      <c r="Q366" s="20"/>
      <c r="R366" s="20"/>
    </row>
    <row r="367" spans="1:18" ht="18" customHeight="1">
      <c r="A367" s="9">
        <v>319</v>
      </c>
      <c r="B367" s="10" t="str">
        <f t="shared" si="5"/>
        <v>000-000</v>
      </c>
      <c r="C367" s="10"/>
      <c r="D367" s="10"/>
      <c r="E367" s="10"/>
      <c r="F367" s="10"/>
      <c r="G367" s="27"/>
      <c r="H367" s="13"/>
      <c r="I367" s="26"/>
      <c r="J367" s="22"/>
      <c r="K367" s="23"/>
      <c r="L367" s="20"/>
      <c r="M367" s="24"/>
      <c r="N367" s="20"/>
      <c r="O367" s="20"/>
      <c r="P367" s="20"/>
      <c r="Q367" s="20"/>
      <c r="R367" s="20"/>
    </row>
    <row r="368" spans="1:18" ht="18" customHeight="1">
      <c r="A368" s="9">
        <v>320</v>
      </c>
      <c r="B368" s="10" t="str">
        <f t="shared" si="5"/>
        <v>000-000</v>
      </c>
      <c r="C368" s="10"/>
      <c r="D368" s="10"/>
      <c r="E368" s="10"/>
      <c r="F368" s="10"/>
      <c r="G368" s="27"/>
      <c r="H368" s="13"/>
      <c r="I368" s="26"/>
      <c r="J368" s="22"/>
      <c r="K368" s="23"/>
      <c r="L368" s="20"/>
      <c r="M368" s="24"/>
      <c r="N368" s="20"/>
      <c r="O368" s="20"/>
      <c r="P368" s="20"/>
      <c r="Q368" s="20"/>
      <c r="R368" s="20"/>
    </row>
    <row r="369" spans="1:18" ht="18" customHeight="1">
      <c r="A369" s="9">
        <v>321</v>
      </c>
      <c r="B369" s="10" t="str">
        <f t="shared" ref="B369:B432" si="6">TEXT(C369,"000")&amp;"-"&amp;TEXT(E369,"000")</f>
        <v>000-000</v>
      </c>
      <c r="C369" s="10"/>
      <c r="D369" s="10"/>
      <c r="E369" s="10"/>
      <c r="F369" s="10"/>
      <c r="G369" s="27"/>
      <c r="H369" s="13"/>
      <c r="I369" s="26"/>
      <c r="J369" s="22"/>
      <c r="K369" s="23"/>
      <c r="L369" s="20"/>
      <c r="M369" s="24"/>
      <c r="N369" s="20"/>
      <c r="O369" s="20"/>
      <c r="P369" s="20"/>
      <c r="Q369" s="20"/>
      <c r="R369" s="20"/>
    </row>
    <row r="370" spans="1:18" ht="18" customHeight="1">
      <c r="A370" s="9">
        <v>322</v>
      </c>
      <c r="B370" s="10" t="str">
        <f t="shared" si="6"/>
        <v>000-000</v>
      </c>
      <c r="C370" s="10"/>
      <c r="D370" s="10"/>
      <c r="E370" s="10"/>
      <c r="F370" s="10"/>
      <c r="G370" s="27"/>
      <c r="H370" s="13"/>
      <c r="I370" s="26"/>
      <c r="J370" s="22"/>
      <c r="K370" s="23"/>
      <c r="L370" s="20"/>
      <c r="M370" s="24"/>
      <c r="N370" s="20"/>
      <c r="O370" s="20"/>
      <c r="P370" s="20"/>
      <c r="Q370" s="20"/>
      <c r="R370" s="20"/>
    </row>
    <row r="371" spans="1:18" ht="18" customHeight="1">
      <c r="A371" s="9">
        <v>323</v>
      </c>
      <c r="B371" s="10" t="str">
        <f t="shared" si="6"/>
        <v>000-000</v>
      </c>
      <c r="C371" s="10"/>
      <c r="D371" s="10"/>
      <c r="E371" s="10"/>
      <c r="F371" s="10"/>
      <c r="G371" s="27"/>
      <c r="H371" s="13"/>
      <c r="I371" s="26"/>
      <c r="J371" s="22"/>
      <c r="K371" s="23"/>
      <c r="L371" s="20"/>
      <c r="M371" s="24"/>
      <c r="N371" s="20"/>
      <c r="O371" s="20"/>
      <c r="P371" s="20"/>
      <c r="Q371" s="20"/>
      <c r="R371" s="20"/>
    </row>
    <row r="372" spans="1:18" ht="18" customHeight="1">
      <c r="A372" s="9">
        <v>324</v>
      </c>
      <c r="B372" s="10" t="str">
        <f t="shared" si="6"/>
        <v>000-000</v>
      </c>
      <c r="C372" s="10"/>
      <c r="D372" s="10"/>
      <c r="E372" s="10"/>
      <c r="F372" s="10"/>
      <c r="G372" s="27"/>
      <c r="H372" s="13"/>
      <c r="I372" s="26"/>
      <c r="J372" s="22"/>
      <c r="K372" s="23"/>
      <c r="L372" s="20"/>
      <c r="M372" s="24"/>
      <c r="N372" s="20"/>
      <c r="O372" s="20"/>
      <c r="P372" s="20"/>
      <c r="Q372" s="20"/>
      <c r="R372" s="20"/>
    </row>
    <row r="373" spans="1:18" ht="18" customHeight="1">
      <c r="A373" s="9">
        <v>325</v>
      </c>
      <c r="B373" s="10" t="str">
        <f t="shared" si="6"/>
        <v>000-000</v>
      </c>
      <c r="C373" s="10"/>
      <c r="D373" s="10"/>
      <c r="E373" s="10"/>
      <c r="F373" s="10"/>
      <c r="G373" s="27"/>
      <c r="H373" s="13"/>
      <c r="I373" s="26"/>
      <c r="J373" s="22"/>
      <c r="K373" s="23"/>
      <c r="L373" s="20"/>
      <c r="M373" s="24"/>
      <c r="N373" s="20"/>
      <c r="O373" s="20"/>
      <c r="P373" s="20"/>
      <c r="Q373" s="20"/>
      <c r="R373" s="20"/>
    </row>
    <row r="374" spans="1:18" ht="18" customHeight="1">
      <c r="A374" s="9">
        <v>326</v>
      </c>
      <c r="B374" s="10" t="str">
        <f t="shared" si="6"/>
        <v>000-000</v>
      </c>
      <c r="C374" s="10"/>
      <c r="D374" s="10"/>
      <c r="E374" s="10"/>
      <c r="F374" s="10"/>
      <c r="G374" s="27"/>
      <c r="H374" s="13"/>
      <c r="I374" s="26"/>
      <c r="J374" s="22"/>
      <c r="K374" s="23"/>
      <c r="L374" s="20"/>
      <c r="M374" s="24"/>
      <c r="N374" s="20"/>
      <c r="O374" s="20"/>
      <c r="P374" s="20"/>
      <c r="Q374" s="20"/>
      <c r="R374" s="20"/>
    </row>
    <row r="375" spans="1:18" ht="18" customHeight="1">
      <c r="A375" s="9">
        <v>327</v>
      </c>
      <c r="B375" s="10" t="str">
        <f t="shared" si="6"/>
        <v>000-000</v>
      </c>
      <c r="C375" s="10"/>
      <c r="D375" s="10"/>
      <c r="E375" s="10"/>
      <c r="F375" s="10"/>
      <c r="G375" s="27"/>
      <c r="H375" s="13"/>
      <c r="I375" s="26"/>
      <c r="J375" s="22"/>
      <c r="K375" s="23"/>
      <c r="L375" s="20"/>
      <c r="M375" s="24"/>
      <c r="N375" s="20"/>
      <c r="O375" s="20"/>
      <c r="P375" s="20"/>
      <c r="Q375" s="20"/>
      <c r="R375" s="20"/>
    </row>
    <row r="376" spans="1:18" ht="18" customHeight="1">
      <c r="A376" s="9">
        <v>328</v>
      </c>
      <c r="B376" s="10" t="str">
        <f t="shared" si="6"/>
        <v>000-000</v>
      </c>
      <c r="C376" s="10"/>
      <c r="D376" s="10"/>
      <c r="E376" s="10"/>
      <c r="F376" s="10"/>
      <c r="G376" s="27"/>
      <c r="H376" s="13"/>
      <c r="I376" s="26"/>
      <c r="J376" s="22"/>
      <c r="K376" s="23"/>
      <c r="L376" s="20"/>
      <c r="M376" s="24"/>
      <c r="N376" s="20"/>
      <c r="O376" s="20"/>
      <c r="P376" s="20"/>
      <c r="Q376" s="20"/>
      <c r="R376" s="20"/>
    </row>
    <row r="377" spans="1:18" ht="18" customHeight="1">
      <c r="A377" s="9">
        <v>329</v>
      </c>
      <c r="B377" s="10" t="str">
        <f t="shared" si="6"/>
        <v>000-000</v>
      </c>
      <c r="C377" s="10"/>
      <c r="D377" s="10"/>
      <c r="E377" s="10"/>
      <c r="F377" s="10"/>
      <c r="G377" s="27"/>
      <c r="H377" s="13"/>
      <c r="I377" s="26"/>
      <c r="J377" s="22"/>
      <c r="K377" s="23"/>
      <c r="L377" s="20"/>
      <c r="M377" s="24"/>
      <c r="N377" s="20"/>
      <c r="O377" s="20"/>
      <c r="P377" s="20"/>
      <c r="Q377" s="20"/>
      <c r="R377" s="20"/>
    </row>
    <row r="378" spans="1:18" ht="18" customHeight="1">
      <c r="A378" s="9">
        <v>330</v>
      </c>
      <c r="B378" s="10" t="str">
        <f t="shared" si="6"/>
        <v>000-000</v>
      </c>
      <c r="C378" s="10"/>
      <c r="D378" s="10"/>
      <c r="E378" s="10"/>
      <c r="F378" s="10"/>
      <c r="G378" s="27"/>
      <c r="H378" s="13"/>
      <c r="I378" s="26"/>
      <c r="J378" s="22"/>
      <c r="K378" s="23"/>
      <c r="L378" s="20"/>
      <c r="M378" s="24"/>
      <c r="N378" s="20"/>
      <c r="O378" s="20"/>
      <c r="P378" s="20"/>
      <c r="Q378" s="20"/>
      <c r="R378" s="20"/>
    </row>
    <row r="379" spans="1:18" ht="18" customHeight="1">
      <c r="A379" s="9">
        <v>331</v>
      </c>
      <c r="B379" s="10" t="str">
        <f t="shared" si="6"/>
        <v>000-000</v>
      </c>
      <c r="C379" s="10"/>
      <c r="D379" s="10"/>
      <c r="E379" s="10"/>
      <c r="F379" s="10"/>
      <c r="G379" s="27"/>
      <c r="H379" s="13"/>
      <c r="I379" s="26"/>
      <c r="J379" s="22"/>
      <c r="K379" s="23"/>
      <c r="L379" s="20"/>
      <c r="M379" s="24"/>
      <c r="N379" s="20"/>
      <c r="O379" s="20"/>
      <c r="P379" s="20"/>
      <c r="Q379" s="20"/>
      <c r="R379" s="20"/>
    </row>
    <row r="380" spans="1:18" ht="18" customHeight="1">
      <c r="A380" s="9">
        <v>332</v>
      </c>
      <c r="B380" s="10" t="str">
        <f t="shared" si="6"/>
        <v>000-000</v>
      </c>
      <c r="C380" s="10"/>
      <c r="D380" s="10"/>
      <c r="E380" s="10"/>
      <c r="F380" s="10"/>
      <c r="G380" s="27"/>
      <c r="H380" s="13"/>
      <c r="I380" s="26"/>
      <c r="J380" s="22"/>
      <c r="K380" s="23"/>
      <c r="L380" s="20"/>
      <c r="M380" s="24"/>
      <c r="N380" s="20"/>
      <c r="O380" s="20"/>
      <c r="P380" s="20"/>
      <c r="Q380" s="20"/>
      <c r="R380" s="20"/>
    </row>
    <row r="381" spans="1:18" ht="18" customHeight="1">
      <c r="A381" s="9">
        <v>333</v>
      </c>
      <c r="B381" s="10" t="str">
        <f t="shared" si="6"/>
        <v>000-000</v>
      </c>
      <c r="C381" s="10"/>
      <c r="D381" s="10"/>
      <c r="E381" s="10"/>
      <c r="F381" s="10"/>
      <c r="G381" s="27"/>
      <c r="H381" s="13"/>
      <c r="I381" s="26"/>
      <c r="J381" s="22"/>
      <c r="K381" s="23"/>
      <c r="L381" s="20"/>
      <c r="M381" s="24"/>
      <c r="N381" s="20"/>
      <c r="O381" s="20"/>
      <c r="P381" s="20"/>
      <c r="Q381" s="20"/>
      <c r="R381" s="20"/>
    </row>
    <row r="382" spans="1:18" ht="18" customHeight="1">
      <c r="A382" s="9">
        <v>334</v>
      </c>
      <c r="B382" s="10" t="str">
        <f t="shared" si="6"/>
        <v>000-000</v>
      </c>
      <c r="C382" s="10"/>
      <c r="D382" s="10"/>
      <c r="E382" s="10"/>
      <c r="F382" s="10"/>
      <c r="G382" s="27"/>
      <c r="H382" s="13"/>
      <c r="I382" s="26"/>
      <c r="J382" s="22"/>
      <c r="K382" s="23"/>
      <c r="L382" s="20"/>
      <c r="M382" s="24"/>
      <c r="N382" s="20"/>
      <c r="O382" s="20"/>
      <c r="P382" s="20"/>
      <c r="Q382" s="20"/>
      <c r="R382" s="20"/>
    </row>
    <row r="383" spans="1:18" ht="18" customHeight="1">
      <c r="A383" s="9">
        <v>335</v>
      </c>
      <c r="B383" s="10" t="str">
        <f t="shared" si="6"/>
        <v>000-000</v>
      </c>
      <c r="C383" s="10"/>
      <c r="D383" s="10"/>
      <c r="E383" s="10"/>
      <c r="F383" s="10"/>
      <c r="G383" s="27"/>
      <c r="H383" s="13"/>
      <c r="I383" s="26"/>
      <c r="J383" s="22"/>
      <c r="K383" s="23"/>
      <c r="L383" s="20"/>
      <c r="M383" s="24"/>
      <c r="N383" s="20"/>
      <c r="O383" s="20"/>
      <c r="P383" s="20"/>
      <c r="Q383" s="20"/>
      <c r="R383" s="20"/>
    </row>
    <row r="384" spans="1:18" ht="18" customHeight="1">
      <c r="A384" s="9">
        <v>336</v>
      </c>
      <c r="B384" s="10" t="str">
        <f t="shared" si="6"/>
        <v>000-000</v>
      </c>
      <c r="C384" s="10"/>
      <c r="D384" s="10"/>
      <c r="E384" s="10"/>
      <c r="F384" s="10"/>
      <c r="G384" s="27"/>
      <c r="H384" s="13"/>
      <c r="I384" s="26"/>
      <c r="J384" s="22"/>
      <c r="K384" s="23"/>
      <c r="L384" s="20"/>
      <c r="M384" s="24"/>
      <c r="N384" s="20"/>
      <c r="O384" s="20"/>
      <c r="P384" s="20"/>
      <c r="Q384" s="20"/>
      <c r="R384" s="20"/>
    </row>
    <row r="385" spans="1:18" ht="18" customHeight="1">
      <c r="A385" s="9">
        <v>337</v>
      </c>
      <c r="B385" s="10" t="str">
        <f t="shared" si="6"/>
        <v>000-000</v>
      </c>
      <c r="C385" s="10"/>
      <c r="D385" s="10"/>
      <c r="E385" s="10"/>
      <c r="F385" s="10"/>
      <c r="G385" s="27"/>
      <c r="H385" s="13"/>
      <c r="I385" s="26"/>
      <c r="J385" s="22"/>
      <c r="K385" s="23"/>
      <c r="L385" s="20"/>
      <c r="M385" s="24"/>
      <c r="N385" s="20"/>
      <c r="O385" s="20"/>
      <c r="P385" s="20"/>
      <c r="Q385" s="20"/>
      <c r="R385" s="20"/>
    </row>
    <row r="386" spans="1:18" ht="18" customHeight="1">
      <c r="A386" s="9">
        <v>338</v>
      </c>
      <c r="B386" s="10" t="str">
        <f t="shared" si="6"/>
        <v>000-000</v>
      </c>
      <c r="C386" s="10"/>
      <c r="D386" s="10"/>
      <c r="E386" s="10"/>
      <c r="F386" s="10"/>
      <c r="G386" s="27"/>
      <c r="H386" s="13"/>
      <c r="I386" s="26"/>
      <c r="J386" s="22"/>
      <c r="K386" s="23"/>
      <c r="L386" s="20"/>
      <c r="M386" s="24"/>
      <c r="N386" s="20"/>
      <c r="O386" s="20"/>
      <c r="P386" s="20"/>
      <c r="Q386" s="20"/>
      <c r="R386" s="20"/>
    </row>
    <row r="387" spans="1:18" ht="18" customHeight="1">
      <c r="A387" s="9">
        <v>339</v>
      </c>
      <c r="B387" s="10" t="str">
        <f t="shared" si="6"/>
        <v>000-000</v>
      </c>
      <c r="C387" s="10"/>
      <c r="D387" s="10"/>
      <c r="E387" s="10"/>
      <c r="F387" s="10"/>
      <c r="G387" s="27"/>
      <c r="H387" s="13"/>
      <c r="I387" s="26"/>
      <c r="J387" s="22"/>
      <c r="K387" s="23"/>
      <c r="L387" s="20"/>
      <c r="M387" s="24"/>
      <c r="N387" s="20"/>
      <c r="O387" s="20"/>
      <c r="P387" s="20"/>
      <c r="Q387" s="20"/>
      <c r="R387" s="20"/>
    </row>
    <row r="388" spans="1:18" ht="18" customHeight="1">
      <c r="A388" s="9">
        <v>340</v>
      </c>
      <c r="B388" s="10" t="str">
        <f t="shared" si="6"/>
        <v>000-000</v>
      </c>
      <c r="C388" s="10"/>
      <c r="D388" s="10"/>
      <c r="E388" s="10"/>
      <c r="F388" s="10"/>
      <c r="G388" s="27"/>
      <c r="H388" s="13"/>
      <c r="I388" s="26"/>
      <c r="J388" s="22"/>
      <c r="K388" s="23"/>
      <c r="L388" s="20"/>
      <c r="M388" s="24"/>
      <c r="N388" s="20"/>
      <c r="O388" s="20"/>
      <c r="P388" s="20"/>
      <c r="Q388" s="20"/>
      <c r="R388" s="20"/>
    </row>
    <row r="389" spans="1:18" ht="18" customHeight="1">
      <c r="A389" s="9">
        <v>341</v>
      </c>
      <c r="B389" s="10" t="str">
        <f t="shared" si="6"/>
        <v>000-000</v>
      </c>
      <c r="C389" s="10"/>
      <c r="D389" s="10"/>
      <c r="E389" s="10"/>
      <c r="F389" s="10"/>
      <c r="G389" s="27"/>
      <c r="H389" s="13"/>
      <c r="I389" s="26"/>
      <c r="J389" s="22"/>
      <c r="K389" s="23"/>
      <c r="L389" s="20"/>
      <c r="M389" s="24"/>
      <c r="N389" s="20"/>
      <c r="O389" s="20"/>
      <c r="P389" s="20"/>
      <c r="Q389" s="20"/>
      <c r="R389" s="20"/>
    </row>
    <row r="390" spans="1:18" ht="18" customHeight="1">
      <c r="A390" s="9">
        <v>342</v>
      </c>
      <c r="B390" s="10" t="str">
        <f t="shared" si="6"/>
        <v>000-000</v>
      </c>
      <c r="C390" s="10"/>
      <c r="D390" s="10"/>
      <c r="E390" s="10"/>
      <c r="F390" s="10"/>
      <c r="G390" s="27"/>
      <c r="H390" s="13"/>
      <c r="I390" s="26"/>
      <c r="J390" s="22"/>
      <c r="K390" s="23"/>
      <c r="L390" s="20"/>
      <c r="M390" s="24"/>
      <c r="N390" s="20"/>
      <c r="O390" s="20"/>
      <c r="P390" s="20"/>
      <c r="Q390" s="20"/>
      <c r="R390" s="20"/>
    </row>
    <row r="391" spans="1:18" ht="18" customHeight="1">
      <c r="A391" s="9">
        <v>343</v>
      </c>
      <c r="B391" s="10" t="str">
        <f t="shared" si="6"/>
        <v>000-000</v>
      </c>
      <c r="C391" s="10"/>
      <c r="D391" s="10"/>
      <c r="E391" s="10"/>
      <c r="F391" s="10"/>
      <c r="G391" s="27"/>
      <c r="H391" s="13"/>
      <c r="I391" s="26"/>
      <c r="J391" s="22"/>
      <c r="K391" s="23"/>
      <c r="L391" s="20"/>
      <c r="M391" s="24"/>
      <c r="N391" s="20"/>
      <c r="O391" s="20"/>
      <c r="P391" s="20"/>
      <c r="Q391" s="20"/>
      <c r="R391" s="20"/>
    </row>
    <row r="392" spans="1:18" ht="18" customHeight="1">
      <c r="A392" s="9">
        <v>344</v>
      </c>
      <c r="B392" s="10" t="str">
        <f t="shared" si="6"/>
        <v>000-000</v>
      </c>
      <c r="C392" s="10"/>
      <c r="D392" s="10"/>
      <c r="E392" s="10"/>
      <c r="F392" s="10"/>
      <c r="G392" s="27"/>
      <c r="H392" s="13"/>
      <c r="I392" s="26"/>
      <c r="J392" s="22"/>
      <c r="K392" s="23"/>
      <c r="L392" s="20"/>
      <c r="M392" s="24"/>
      <c r="N392" s="20"/>
      <c r="O392" s="20"/>
      <c r="P392" s="20"/>
      <c r="Q392" s="20"/>
      <c r="R392" s="20"/>
    </row>
    <row r="393" spans="1:18" ht="18" customHeight="1">
      <c r="A393" s="9">
        <v>345</v>
      </c>
      <c r="B393" s="10" t="str">
        <f t="shared" si="6"/>
        <v>000-000</v>
      </c>
      <c r="C393" s="10"/>
      <c r="D393" s="10"/>
      <c r="E393" s="10"/>
      <c r="F393" s="10"/>
      <c r="G393" s="27"/>
      <c r="H393" s="13"/>
      <c r="I393" s="26"/>
      <c r="J393" s="22"/>
      <c r="K393" s="23"/>
      <c r="L393" s="20"/>
      <c r="M393" s="24"/>
      <c r="N393" s="20"/>
      <c r="O393" s="20"/>
      <c r="P393" s="20"/>
      <c r="Q393" s="20"/>
      <c r="R393" s="20"/>
    </row>
    <row r="394" spans="1:18" ht="18" customHeight="1">
      <c r="A394" s="9">
        <v>346</v>
      </c>
      <c r="B394" s="10" t="str">
        <f t="shared" si="6"/>
        <v>000-000</v>
      </c>
      <c r="C394" s="10"/>
      <c r="D394" s="10"/>
      <c r="E394" s="10"/>
      <c r="F394" s="10"/>
      <c r="G394" s="27"/>
      <c r="H394" s="13"/>
      <c r="I394" s="26"/>
      <c r="J394" s="22"/>
      <c r="K394" s="23"/>
      <c r="L394" s="20"/>
      <c r="M394" s="24"/>
      <c r="N394" s="20"/>
      <c r="O394" s="20"/>
      <c r="P394" s="20"/>
      <c r="Q394" s="20"/>
      <c r="R394" s="20"/>
    </row>
    <row r="395" spans="1:18" ht="18" customHeight="1">
      <c r="A395" s="9">
        <v>347</v>
      </c>
      <c r="B395" s="10" t="str">
        <f t="shared" si="6"/>
        <v>000-000</v>
      </c>
      <c r="C395" s="10"/>
      <c r="D395" s="10"/>
      <c r="E395" s="10"/>
      <c r="F395" s="10"/>
      <c r="G395" s="27"/>
      <c r="H395" s="13"/>
      <c r="I395" s="26"/>
      <c r="J395" s="22"/>
      <c r="K395" s="23"/>
      <c r="L395" s="20"/>
      <c r="M395" s="24"/>
      <c r="N395" s="20"/>
      <c r="O395" s="20"/>
      <c r="P395" s="20"/>
      <c r="Q395" s="20"/>
      <c r="R395" s="20"/>
    </row>
    <row r="396" spans="1:18" ht="18" customHeight="1">
      <c r="A396" s="9">
        <v>348</v>
      </c>
      <c r="B396" s="10" t="str">
        <f t="shared" si="6"/>
        <v>000-000</v>
      </c>
      <c r="C396" s="10"/>
      <c r="D396" s="10"/>
      <c r="E396" s="10"/>
      <c r="F396" s="10"/>
      <c r="G396" s="27"/>
      <c r="H396" s="13"/>
      <c r="I396" s="26"/>
      <c r="J396" s="22"/>
      <c r="K396" s="23"/>
      <c r="L396" s="20"/>
      <c r="M396" s="24"/>
      <c r="N396" s="20"/>
      <c r="O396" s="20"/>
      <c r="P396" s="20"/>
      <c r="Q396" s="20"/>
      <c r="R396" s="20"/>
    </row>
    <row r="397" spans="1:18" ht="18" customHeight="1">
      <c r="A397" s="9">
        <v>349</v>
      </c>
      <c r="B397" s="10" t="str">
        <f t="shared" si="6"/>
        <v>000-000</v>
      </c>
      <c r="C397" s="10"/>
      <c r="D397" s="10"/>
      <c r="E397" s="10"/>
      <c r="F397" s="10"/>
      <c r="G397" s="27"/>
      <c r="H397" s="13"/>
      <c r="I397" s="26"/>
      <c r="J397" s="22"/>
      <c r="K397" s="23"/>
      <c r="L397" s="20"/>
      <c r="M397" s="24"/>
      <c r="N397" s="20"/>
      <c r="O397" s="20"/>
      <c r="P397" s="20"/>
      <c r="Q397" s="20"/>
      <c r="R397" s="20"/>
    </row>
    <row r="398" spans="1:18" ht="18" customHeight="1">
      <c r="A398" s="9">
        <v>350</v>
      </c>
      <c r="B398" s="10" t="str">
        <f t="shared" si="6"/>
        <v>000-000</v>
      </c>
      <c r="C398" s="10"/>
      <c r="D398" s="10"/>
      <c r="E398" s="10"/>
      <c r="F398" s="10"/>
      <c r="G398" s="27"/>
      <c r="H398" s="13"/>
      <c r="I398" s="26"/>
      <c r="J398" s="22"/>
      <c r="K398" s="23"/>
      <c r="L398" s="20"/>
      <c r="M398" s="24"/>
      <c r="N398" s="20"/>
      <c r="O398" s="20"/>
      <c r="P398" s="20"/>
      <c r="Q398" s="20"/>
      <c r="R398" s="20"/>
    </row>
    <row r="399" spans="1:18" ht="18" customHeight="1">
      <c r="A399" s="9">
        <v>351</v>
      </c>
      <c r="B399" s="10" t="str">
        <f t="shared" si="6"/>
        <v>000-000</v>
      </c>
      <c r="C399" s="10"/>
      <c r="D399" s="10"/>
      <c r="E399" s="10"/>
      <c r="F399" s="10"/>
      <c r="G399" s="27"/>
      <c r="H399" s="13"/>
      <c r="I399" s="26"/>
      <c r="J399" s="22"/>
      <c r="K399" s="23"/>
      <c r="L399" s="20"/>
      <c r="M399" s="24"/>
      <c r="N399" s="20"/>
      <c r="O399" s="20"/>
      <c r="P399" s="20"/>
      <c r="Q399" s="20"/>
      <c r="R399" s="20"/>
    </row>
    <row r="400" spans="1:18" ht="18" customHeight="1">
      <c r="A400" s="9">
        <v>352</v>
      </c>
      <c r="B400" s="10" t="str">
        <f t="shared" si="6"/>
        <v>000-000</v>
      </c>
      <c r="C400" s="10"/>
      <c r="D400" s="10"/>
      <c r="E400" s="10"/>
      <c r="F400" s="10"/>
      <c r="G400" s="27"/>
      <c r="H400" s="13"/>
      <c r="I400" s="26"/>
      <c r="J400" s="22"/>
      <c r="K400" s="23"/>
      <c r="L400" s="20"/>
      <c r="M400" s="24"/>
      <c r="N400" s="20"/>
      <c r="O400" s="20"/>
      <c r="P400" s="20"/>
      <c r="Q400" s="20"/>
      <c r="R400" s="20"/>
    </row>
    <row r="401" spans="1:18" ht="18" customHeight="1">
      <c r="A401" s="9">
        <v>353</v>
      </c>
      <c r="B401" s="10" t="str">
        <f t="shared" si="6"/>
        <v>000-000</v>
      </c>
      <c r="C401" s="10"/>
      <c r="D401" s="10"/>
      <c r="E401" s="10"/>
      <c r="F401" s="10"/>
      <c r="G401" s="27"/>
      <c r="H401" s="13"/>
      <c r="I401" s="26"/>
      <c r="J401" s="22"/>
      <c r="K401" s="23"/>
      <c r="L401" s="20"/>
      <c r="M401" s="24"/>
      <c r="N401" s="20"/>
      <c r="O401" s="20"/>
      <c r="P401" s="20"/>
      <c r="Q401" s="20"/>
      <c r="R401" s="20"/>
    </row>
    <row r="402" spans="1:18" ht="18" customHeight="1">
      <c r="A402" s="9">
        <v>354</v>
      </c>
      <c r="B402" s="10" t="str">
        <f t="shared" si="6"/>
        <v>000-000</v>
      </c>
      <c r="C402" s="10"/>
      <c r="D402" s="10"/>
      <c r="E402" s="10"/>
      <c r="F402" s="10"/>
      <c r="G402" s="27"/>
      <c r="H402" s="13"/>
      <c r="I402" s="26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355</v>
      </c>
      <c r="B403" s="10" t="str">
        <f t="shared" si="6"/>
        <v>000-000</v>
      </c>
      <c r="C403" s="10"/>
      <c r="D403" s="10"/>
      <c r="E403" s="10"/>
      <c r="F403" s="10"/>
      <c r="G403" s="27"/>
      <c r="H403" s="13"/>
      <c r="I403" s="26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356</v>
      </c>
      <c r="B404" s="10" t="str">
        <f t="shared" si="6"/>
        <v>000-000</v>
      </c>
      <c r="C404" s="10"/>
      <c r="D404" s="10"/>
      <c r="E404" s="10"/>
      <c r="F404" s="10"/>
      <c r="G404" s="27"/>
      <c r="H404" s="13"/>
      <c r="I404" s="26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357</v>
      </c>
      <c r="B405" s="10" t="str">
        <f t="shared" si="6"/>
        <v>000-000</v>
      </c>
      <c r="C405" s="10"/>
      <c r="D405" s="10"/>
      <c r="E405" s="10"/>
      <c r="F405" s="10"/>
      <c r="G405" s="27"/>
      <c r="H405" s="13"/>
      <c r="I405" s="26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358</v>
      </c>
      <c r="B406" s="10" t="str">
        <f t="shared" si="6"/>
        <v>000-000</v>
      </c>
      <c r="C406" s="10"/>
      <c r="D406" s="10"/>
      <c r="E406" s="10"/>
      <c r="F406" s="10"/>
      <c r="G406" s="27"/>
      <c r="H406" s="13"/>
      <c r="I406" s="26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359</v>
      </c>
      <c r="B407" s="10" t="str">
        <f t="shared" si="6"/>
        <v>000-000</v>
      </c>
      <c r="C407" s="10"/>
      <c r="D407" s="10"/>
      <c r="E407" s="10"/>
      <c r="F407" s="10"/>
      <c r="G407" s="27"/>
      <c r="H407" s="13"/>
      <c r="I407" s="26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360</v>
      </c>
      <c r="B408" s="10" t="str">
        <f t="shared" si="6"/>
        <v>000-000</v>
      </c>
      <c r="C408" s="10"/>
      <c r="D408" s="10"/>
      <c r="E408" s="10"/>
      <c r="F408" s="10"/>
      <c r="G408" s="27"/>
      <c r="H408" s="13"/>
      <c r="I408" s="26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361</v>
      </c>
      <c r="B409" s="10" t="str">
        <f t="shared" si="6"/>
        <v>000-000</v>
      </c>
      <c r="C409" s="10"/>
      <c r="D409" s="10"/>
      <c r="E409" s="10"/>
      <c r="F409" s="10"/>
      <c r="G409" s="27"/>
      <c r="H409" s="13"/>
      <c r="I409" s="26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362</v>
      </c>
      <c r="B410" s="10" t="str">
        <f t="shared" si="6"/>
        <v>000-000</v>
      </c>
      <c r="C410" s="10"/>
      <c r="D410" s="10"/>
      <c r="E410" s="10"/>
      <c r="F410" s="10"/>
      <c r="G410" s="27"/>
      <c r="H410" s="13"/>
      <c r="I410" s="26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363</v>
      </c>
      <c r="B411" s="10" t="str">
        <f t="shared" si="6"/>
        <v>000-000</v>
      </c>
      <c r="C411" s="10"/>
      <c r="D411" s="10"/>
      <c r="E411" s="10"/>
      <c r="F411" s="10"/>
      <c r="G411" s="27"/>
      <c r="H411" s="13"/>
      <c r="I411" s="26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10" t="str">
        <f t="shared" si="6"/>
        <v>000-000</v>
      </c>
      <c r="C412" s="10"/>
      <c r="D412" s="10"/>
      <c r="E412" s="10"/>
      <c r="F412" s="10"/>
      <c r="G412" s="27"/>
      <c r="H412" s="13"/>
      <c r="I412" s="26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10" t="str">
        <f t="shared" si="6"/>
        <v>000-000</v>
      </c>
      <c r="C413" s="10"/>
      <c r="D413" s="10"/>
      <c r="E413" s="10"/>
      <c r="F413" s="10"/>
      <c r="G413" s="27"/>
      <c r="H413" s="13"/>
      <c r="I413" s="26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10" t="str">
        <f t="shared" si="6"/>
        <v>000-000</v>
      </c>
      <c r="C414" s="10"/>
      <c r="D414" s="10"/>
      <c r="E414" s="10"/>
      <c r="F414" s="10"/>
      <c r="G414" s="27"/>
      <c r="H414" s="13"/>
      <c r="I414" s="26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10" t="str">
        <f t="shared" si="6"/>
        <v>000-000</v>
      </c>
      <c r="C415" s="10"/>
      <c r="D415" s="10"/>
      <c r="E415" s="10"/>
      <c r="F415" s="10"/>
      <c r="G415" s="27"/>
      <c r="H415" s="13"/>
      <c r="I415" s="26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10" t="str">
        <f t="shared" si="6"/>
        <v>000-000</v>
      </c>
      <c r="C416" s="10"/>
      <c r="D416" s="10"/>
      <c r="E416" s="10"/>
      <c r="F416" s="10"/>
      <c r="G416" s="27"/>
      <c r="H416" s="13"/>
      <c r="I416" s="26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10" t="str">
        <f t="shared" si="6"/>
        <v>000-000</v>
      </c>
      <c r="C417" s="10"/>
      <c r="D417" s="10"/>
      <c r="E417" s="10"/>
      <c r="F417" s="10"/>
      <c r="G417" s="27"/>
      <c r="H417" s="13"/>
      <c r="I417" s="26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10" t="str">
        <f t="shared" si="6"/>
        <v>000-000</v>
      </c>
      <c r="C418" s="10"/>
      <c r="D418" s="10"/>
      <c r="E418" s="10"/>
      <c r="F418" s="10"/>
      <c r="G418" s="27"/>
      <c r="H418" s="13"/>
      <c r="I418" s="26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10" t="str">
        <f t="shared" si="6"/>
        <v>000-000</v>
      </c>
      <c r="C419" s="10"/>
      <c r="D419" s="10"/>
      <c r="E419" s="10"/>
      <c r="F419" s="10"/>
      <c r="G419" s="27"/>
      <c r="H419" s="13"/>
      <c r="I419" s="26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10" t="str">
        <f t="shared" si="6"/>
        <v>000-000</v>
      </c>
      <c r="C420" s="10"/>
      <c r="D420" s="10"/>
      <c r="E420" s="10"/>
      <c r="F420" s="10"/>
      <c r="G420" s="27"/>
      <c r="H420" s="13"/>
      <c r="I420" s="26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10" t="str">
        <f t="shared" si="6"/>
        <v>000-000</v>
      </c>
      <c r="C421" s="10"/>
      <c r="D421" s="10"/>
      <c r="E421" s="10"/>
      <c r="F421" s="10"/>
      <c r="G421" s="27"/>
      <c r="H421" s="13"/>
      <c r="I421" s="26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10" t="str">
        <f t="shared" si="6"/>
        <v>000-000</v>
      </c>
      <c r="C422" s="10"/>
      <c r="D422" s="10"/>
      <c r="E422" s="10"/>
      <c r="F422" s="10"/>
      <c r="G422" s="27"/>
      <c r="H422" s="13"/>
      <c r="I422" s="26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10" t="str">
        <f t="shared" si="6"/>
        <v>000-000</v>
      </c>
      <c r="C423" s="10"/>
      <c r="D423" s="10"/>
      <c r="E423" s="10"/>
      <c r="F423" s="10"/>
      <c r="G423" s="27"/>
      <c r="H423" s="13"/>
      <c r="I423" s="26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10" t="str">
        <f t="shared" si="6"/>
        <v>000-000</v>
      </c>
      <c r="C424" s="10"/>
      <c r="D424" s="10"/>
      <c r="E424" s="10"/>
      <c r="F424" s="10"/>
      <c r="G424" s="27"/>
      <c r="H424" s="13"/>
      <c r="I424" s="26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10" t="str">
        <f t="shared" si="6"/>
        <v>000-000</v>
      </c>
      <c r="C425" s="10"/>
      <c r="D425" s="10"/>
      <c r="E425" s="10"/>
      <c r="F425" s="10"/>
      <c r="G425" s="27"/>
      <c r="H425" s="13"/>
      <c r="I425" s="26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378</v>
      </c>
      <c r="B426" s="10" t="str">
        <f t="shared" si="6"/>
        <v>000-000</v>
      </c>
      <c r="C426" s="10"/>
      <c r="D426" s="10"/>
      <c r="E426" s="10"/>
      <c r="F426" s="10"/>
      <c r="G426" s="27"/>
      <c r="H426" s="13"/>
      <c r="I426" s="26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379</v>
      </c>
      <c r="B427" s="10" t="str">
        <f t="shared" si="6"/>
        <v>000-000</v>
      </c>
      <c r="C427" s="10"/>
      <c r="D427" s="10"/>
      <c r="E427" s="10"/>
      <c r="F427" s="10"/>
      <c r="G427" s="27"/>
      <c r="H427" s="13"/>
      <c r="I427" s="26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380</v>
      </c>
      <c r="B428" s="10" t="str">
        <f t="shared" si="6"/>
        <v>000-000</v>
      </c>
      <c r="C428" s="10"/>
      <c r="D428" s="10"/>
      <c r="E428" s="10"/>
      <c r="F428" s="10"/>
      <c r="G428" s="27"/>
      <c r="H428" s="13"/>
      <c r="I428" s="26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381</v>
      </c>
      <c r="B429" s="10" t="str">
        <f t="shared" si="6"/>
        <v>000-000</v>
      </c>
      <c r="C429" s="10"/>
      <c r="D429" s="10"/>
      <c r="E429" s="10"/>
      <c r="F429" s="10"/>
      <c r="G429" s="27"/>
      <c r="H429" s="13"/>
      <c r="I429" s="26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382</v>
      </c>
      <c r="B430" s="10" t="str">
        <f t="shared" si="6"/>
        <v>000-000</v>
      </c>
      <c r="C430" s="10"/>
      <c r="D430" s="10"/>
      <c r="E430" s="10"/>
      <c r="F430" s="10"/>
      <c r="G430" s="27"/>
      <c r="H430" s="13"/>
      <c r="I430" s="26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383</v>
      </c>
      <c r="B431" s="10" t="str">
        <f t="shared" si="6"/>
        <v>000-000</v>
      </c>
      <c r="C431" s="10"/>
      <c r="D431" s="10"/>
      <c r="E431" s="10"/>
      <c r="F431" s="10"/>
      <c r="G431" s="27"/>
      <c r="H431" s="13"/>
      <c r="I431" s="26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10" t="str">
        <f t="shared" si="6"/>
        <v>000-000</v>
      </c>
      <c r="C432" s="10"/>
      <c r="D432" s="10"/>
      <c r="E432" s="10"/>
      <c r="F432" s="10"/>
      <c r="G432" s="27"/>
      <c r="H432" s="13"/>
      <c r="I432" s="26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10" t="str">
        <f t="shared" ref="B433:B448" si="7">TEXT(C433,"000")&amp;"-"&amp;TEXT(E433,"000")</f>
        <v>000-000</v>
      </c>
      <c r="C433" s="10"/>
      <c r="D433" s="10"/>
      <c r="E433" s="10"/>
      <c r="F433" s="10"/>
      <c r="G433" s="27"/>
      <c r="H433" s="13"/>
      <c r="I433" s="26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10" t="str">
        <f t="shared" si="7"/>
        <v>000-000</v>
      </c>
      <c r="C434" s="10"/>
      <c r="D434" s="10"/>
      <c r="E434" s="10"/>
      <c r="F434" s="10"/>
      <c r="G434" s="27"/>
      <c r="H434" s="13"/>
      <c r="I434" s="26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10" t="str">
        <f t="shared" si="7"/>
        <v>000-000</v>
      </c>
      <c r="C435" s="10"/>
      <c r="D435" s="10"/>
      <c r="E435" s="10"/>
      <c r="F435" s="10"/>
      <c r="G435" s="27"/>
      <c r="H435" s="13"/>
      <c r="I435" s="26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10" t="str">
        <f t="shared" si="7"/>
        <v>000-000</v>
      </c>
      <c r="C436" s="10"/>
      <c r="D436" s="10"/>
      <c r="E436" s="10"/>
      <c r="F436" s="10"/>
      <c r="G436" s="27"/>
      <c r="H436" s="13"/>
      <c r="I436" s="26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10" t="str">
        <f t="shared" si="7"/>
        <v>000-000</v>
      </c>
      <c r="C437" s="10"/>
      <c r="D437" s="10"/>
      <c r="E437" s="10"/>
      <c r="F437" s="10"/>
      <c r="G437" s="27"/>
      <c r="H437" s="13"/>
      <c r="I437" s="26"/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10" t="str">
        <f t="shared" si="7"/>
        <v>000-000</v>
      </c>
      <c r="C438" s="10"/>
      <c r="D438" s="10"/>
      <c r="E438" s="10"/>
      <c r="F438" s="10"/>
      <c r="G438" s="27"/>
      <c r="H438" s="13"/>
      <c r="I438" s="26"/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10" t="str">
        <f t="shared" si="7"/>
        <v>000-000</v>
      </c>
      <c r="C439" s="10"/>
      <c r="D439" s="10"/>
      <c r="E439" s="10"/>
      <c r="F439" s="10"/>
      <c r="G439" s="27"/>
      <c r="H439" s="13"/>
      <c r="I439" s="26"/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10" t="str">
        <f t="shared" si="7"/>
        <v>000-000</v>
      </c>
      <c r="C440" s="10"/>
      <c r="D440" s="10"/>
      <c r="E440" s="10"/>
      <c r="F440" s="10"/>
      <c r="G440" s="27"/>
      <c r="H440" s="13"/>
      <c r="I440" s="26"/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10" t="str">
        <f t="shared" si="7"/>
        <v>000-000</v>
      </c>
      <c r="C441" s="10"/>
      <c r="D441" s="10"/>
      <c r="E441" s="10"/>
      <c r="F441" s="10"/>
      <c r="G441" s="27"/>
      <c r="H441" s="13"/>
      <c r="I441" s="26"/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10" t="str">
        <f t="shared" si="7"/>
        <v>000-000</v>
      </c>
      <c r="C442" s="10"/>
      <c r="D442" s="10"/>
      <c r="E442" s="10"/>
      <c r="F442" s="10"/>
      <c r="G442" s="27"/>
      <c r="H442" s="13"/>
      <c r="I442" s="26"/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10" t="str">
        <f t="shared" si="7"/>
        <v>000-000</v>
      </c>
      <c r="C443" s="10"/>
      <c r="D443" s="10"/>
      <c r="E443" s="10"/>
      <c r="F443" s="10"/>
      <c r="G443" s="27"/>
      <c r="H443" s="13"/>
      <c r="I443" s="26"/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10" t="str">
        <f t="shared" si="7"/>
        <v>000-000</v>
      </c>
      <c r="C444" s="10"/>
      <c r="D444" s="10"/>
      <c r="E444" s="10"/>
      <c r="F444" s="10"/>
      <c r="G444" s="27"/>
      <c r="H444" s="13"/>
      <c r="I444" s="26"/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10" t="str">
        <f t="shared" si="7"/>
        <v>000-000</v>
      </c>
      <c r="C445" s="10"/>
      <c r="D445" s="10"/>
      <c r="E445" s="10"/>
      <c r="F445" s="10"/>
      <c r="G445" s="27"/>
      <c r="H445" s="13"/>
      <c r="I445" s="26"/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10" t="str">
        <f t="shared" si="7"/>
        <v>000-000</v>
      </c>
      <c r="C446" s="10"/>
      <c r="D446" s="10"/>
      <c r="E446" s="10"/>
      <c r="F446" s="10"/>
      <c r="G446" s="27"/>
      <c r="H446" s="13"/>
      <c r="I446" s="26"/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10" t="str">
        <f t="shared" si="7"/>
        <v>000-000</v>
      </c>
      <c r="C447" s="10"/>
      <c r="D447" s="10"/>
      <c r="E447" s="10"/>
      <c r="F447" s="10"/>
      <c r="G447" s="27"/>
      <c r="H447" s="13"/>
      <c r="I447" s="26"/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10" t="str">
        <f t="shared" si="7"/>
        <v>000-000</v>
      </c>
      <c r="C448" s="10"/>
      <c r="D448" s="10"/>
      <c r="E448" s="10"/>
      <c r="F448" s="10"/>
      <c r="G448" s="27"/>
      <c r="H448" s="13"/>
      <c r="I448" s="26"/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9"/>
      <c r="C449" s="10"/>
      <c r="D449" s="10"/>
      <c r="E449" s="10"/>
      <c r="F449" s="10"/>
      <c r="G449" s="27"/>
      <c r="H449" s="13"/>
      <c r="I449" s="26"/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C450" s="1" t="s">
        <v>206</v>
      </c>
    </row>
    <row r="451" spans="1:18" ht="15" customHeight="1">
      <c r="C451" s="8" t="s">
        <v>112</v>
      </c>
    </row>
    <row r="452" spans="1:18" ht="15" customHeight="1">
      <c r="C452" s="8" t="s">
        <v>113</v>
      </c>
    </row>
  </sheetData>
  <autoFilter ref="H1:H24" xr:uid="{00000000-0009-0000-0000-00000A000000}"/>
  <phoneticPr fontId="21" type="noConversion"/>
  <dataValidations count="2">
    <dataValidation type="list" allowBlank="1" showInputMessage="1" showErrorMessage="1" sqref="F49:F449 D49:D449" xr:uid="{00000000-0002-0000-0A00-000000000000}">
      <formula1>INDIRECT("_"&amp;C49)</formula1>
    </dataValidation>
    <dataValidation type="list" allowBlank="1" showInputMessage="1" showErrorMessage="1" sqref="K49:K449 H49:H449" xr:uid="{00000000-0002-0000-0A00-000001000000}">
      <formula1>$H$1:$H$42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'C:\Users\chizh\Desktop\关联交易表\[02-关联交易等事项统计表-双鱼.xlsx]Sheet2'!#REF!</xm:f>
          </x14:formula1>
          <xm:sqref>E49:E449 C49:C449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>
    <tabColor rgb="FFFFFF00"/>
  </sheetPr>
  <dimension ref="A1:R452"/>
  <sheetViews>
    <sheetView view="pageBreakPreview" topLeftCell="A47" zoomScale="90" zoomScaleNormal="100" zoomScaleSheetLayoutView="9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22.81640625" style="8" customWidth="1"/>
    <col min="5" max="5" width="8.26953125" style="8" customWidth="1"/>
    <col min="6" max="6" width="27.26953125" style="8" customWidth="1"/>
    <col min="7" max="7" width="30" style="8" bestFit="1" customWidth="1"/>
    <col min="8" max="8" width="19.26953125" style="8" customWidth="1"/>
    <col min="9" max="9" width="13.542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s="3" customFormat="1" ht="18" customHeight="1">
      <c r="A49" s="41">
        <v>1</v>
      </c>
      <c r="B49" s="10" t="str">
        <f t="shared" ref="B49:B112" si="0">TEXT(C49,"000")&amp;"-"&amp;TEXT(E49,"000")</f>
        <v>2级-1级</v>
      </c>
      <c r="C49" s="10" t="s">
        <v>208</v>
      </c>
      <c r="D49" s="42" t="s">
        <v>209</v>
      </c>
      <c r="E49" s="43" t="s">
        <v>64</v>
      </c>
      <c r="F49" s="44" t="s">
        <v>210</v>
      </c>
      <c r="G49" s="45" t="s">
        <v>211</v>
      </c>
      <c r="H49" s="13" t="s">
        <v>9</v>
      </c>
      <c r="I49" s="26">
        <v>26336</v>
      </c>
      <c r="J49" s="22"/>
      <c r="K49" s="23"/>
      <c r="L49" s="32"/>
      <c r="M49" s="46"/>
      <c r="N49" s="47"/>
      <c r="O49" s="47"/>
      <c r="P49" s="47"/>
      <c r="Q49" s="47"/>
      <c r="R49" s="47"/>
    </row>
    <row r="50" spans="1:18" s="3" customFormat="1" ht="18" customHeight="1">
      <c r="A50" s="41">
        <v>2</v>
      </c>
      <c r="B50" s="10" t="str">
        <f t="shared" si="0"/>
        <v>2级-1级</v>
      </c>
      <c r="C50" s="10" t="s">
        <v>208</v>
      </c>
      <c r="D50" s="42" t="s">
        <v>209</v>
      </c>
      <c r="E50" s="43" t="s">
        <v>64</v>
      </c>
      <c r="F50" s="44" t="s">
        <v>210</v>
      </c>
      <c r="G50" s="36" t="s">
        <v>212</v>
      </c>
      <c r="H50" s="13" t="s">
        <v>24</v>
      </c>
      <c r="I50" s="26">
        <v>7516447.8300000001</v>
      </c>
      <c r="J50" s="22"/>
      <c r="K50" s="23"/>
      <c r="L50" s="32"/>
      <c r="M50" s="46"/>
      <c r="N50" s="47"/>
      <c r="O50" s="47"/>
      <c r="P50" s="47"/>
      <c r="Q50" s="47"/>
      <c r="R50" s="47"/>
    </row>
    <row r="51" spans="1:18" ht="18" customHeight="1">
      <c r="A51" s="9">
        <v>3</v>
      </c>
      <c r="B51" s="10" t="str">
        <f t="shared" si="0"/>
        <v>3级-3级</v>
      </c>
      <c r="C51" s="10" t="s">
        <v>69</v>
      </c>
      <c r="D51" s="10" t="s">
        <v>213</v>
      </c>
      <c r="E51" s="10" t="s">
        <v>69</v>
      </c>
      <c r="F51" s="10" t="s">
        <v>195</v>
      </c>
      <c r="G51" s="36" t="s">
        <v>165</v>
      </c>
      <c r="H51" s="13" t="s">
        <v>6</v>
      </c>
      <c r="I51" s="26">
        <v>2198845.5499999998</v>
      </c>
      <c r="J51" s="22"/>
      <c r="K51" s="23"/>
      <c r="L51" s="32"/>
      <c r="M51" s="24"/>
      <c r="N51" s="20"/>
      <c r="O51" s="20"/>
      <c r="P51" s="20"/>
      <c r="Q51" s="20"/>
      <c r="R51" s="20"/>
    </row>
    <row r="52" spans="1:18" ht="18" customHeight="1">
      <c r="A52" s="9">
        <v>4</v>
      </c>
      <c r="B52" s="10" t="str">
        <f t="shared" si="0"/>
        <v>2级-2级</v>
      </c>
      <c r="C52" s="10" t="s">
        <v>208</v>
      </c>
      <c r="D52" s="42" t="s">
        <v>209</v>
      </c>
      <c r="E52" s="48" t="s">
        <v>208</v>
      </c>
      <c r="F52" s="44" t="s">
        <v>214</v>
      </c>
      <c r="G52" s="44" t="s">
        <v>215</v>
      </c>
      <c r="H52" s="13" t="s">
        <v>9</v>
      </c>
      <c r="I52" s="49">
        <v>1539900</v>
      </c>
      <c r="J52" s="22"/>
      <c r="K52" s="23"/>
      <c r="L52" s="32"/>
      <c r="M52" s="24"/>
      <c r="N52" s="20"/>
      <c r="O52" s="20"/>
      <c r="P52" s="20"/>
      <c r="Q52" s="20"/>
      <c r="R52" s="20"/>
    </row>
    <row r="53" spans="1:18" ht="18" customHeight="1">
      <c r="A53" s="9">
        <v>5</v>
      </c>
      <c r="B53" s="10" t="str">
        <f t="shared" si="0"/>
        <v>2级-3级</v>
      </c>
      <c r="C53" s="10" t="s">
        <v>208</v>
      </c>
      <c r="D53" s="42" t="s">
        <v>209</v>
      </c>
      <c r="E53" s="48" t="s">
        <v>216</v>
      </c>
      <c r="F53" s="50" t="s">
        <v>217</v>
      </c>
      <c r="G53" s="51" t="s">
        <v>218</v>
      </c>
      <c r="H53" s="13" t="s">
        <v>9</v>
      </c>
      <c r="I53" s="49">
        <v>849</v>
      </c>
      <c r="J53" s="22"/>
      <c r="K53" s="23"/>
      <c r="L53" s="32"/>
      <c r="M53" s="24"/>
      <c r="N53" s="20"/>
      <c r="O53" s="20"/>
      <c r="P53" s="20"/>
      <c r="Q53" s="20"/>
      <c r="R53" s="20"/>
    </row>
    <row r="54" spans="1:18" ht="18" customHeight="1">
      <c r="A54" s="9">
        <v>6</v>
      </c>
      <c r="B54" s="10" t="str">
        <f t="shared" si="0"/>
        <v>2级-3级</v>
      </c>
      <c r="C54" s="10" t="s">
        <v>208</v>
      </c>
      <c r="D54" s="42" t="s">
        <v>209</v>
      </c>
      <c r="E54" s="48" t="s">
        <v>216</v>
      </c>
      <c r="F54" s="50" t="s">
        <v>219</v>
      </c>
      <c r="G54" s="51" t="s">
        <v>220</v>
      </c>
      <c r="H54" s="13" t="s">
        <v>9</v>
      </c>
      <c r="I54" s="49">
        <v>3919.18</v>
      </c>
      <c r="J54" s="22"/>
      <c r="K54" s="23"/>
      <c r="L54" s="38"/>
      <c r="M54" s="24"/>
      <c r="N54" s="20"/>
      <c r="O54" s="20" t="str">
        <f t="shared" ref="O54:O59" si="1">IF(M54=0,"OK","待核对")</f>
        <v>OK</v>
      </c>
      <c r="P54" s="20"/>
      <c r="Q54" s="20"/>
      <c r="R54" s="20"/>
    </row>
    <row r="55" spans="1:18" ht="18" customHeight="1">
      <c r="A55" s="9">
        <v>7</v>
      </c>
      <c r="B55" s="10" t="str">
        <f t="shared" si="0"/>
        <v>2级-2级</v>
      </c>
      <c r="C55" s="10" t="s">
        <v>208</v>
      </c>
      <c r="D55" s="42" t="s">
        <v>209</v>
      </c>
      <c r="E55" s="48" t="s">
        <v>208</v>
      </c>
      <c r="F55" s="45" t="s">
        <v>221</v>
      </c>
      <c r="G55" s="51" t="s">
        <v>222</v>
      </c>
      <c r="H55" s="13" t="s">
        <v>11</v>
      </c>
      <c r="I55" s="49">
        <v>6886027.2199999997</v>
      </c>
      <c r="J55" s="22"/>
      <c r="K55" s="23"/>
      <c r="L55" s="38"/>
      <c r="M55" s="24"/>
      <c r="N55" s="20"/>
      <c r="O55" s="20" t="str">
        <f t="shared" si="1"/>
        <v>OK</v>
      </c>
      <c r="P55" s="20"/>
      <c r="Q55" s="20"/>
      <c r="R55" s="20"/>
    </row>
    <row r="56" spans="1:18" ht="18" customHeight="1">
      <c r="A56" s="9">
        <v>8</v>
      </c>
      <c r="B56" s="10" t="str">
        <f t="shared" si="0"/>
        <v>000-000</v>
      </c>
      <c r="C56" s="10"/>
      <c r="D56" s="10"/>
      <c r="E56" s="10"/>
      <c r="F56" s="10"/>
      <c r="G56" s="37"/>
      <c r="H56" s="13"/>
      <c r="I56" s="26"/>
      <c r="J56" s="22"/>
      <c r="K56" s="23"/>
      <c r="L56" s="38"/>
      <c r="M56" s="24"/>
      <c r="N56" s="20"/>
      <c r="O56" s="20" t="str">
        <f t="shared" si="1"/>
        <v>OK</v>
      </c>
      <c r="P56" s="20"/>
      <c r="Q56" s="20"/>
      <c r="R56" s="20"/>
    </row>
    <row r="57" spans="1:18" ht="18" customHeight="1">
      <c r="A57" s="9">
        <v>9</v>
      </c>
      <c r="B57" s="10" t="str">
        <f t="shared" si="0"/>
        <v>000-000</v>
      </c>
      <c r="C57" s="10"/>
      <c r="D57" s="10"/>
      <c r="E57" s="10"/>
      <c r="F57" s="10"/>
      <c r="G57" s="27"/>
      <c r="H57" s="13"/>
      <c r="I57" s="26"/>
      <c r="J57" s="22"/>
      <c r="K57" s="23"/>
      <c r="L57" s="40"/>
      <c r="M57" s="24"/>
      <c r="N57" s="20"/>
      <c r="O57" s="20" t="str">
        <f t="shared" si="1"/>
        <v>OK</v>
      </c>
      <c r="P57" s="20"/>
      <c r="Q57" s="20"/>
      <c r="R57" s="20"/>
    </row>
    <row r="58" spans="1:18" ht="18" customHeight="1">
      <c r="A58" s="9">
        <v>10</v>
      </c>
      <c r="B58" s="10" t="str">
        <f t="shared" si="0"/>
        <v>000-000</v>
      </c>
      <c r="C58" s="10"/>
      <c r="D58" s="10"/>
      <c r="E58" s="10"/>
      <c r="F58" s="10"/>
      <c r="G58" s="27"/>
      <c r="H58" s="13"/>
      <c r="I58" s="26"/>
      <c r="J58" s="22"/>
      <c r="K58" s="23"/>
      <c r="L58" s="40"/>
      <c r="M58" s="24"/>
      <c r="N58" s="20"/>
      <c r="O58" s="20" t="str">
        <f t="shared" si="1"/>
        <v>OK</v>
      </c>
      <c r="P58" s="20"/>
      <c r="Q58" s="20"/>
      <c r="R58" s="20"/>
    </row>
    <row r="59" spans="1:18" ht="18" customHeight="1">
      <c r="A59" s="9">
        <v>11</v>
      </c>
      <c r="B59" s="10" t="str">
        <f t="shared" si="0"/>
        <v>000-000</v>
      </c>
      <c r="C59" s="10"/>
      <c r="D59" s="10"/>
      <c r="E59" s="10"/>
      <c r="F59" s="10"/>
      <c r="G59" s="27"/>
      <c r="H59" s="13"/>
      <c r="I59" s="26"/>
      <c r="J59" s="22"/>
      <c r="K59" s="23"/>
      <c r="L59" s="20"/>
      <c r="M59" s="24"/>
      <c r="N59" s="20"/>
      <c r="O59" s="20" t="str">
        <f t="shared" si="1"/>
        <v>OK</v>
      </c>
      <c r="P59" s="20"/>
      <c r="Q59" s="20"/>
      <c r="R59" s="20"/>
    </row>
    <row r="60" spans="1:18" ht="18" customHeight="1">
      <c r="A60" s="9">
        <v>12</v>
      </c>
      <c r="B60" s="10" t="str">
        <f t="shared" si="0"/>
        <v>000-000</v>
      </c>
      <c r="C60" s="10"/>
      <c r="D60" s="10"/>
      <c r="E60" s="10"/>
      <c r="F60" s="10"/>
      <c r="G60" s="27"/>
      <c r="H60" s="13"/>
      <c r="I60" s="26"/>
      <c r="J60" s="22"/>
      <c r="K60" s="23"/>
      <c r="L60" s="20"/>
      <c r="M60" s="24"/>
      <c r="N60" s="20"/>
      <c r="O60" s="20"/>
      <c r="P60" s="20"/>
      <c r="Q60" s="20"/>
      <c r="R60" s="20"/>
    </row>
    <row r="61" spans="1:18" ht="18" customHeight="1">
      <c r="A61" s="9">
        <v>13</v>
      </c>
      <c r="B61" s="10" t="str">
        <f t="shared" si="0"/>
        <v>000-000</v>
      </c>
      <c r="C61" s="10"/>
      <c r="D61" s="10"/>
      <c r="E61" s="10"/>
      <c r="F61" s="10"/>
      <c r="G61" s="27"/>
      <c r="H61" s="13"/>
      <c r="I61" s="26"/>
      <c r="J61" s="22"/>
      <c r="K61" s="23"/>
      <c r="L61" s="20"/>
      <c r="M61" s="24"/>
      <c r="N61" s="20"/>
      <c r="O61" s="20"/>
      <c r="P61" s="20"/>
      <c r="Q61" s="20"/>
      <c r="R61" s="20"/>
    </row>
    <row r="62" spans="1:18" ht="18" customHeight="1">
      <c r="A62" s="9">
        <v>14</v>
      </c>
      <c r="B62" s="10" t="str">
        <f t="shared" si="0"/>
        <v>000-000</v>
      </c>
      <c r="C62" s="10"/>
      <c r="D62" s="10"/>
      <c r="E62" s="10"/>
      <c r="F62" s="10"/>
      <c r="G62" s="27"/>
      <c r="H62" s="13"/>
      <c r="I62" s="26"/>
      <c r="J62" s="22"/>
      <c r="K62" s="23"/>
      <c r="L62" s="20"/>
      <c r="M62" s="24"/>
      <c r="N62" s="20"/>
      <c r="O62" s="20"/>
      <c r="P62" s="20"/>
      <c r="Q62" s="20"/>
      <c r="R62" s="20"/>
    </row>
    <row r="63" spans="1:18" ht="18" customHeight="1">
      <c r="A63" s="9">
        <v>15</v>
      </c>
      <c r="B63" s="10" t="str">
        <f t="shared" si="0"/>
        <v>000-000</v>
      </c>
      <c r="C63" s="10"/>
      <c r="D63" s="10"/>
      <c r="E63" s="10"/>
      <c r="F63" s="10"/>
      <c r="G63" s="27"/>
      <c r="H63" s="13"/>
      <c r="I63" s="26"/>
      <c r="J63" s="22"/>
      <c r="K63" s="23"/>
      <c r="L63" s="20"/>
      <c r="M63" s="24"/>
      <c r="N63" s="20"/>
      <c r="O63" s="20"/>
      <c r="P63" s="20"/>
      <c r="Q63" s="20"/>
      <c r="R63" s="20"/>
    </row>
    <row r="64" spans="1:18" ht="18" customHeight="1">
      <c r="A64" s="9">
        <v>16</v>
      </c>
      <c r="B64" s="10" t="str">
        <f t="shared" si="0"/>
        <v>000-000</v>
      </c>
      <c r="C64" s="10"/>
      <c r="D64" s="10"/>
      <c r="E64" s="10"/>
      <c r="F64" s="10"/>
      <c r="G64" s="27"/>
      <c r="H64" s="13"/>
      <c r="I64" s="26"/>
      <c r="J64" s="22"/>
      <c r="K64" s="23"/>
      <c r="L64" s="20"/>
      <c r="M64" s="24"/>
      <c r="N64" s="20"/>
      <c r="O64" s="20"/>
      <c r="P64" s="20"/>
      <c r="Q64" s="20"/>
      <c r="R64" s="20"/>
    </row>
    <row r="65" spans="1:18" ht="18" customHeight="1">
      <c r="A65" s="9">
        <v>17</v>
      </c>
      <c r="B65" s="10" t="str">
        <f t="shared" si="0"/>
        <v>000-000</v>
      </c>
      <c r="C65" s="10"/>
      <c r="D65" s="10"/>
      <c r="E65" s="10"/>
      <c r="F65" s="10"/>
      <c r="G65" s="27"/>
      <c r="H65" s="13"/>
      <c r="I65" s="26"/>
      <c r="J65" s="22"/>
      <c r="K65" s="23"/>
      <c r="L65" s="20"/>
      <c r="M65" s="24"/>
      <c r="N65" s="20"/>
      <c r="O65" s="20"/>
      <c r="P65" s="20"/>
      <c r="Q65" s="20"/>
      <c r="R65" s="20"/>
    </row>
    <row r="66" spans="1:18" ht="18" customHeight="1">
      <c r="A66" s="9">
        <v>18</v>
      </c>
      <c r="B66" s="10" t="str">
        <f t="shared" si="0"/>
        <v>000-000</v>
      </c>
      <c r="C66" s="10"/>
      <c r="D66" s="10"/>
      <c r="E66" s="10"/>
      <c r="F66" s="10"/>
      <c r="G66" s="27"/>
      <c r="H66" s="13"/>
      <c r="I66" s="26"/>
      <c r="J66" s="22"/>
      <c r="K66" s="23"/>
      <c r="L66" s="20"/>
      <c r="M66" s="24"/>
      <c r="N66" s="20"/>
      <c r="O66" s="20"/>
      <c r="P66" s="20"/>
      <c r="Q66" s="20"/>
      <c r="R66" s="20"/>
    </row>
    <row r="67" spans="1:18" ht="18" customHeight="1">
      <c r="A67" s="9">
        <v>19</v>
      </c>
      <c r="B67" s="10" t="str">
        <f t="shared" si="0"/>
        <v>000-000</v>
      </c>
      <c r="C67" s="10"/>
      <c r="D67" s="10"/>
      <c r="E67" s="10"/>
      <c r="F67" s="10"/>
      <c r="G67" s="27"/>
      <c r="H67" s="13"/>
      <c r="I67" s="26"/>
      <c r="J67" s="22"/>
      <c r="K67" s="23"/>
      <c r="L67" s="20"/>
      <c r="M67" s="24"/>
      <c r="N67" s="20"/>
      <c r="O67" s="20"/>
      <c r="P67" s="20"/>
      <c r="Q67" s="20"/>
      <c r="R67" s="20"/>
    </row>
    <row r="68" spans="1:18" ht="18" customHeight="1">
      <c r="A68" s="9">
        <v>20</v>
      </c>
      <c r="B68" s="10" t="str">
        <f t="shared" si="0"/>
        <v>000-000</v>
      </c>
      <c r="C68" s="10"/>
      <c r="D68" s="10"/>
      <c r="E68" s="10"/>
      <c r="F68" s="10"/>
      <c r="G68" s="27"/>
      <c r="H68" s="13"/>
      <c r="I68" s="26"/>
      <c r="J68" s="22"/>
      <c r="K68" s="23"/>
      <c r="L68" s="20"/>
      <c r="M68" s="24"/>
      <c r="N68" s="20"/>
      <c r="O68" s="20"/>
      <c r="P68" s="20"/>
      <c r="Q68" s="20"/>
      <c r="R68" s="20"/>
    </row>
    <row r="69" spans="1:18" ht="18" customHeight="1">
      <c r="A69" s="9">
        <v>21</v>
      </c>
      <c r="B69" s="10" t="str">
        <f t="shared" si="0"/>
        <v>000-000</v>
      </c>
      <c r="C69" s="10"/>
      <c r="D69" s="10"/>
      <c r="E69" s="10"/>
      <c r="F69" s="10"/>
      <c r="G69" s="27"/>
      <c r="H69" s="13"/>
      <c r="I69" s="26"/>
      <c r="J69" s="22"/>
      <c r="K69" s="23"/>
      <c r="L69" s="20"/>
      <c r="M69" s="24"/>
      <c r="N69" s="20"/>
      <c r="O69" s="20"/>
      <c r="P69" s="20"/>
      <c r="Q69" s="20"/>
      <c r="R69" s="20"/>
    </row>
    <row r="70" spans="1:18" ht="18" customHeight="1">
      <c r="A70" s="9">
        <v>22</v>
      </c>
      <c r="B70" s="10" t="str">
        <f t="shared" si="0"/>
        <v>000-000</v>
      </c>
      <c r="C70" s="10"/>
      <c r="D70" s="10"/>
      <c r="E70" s="10"/>
      <c r="F70" s="10"/>
      <c r="G70" s="27"/>
      <c r="H70" s="13"/>
      <c r="I70" s="26"/>
      <c r="J70" s="22"/>
      <c r="K70" s="23"/>
      <c r="L70" s="20"/>
      <c r="M70" s="24"/>
      <c r="N70" s="20"/>
      <c r="O70" s="20"/>
      <c r="P70" s="20"/>
      <c r="Q70" s="20"/>
      <c r="R70" s="20"/>
    </row>
    <row r="71" spans="1:18" ht="18" customHeight="1">
      <c r="A71" s="9">
        <v>23</v>
      </c>
      <c r="B71" s="10" t="str">
        <f t="shared" si="0"/>
        <v>000-000</v>
      </c>
      <c r="C71" s="10"/>
      <c r="D71" s="10"/>
      <c r="E71" s="10"/>
      <c r="F71" s="10"/>
      <c r="G71" s="27"/>
      <c r="H71" s="13"/>
      <c r="I71" s="26"/>
      <c r="J71" s="22"/>
      <c r="K71" s="23"/>
      <c r="L71" s="20"/>
      <c r="M71" s="24"/>
      <c r="N71" s="20"/>
      <c r="O71" s="20"/>
      <c r="P71" s="20"/>
      <c r="Q71" s="20"/>
      <c r="R71" s="20"/>
    </row>
    <row r="72" spans="1:18" ht="18" customHeight="1">
      <c r="A72" s="9">
        <v>24</v>
      </c>
      <c r="B72" s="10" t="str">
        <f t="shared" si="0"/>
        <v>000-000</v>
      </c>
      <c r="C72" s="10"/>
      <c r="D72" s="10"/>
      <c r="E72" s="10"/>
      <c r="F72" s="10"/>
      <c r="G72" s="27"/>
      <c r="H72" s="13"/>
      <c r="I72" s="26"/>
      <c r="J72" s="22"/>
      <c r="K72" s="23"/>
      <c r="L72" s="20"/>
      <c r="M72" s="24"/>
      <c r="N72" s="20"/>
      <c r="O72" s="20"/>
      <c r="P72" s="20"/>
      <c r="Q72" s="20"/>
      <c r="R72" s="20"/>
    </row>
    <row r="73" spans="1:18" ht="18" customHeight="1">
      <c r="A73" s="9">
        <v>25</v>
      </c>
      <c r="B73" s="10" t="str">
        <f t="shared" si="0"/>
        <v>000-000</v>
      </c>
      <c r="C73" s="10"/>
      <c r="D73" s="10"/>
      <c r="E73" s="10"/>
      <c r="F73" s="10"/>
      <c r="G73" s="27"/>
      <c r="H73" s="13"/>
      <c r="I73" s="26"/>
      <c r="J73" s="22"/>
      <c r="K73" s="23"/>
      <c r="L73" s="20"/>
      <c r="M73" s="24"/>
      <c r="N73" s="20"/>
      <c r="O73" s="20"/>
      <c r="P73" s="20"/>
      <c r="Q73" s="20"/>
      <c r="R73" s="20"/>
    </row>
    <row r="74" spans="1:18" ht="18" customHeight="1">
      <c r="A74" s="9">
        <v>26</v>
      </c>
      <c r="B74" s="10" t="str">
        <f t="shared" si="0"/>
        <v>000-000</v>
      </c>
      <c r="C74" s="10"/>
      <c r="D74" s="10"/>
      <c r="E74" s="10"/>
      <c r="F74" s="10"/>
      <c r="G74" s="27"/>
      <c r="H74" s="13"/>
      <c r="I74" s="26"/>
      <c r="J74" s="22"/>
      <c r="K74" s="23"/>
      <c r="L74" s="20"/>
      <c r="M74" s="24"/>
      <c r="N74" s="20"/>
      <c r="O74" s="20"/>
      <c r="P74" s="20"/>
      <c r="Q74" s="20"/>
      <c r="R74" s="20"/>
    </row>
    <row r="75" spans="1:18" ht="18" customHeight="1">
      <c r="A75" s="9">
        <v>27</v>
      </c>
      <c r="B75" s="10" t="str">
        <f t="shared" si="0"/>
        <v>000-000</v>
      </c>
      <c r="C75" s="10"/>
      <c r="D75" s="10"/>
      <c r="E75" s="10"/>
      <c r="F75" s="10"/>
      <c r="G75" s="27"/>
      <c r="H75" s="13"/>
      <c r="I75" s="26"/>
      <c r="J75" s="22"/>
      <c r="K75" s="23"/>
      <c r="L75" s="20"/>
      <c r="M75" s="24"/>
      <c r="N75" s="20"/>
      <c r="O75" s="20"/>
      <c r="P75" s="20"/>
      <c r="Q75" s="20"/>
      <c r="R75" s="20"/>
    </row>
    <row r="76" spans="1:18" ht="18" customHeight="1">
      <c r="A76" s="9">
        <v>28</v>
      </c>
      <c r="B76" s="10" t="str">
        <f t="shared" si="0"/>
        <v>000-000</v>
      </c>
      <c r="C76" s="10"/>
      <c r="D76" s="10"/>
      <c r="E76" s="10"/>
      <c r="F76" s="10"/>
      <c r="G76" s="27"/>
      <c r="H76" s="13"/>
      <c r="I76" s="26"/>
      <c r="J76" s="22"/>
      <c r="K76" s="23"/>
      <c r="L76" s="20"/>
      <c r="M76" s="24"/>
      <c r="N76" s="20"/>
      <c r="O76" s="20"/>
      <c r="P76" s="20"/>
      <c r="Q76" s="20"/>
      <c r="R76" s="20"/>
    </row>
    <row r="77" spans="1:18" ht="18" customHeight="1">
      <c r="A77" s="9">
        <v>29</v>
      </c>
      <c r="B77" s="10" t="str">
        <f t="shared" si="0"/>
        <v>000-000</v>
      </c>
      <c r="C77" s="10"/>
      <c r="D77" s="10"/>
      <c r="E77" s="10"/>
      <c r="F77" s="10"/>
      <c r="G77" s="27"/>
      <c r="H77" s="13"/>
      <c r="I77" s="26"/>
      <c r="J77" s="22"/>
      <c r="K77" s="23"/>
      <c r="L77" s="20"/>
      <c r="M77" s="24"/>
      <c r="N77" s="20"/>
      <c r="O77" s="20"/>
      <c r="P77" s="20"/>
      <c r="Q77" s="20"/>
      <c r="R77" s="20"/>
    </row>
    <row r="78" spans="1:18" ht="18" customHeight="1">
      <c r="A78" s="9">
        <v>30</v>
      </c>
      <c r="B78" s="10" t="str">
        <f t="shared" si="0"/>
        <v>000-000</v>
      </c>
      <c r="C78" s="10"/>
      <c r="D78" s="10"/>
      <c r="E78" s="10"/>
      <c r="F78" s="10"/>
      <c r="G78" s="27"/>
      <c r="H78" s="13"/>
      <c r="I78" s="26"/>
      <c r="J78" s="22"/>
      <c r="K78" s="23"/>
      <c r="L78" s="20"/>
      <c r="M78" s="24"/>
      <c r="N78" s="20"/>
      <c r="O78" s="20"/>
      <c r="P78" s="20"/>
      <c r="Q78" s="20"/>
      <c r="R78" s="20"/>
    </row>
    <row r="79" spans="1:18" ht="18" customHeight="1">
      <c r="A79" s="9">
        <v>31</v>
      </c>
      <c r="B79" s="10" t="str">
        <f t="shared" si="0"/>
        <v>000-000</v>
      </c>
      <c r="C79" s="10"/>
      <c r="D79" s="10"/>
      <c r="E79" s="10"/>
      <c r="F79" s="10"/>
      <c r="G79" s="27"/>
      <c r="H79" s="13"/>
      <c r="I79" s="26"/>
      <c r="J79" s="22"/>
      <c r="K79" s="23"/>
      <c r="L79" s="20"/>
      <c r="M79" s="24"/>
      <c r="N79" s="20"/>
      <c r="O79" s="20"/>
      <c r="P79" s="20"/>
      <c r="Q79" s="20"/>
      <c r="R79" s="20"/>
    </row>
    <row r="80" spans="1:18" ht="18" customHeight="1">
      <c r="A80" s="9">
        <v>32</v>
      </c>
      <c r="B80" s="10" t="str">
        <f t="shared" si="0"/>
        <v>000-000</v>
      </c>
      <c r="C80" s="10"/>
      <c r="D80" s="10"/>
      <c r="E80" s="10"/>
      <c r="F80" s="10"/>
      <c r="G80" s="27"/>
      <c r="H80" s="13"/>
      <c r="I80" s="26"/>
      <c r="J80" s="22"/>
      <c r="K80" s="23"/>
      <c r="L80" s="20"/>
      <c r="M80" s="24"/>
      <c r="N80" s="20"/>
      <c r="O80" s="20"/>
      <c r="P80" s="20"/>
      <c r="Q80" s="20"/>
      <c r="R80" s="20"/>
    </row>
    <row r="81" spans="1:18" ht="18" customHeight="1">
      <c r="A81" s="9">
        <v>33</v>
      </c>
      <c r="B81" s="10" t="str">
        <f t="shared" si="0"/>
        <v>000-000</v>
      </c>
      <c r="C81" s="10"/>
      <c r="D81" s="10"/>
      <c r="E81" s="10"/>
      <c r="F81" s="10"/>
      <c r="G81" s="27"/>
      <c r="H81" s="13"/>
      <c r="I81" s="26"/>
      <c r="J81" s="22"/>
      <c r="K81" s="23"/>
      <c r="L81" s="20"/>
      <c r="M81" s="24"/>
      <c r="N81" s="20"/>
      <c r="O81" s="20"/>
      <c r="P81" s="20"/>
      <c r="Q81" s="20"/>
      <c r="R81" s="20"/>
    </row>
    <row r="82" spans="1:18" ht="18" customHeight="1">
      <c r="A82" s="9">
        <v>34</v>
      </c>
      <c r="B82" s="10" t="str">
        <f t="shared" si="0"/>
        <v>000-000</v>
      </c>
      <c r="C82" s="10"/>
      <c r="D82" s="10"/>
      <c r="E82" s="10"/>
      <c r="F82" s="10"/>
      <c r="G82" s="27"/>
      <c r="H82" s="13"/>
      <c r="I82" s="26"/>
      <c r="J82" s="22"/>
      <c r="K82" s="23"/>
      <c r="L82" s="20"/>
      <c r="M82" s="24"/>
      <c r="N82" s="20"/>
      <c r="O82" s="20"/>
      <c r="P82" s="20"/>
      <c r="Q82" s="20"/>
      <c r="R82" s="20"/>
    </row>
    <row r="83" spans="1:18" ht="18" customHeight="1">
      <c r="A83" s="9">
        <v>35</v>
      </c>
      <c r="B83" s="10" t="str">
        <f t="shared" si="0"/>
        <v>000-000</v>
      </c>
      <c r="C83" s="10"/>
      <c r="D83" s="10"/>
      <c r="E83" s="10"/>
      <c r="F83" s="10"/>
      <c r="G83" s="27"/>
      <c r="H83" s="13"/>
      <c r="I83" s="26"/>
      <c r="J83" s="22"/>
      <c r="K83" s="23"/>
      <c r="L83" s="20"/>
      <c r="M83" s="24"/>
      <c r="N83" s="20"/>
      <c r="O83" s="20"/>
      <c r="P83" s="20"/>
      <c r="Q83" s="20"/>
      <c r="R83" s="20"/>
    </row>
    <row r="84" spans="1:18" ht="18" customHeight="1">
      <c r="A84" s="9">
        <v>36</v>
      </c>
      <c r="B84" s="10" t="str">
        <f t="shared" si="0"/>
        <v>000-000</v>
      </c>
      <c r="C84" s="10"/>
      <c r="D84" s="10"/>
      <c r="E84" s="10"/>
      <c r="F84" s="10"/>
      <c r="G84" s="27"/>
      <c r="H84" s="13"/>
      <c r="I84" s="26"/>
      <c r="J84" s="22"/>
      <c r="K84" s="23"/>
      <c r="L84" s="20"/>
      <c r="M84" s="24"/>
      <c r="N84" s="20"/>
      <c r="O84" s="20"/>
      <c r="P84" s="20"/>
      <c r="Q84" s="20"/>
      <c r="R84" s="20"/>
    </row>
    <row r="85" spans="1:18" ht="18" customHeight="1">
      <c r="A85" s="9">
        <v>37</v>
      </c>
      <c r="B85" s="10" t="str">
        <f t="shared" si="0"/>
        <v>000-000</v>
      </c>
      <c r="C85" s="10"/>
      <c r="D85" s="10"/>
      <c r="E85" s="10"/>
      <c r="F85" s="10"/>
      <c r="G85" s="27"/>
      <c r="H85" s="13"/>
      <c r="I85" s="26"/>
      <c r="J85" s="22"/>
      <c r="K85" s="23"/>
      <c r="L85" s="20"/>
      <c r="M85" s="24"/>
      <c r="N85" s="20"/>
      <c r="O85" s="20"/>
      <c r="P85" s="20"/>
      <c r="Q85" s="20"/>
      <c r="R85" s="20"/>
    </row>
    <row r="86" spans="1:18" ht="18" customHeight="1">
      <c r="A86" s="9">
        <v>38</v>
      </c>
      <c r="B86" s="10" t="str">
        <f t="shared" si="0"/>
        <v>000-000</v>
      </c>
      <c r="C86" s="10"/>
      <c r="D86" s="10"/>
      <c r="E86" s="10"/>
      <c r="F86" s="10"/>
      <c r="G86" s="27"/>
      <c r="H86" s="13"/>
      <c r="I86" s="26"/>
      <c r="J86" s="22"/>
      <c r="K86" s="23"/>
      <c r="L86" s="20"/>
      <c r="M86" s="24"/>
      <c r="N86" s="20"/>
      <c r="O86" s="20"/>
      <c r="P86" s="20"/>
      <c r="Q86" s="20"/>
      <c r="R86" s="20"/>
    </row>
    <row r="87" spans="1:18" ht="18" customHeight="1">
      <c r="A87" s="9">
        <v>39</v>
      </c>
      <c r="B87" s="10" t="str">
        <f t="shared" si="0"/>
        <v>000-000</v>
      </c>
      <c r="C87" s="10"/>
      <c r="D87" s="10"/>
      <c r="E87" s="10"/>
      <c r="F87" s="10"/>
      <c r="G87" s="27"/>
      <c r="H87" s="13"/>
      <c r="I87" s="26"/>
      <c r="J87" s="22"/>
      <c r="K87" s="23"/>
      <c r="L87" s="20"/>
      <c r="M87" s="24"/>
      <c r="N87" s="20"/>
      <c r="O87" s="20"/>
      <c r="P87" s="20"/>
      <c r="Q87" s="20"/>
      <c r="R87" s="20"/>
    </row>
    <row r="88" spans="1:18" ht="18" customHeight="1">
      <c r="A88" s="9">
        <v>40</v>
      </c>
      <c r="B88" s="10" t="str">
        <f t="shared" si="0"/>
        <v>000-000</v>
      </c>
      <c r="C88" s="10"/>
      <c r="D88" s="10"/>
      <c r="E88" s="10"/>
      <c r="F88" s="10"/>
      <c r="G88" s="27"/>
      <c r="H88" s="13"/>
      <c r="I88" s="26"/>
      <c r="J88" s="22"/>
      <c r="K88" s="23"/>
      <c r="L88" s="20"/>
      <c r="M88" s="24"/>
      <c r="N88" s="20"/>
      <c r="O88" s="20"/>
      <c r="P88" s="20"/>
      <c r="Q88" s="20"/>
      <c r="R88" s="20"/>
    </row>
    <row r="89" spans="1:18" ht="18" customHeight="1">
      <c r="A89" s="9">
        <v>41</v>
      </c>
      <c r="B89" s="10" t="str">
        <f t="shared" si="0"/>
        <v>000-000</v>
      </c>
      <c r="C89" s="10"/>
      <c r="D89" s="10"/>
      <c r="E89" s="10"/>
      <c r="F89" s="10"/>
      <c r="G89" s="27"/>
      <c r="H89" s="13"/>
      <c r="I89" s="26"/>
      <c r="J89" s="22"/>
      <c r="K89" s="23"/>
      <c r="L89" s="20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10" t="str">
        <f t="shared" si="0"/>
        <v>000-000</v>
      </c>
      <c r="C90" s="10"/>
      <c r="D90" s="10"/>
      <c r="E90" s="10"/>
      <c r="F90" s="10"/>
      <c r="G90" s="27"/>
      <c r="H90" s="13"/>
      <c r="I90" s="26"/>
      <c r="J90" s="22"/>
      <c r="K90" s="23"/>
      <c r="L90" s="20"/>
      <c r="M90" s="24"/>
      <c r="N90" s="20"/>
      <c r="O90" s="20"/>
      <c r="P90" s="20"/>
      <c r="Q90" s="20"/>
      <c r="R90" s="20"/>
    </row>
    <row r="91" spans="1:18" ht="18" customHeight="1">
      <c r="A91" s="9">
        <v>43</v>
      </c>
      <c r="B91" s="10" t="str">
        <f t="shared" si="0"/>
        <v>000-000</v>
      </c>
      <c r="C91" s="10"/>
      <c r="D91" s="10"/>
      <c r="E91" s="10"/>
      <c r="F91" s="10"/>
      <c r="G91" s="27"/>
      <c r="H91" s="13"/>
      <c r="I91" s="26"/>
      <c r="J91" s="22"/>
      <c r="K91" s="23"/>
      <c r="L91" s="20"/>
      <c r="M91" s="24"/>
      <c r="N91" s="20"/>
      <c r="O91" s="20"/>
      <c r="P91" s="20"/>
      <c r="Q91" s="20"/>
      <c r="R91" s="20"/>
    </row>
    <row r="92" spans="1:18" ht="18" customHeight="1">
      <c r="A92" s="9">
        <v>44</v>
      </c>
      <c r="B92" s="10" t="str">
        <f t="shared" si="0"/>
        <v>000-000</v>
      </c>
      <c r="C92" s="10"/>
      <c r="D92" s="10"/>
      <c r="E92" s="10"/>
      <c r="F92" s="10"/>
      <c r="G92" s="27"/>
      <c r="H92" s="13"/>
      <c r="I92" s="26"/>
      <c r="J92" s="22"/>
      <c r="K92" s="23"/>
      <c r="L92" s="20"/>
      <c r="M92" s="24"/>
      <c r="N92" s="20"/>
      <c r="O92" s="20"/>
      <c r="P92" s="20"/>
      <c r="Q92" s="20"/>
      <c r="R92" s="20"/>
    </row>
    <row r="93" spans="1:18" ht="18" customHeight="1">
      <c r="A93" s="9">
        <v>45</v>
      </c>
      <c r="B93" s="10" t="str">
        <f t="shared" si="0"/>
        <v>000-000</v>
      </c>
      <c r="C93" s="10"/>
      <c r="D93" s="10"/>
      <c r="E93" s="10"/>
      <c r="F93" s="10"/>
      <c r="G93" s="27"/>
      <c r="H93" s="13"/>
      <c r="I93" s="26"/>
      <c r="J93" s="22"/>
      <c r="K93" s="23"/>
      <c r="L93" s="20"/>
      <c r="M93" s="24"/>
      <c r="N93" s="20"/>
      <c r="O93" s="20"/>
      <c r="P93" s="20"/>
      <c r="Q93" s="20"/>
      <c r="R93" s="20"/>
    </row>
    <row r="94" spans="1:18" ht="18" customHeight="1">
      <c r="A94" s="9">
        <v>46</v>
      </c>
      <c r="B94" s="10" t="str">
        <f t="shared" si="0"/>
        <v>000-000</v>
      </c>
      <c r="C94" s="10"/>
      <c r="D94" s="10"/>
      <c r="E94" s="10"/>
      <c r="F94" s="10"/>
      <c r="G94" s="27"/>
      <c r="H94" s="13"/>
      <c r="I94" s="26"/>
      <c r="J94" s="22"/>
      <c r="K94" s="23"/>
      <c r="L94" s="20"/>
      <c r="M94" s="24"/>
      <c r="N94" s="20"/>
      <c r="O94" s="20"/>
      <c r="P94" s="20"/>
      <c r="Q94" s="20"/>
      <c r="R94" s="20"/>
    </row>
    <row r="95" spans="1:18" ht="18" customHeight="1">
      <c r="A95" s="9">
        <v>47</v>
      </c>
      <c r="B95" s="10" t="str">
        <f t="shared" si="0"/>
        <v>000-000</v>
      </c>
      <c r="C95" s="10"/>
      <c r="D95" s="10"/>
      <c r="E95" s="10"/>
      <c r="F95" s="10"/>
      <c r="G95" s="27"/>
      <c r="H95" s="13"/>
      <c r="I95" s="26"/>
      <c r="J95" s="22"/>
      <c r="K95" s="23"/>
      <c r="L95" s="20"/>
      <c r="M95" s="24"/>
      <c r="N95" s="20"/>
      <c r="O95" s="20"/>
      <c r="P95" s="20"/>
      <c r="Q95" s="20"/>
      <c r="R95" s="20"/>
    </row>
    <row r="96" spans="1:18" ht="18" customHeight="1">
      <c r="A96" s="9">
        <v>48</v>
      </c>
      <c r="B96" s="10" t="str">
        <f t="shared" si="0"/>
        <v>000-000</v>
      </c>
      <c r="C96" s="10"/>
      <c r="D96" s="10"/>
      <c r="E96" s="10"/>
      <c r="F96" s="10"/>
      <c r="G96" s="27"/>
      <c r="H96" s="13"/>
      <c r="I96" s="26"/>
      <c r="J96" s="22"/>
      <c r="K96" s="23"/>
      <c r="L96" s="20"/>
      <c r="M96" s="24"/>
      <c r="N96" s="20"/>
      <c r="O96" s="20"/>
      <c r="P96" s="20"/>
      <c r="Q96" s="20"/>
      <c r="R96" s="20"/>
    </row>
    <row r="97" spans="1:18" ht="18" customHeight="1">
      <c r="A97" s="9">
        <v>49</v>
      </c>
      <c r="B97" s="10" t="str">
        <f t="shared" si="0"/>
        <v>000-000</v>
      </c>
      <c r="C97" s="10"/>
      <c r="D97" s="10"/>
      <c r="E97" s="10"/>
      <c r="F97" s="10"/>
      <c r="G97" s="27"/>
      <c r="H97" s="13"/>
      <c r="I97" s="26"/>
      <c r="J97" s="22"/>
      <c r="K97" s="23"/>
      <c r="L97" s="20"/>
      <c r="M97" s="24"/>
      <c r="N97" s="20"/>
      <c r="O97" s="20"/>
      <c r="P97" s="20"/>
      <c r="Q97" s="20"/>
      <c r="R97" s="20"/>
    </row>
    <row r="98" spans="1:18" ht="18" customHeight="1">
      <c r="A98" s="9">
        <v>50</v>
      </c>
      <c r="B98" s="10" t="str">
        <f t="shared" si="0"/>
        <v>000-000</v>
      </c>
      <c r="C98" s="10"/>
      <c r="D98" s="10"/>
      <c r="E98" s="10"/>
      <c r="F98" s="10"/>
      <c r="G98" s="27"/>
      <c r="H98" s="13"/>
      <c r="I98" s="26"/>
      <c r="J98" s="22"/>
      <c r="K98" s="23"/>
      <c r="L98" s="20"/>
      <c r="M98" s="24"/>
      <c r="N98" s="20"/>
      <c r="O98" s="20"/>
      <c r="P98" s="20"/>
      <c r="Q98" s="20"/>
      <c r="R98" s="20"/>
    </row>
    <row r="99" spans="1:18" ht="18" customHeight="1">
      <c r="A99" s="9">
        <v>51</v>
      </c>
      <c r="B99" s="10" t="str">
        <f t="shared" si="0"/>
        <v>000-000</v>
      </c>
      <c r="C99" s="10"/>
      <c r="D99" s="10"/>
      <c r="E99" s="10"/>
      <c r="F99" s="10"/>
      <c r="G99" s="27"/>
      <c r="H99" s="13"/>
      <c r="I99" s="26"/>
      <c r="J99" s="22"/>
      <c r="K99" s="23"/>
      <c r="L99" s="20"/>
      <c r="M99" s="24"/>
      <c r="N99" s="20"/>
      <c r="O99" s="20"/>
      <c r="P99" s="20"/>
      <c r="Q99" s="20"/>
      <c r="R99" s="20"/>
    </row>
    <row r="100" spans="1:18" ht="18" customHeight="1">
      <c r="A100" s="9">
        <v>52</v>
      </c>
      <c r="B100" s="10" t="str">
        <f t="shared" si="0"/>
        <v>000-000</v>
      </c>
      <c r="C100" s="10"/>
      <c r="D100" s="10"/>
      <c r="E100" s="10"/>
      <c r="F100" s="10"/>
      <c r="G100" s="27"/>
      <c r="H100" s="13"/>
      <c r="I100" s="26"/>
      <c r="J100" s="22"/>
      <c r="K100" s="23"/>
      <c r="L100" s="20"/>
      <c r="M100" s="24"/>
      <c r="N100" s="20"/>
      <c r="O100" s="20"/>
      <c r="P100" s="20"/>
      <c r="Q100" s="20"/>
      <c r="R100" s="20"/>
    </row>
    <row r="101" spans="1:18" ht="18" customHeight="1">
      <c r="A101" s="9">
        <v>53</v>
      </c>
      <c r="B101" s="10" t="str">
        <f t="shared" si="0"/>
        <v>000-000</v>
      </c>
      <c r="C101" s="10"/>
      <c r="D101" s="10"/>
      <c r="E101" s="10"/>
      <c r="F101" s="10"/>
      <c r="G101" s="27"/>
      <c r="H101" s="13"/>
      <c r="I101" s="26"/>
      <c r="J101" s="22"/>
      <c r="K101" s="23"/>
      <c r="L101" s="20"/>
      <c r="M101" s="24"/>
      <c r="N101" s="20"/>
      <c r="O101" s="20"/>
      <c r="P101" s="20"/>
      <c r="Q101" s="20"/>
      <c r="R101" s="20"/>
    </row>
    <row r="102" spans="1:18" ht="18" customHeight="1">
      <c r="A102" s="9">
        <v>54</v>
      </c>
      <c r="B102" s="10" t="str">
        <f t="shared" si="0"/>
        <v>000-000</v>
      </c>
      <c r="C102" s="10"/>
      <c r="D102" s="10"/>
      <c r="E102" s="10"/>
      <c r="F102" s="10"/>
      <c r="G102" s="27"/>
      <c r="H102" s="13"/>
      <c r="I102" s="26"/>
      <c r="J102" s="22"/>
      <c r="K102" s="23"/>
      <c r="L102" s="20"/>
      <c r="M102" s="24"/>
      <c r="N102" s="20"/>
      <c r="O102" s="20"/>
      <c r="P102" s="20"/>
      <c r="Q102" s="20"/>
      <c r="R102" s="20"/>
    </row>
    <row r="103" spans="1:18" ht="18" customHeight="1">
      <c r="A103" s="9">
        <v>55</v>
      </c>
      <c r="B103" s="10" t="str">
        <f t="shared" si="0"/>
        <v>000-000</v>
      </c>
      <c r="C103" s="10"/>
      <c r="D103" s="10"/>
      <c r="E103" s="10"/>
      <c r="F103" s="10"/>
      <c r="G103" s="27"/>
      <c r="H103" s="13"/>
      <c r="I103" s="26"/>
      <c r="J103" s="22"/>
      <c r="K103" s="23"/>
      <c r="L103" s="20"/>
      <c r="M103" s="24"/>
      <c r="N103" s="20"/>
      <c r="O103" s="20"/>
      <c r="P103" s="20"/>
      <c r="Q103" s="20"/>
      <c r="R103" s="20"/>
    </row>
    <row r="104" spans="1:18" ht="18" customHeight="1">
      <c r="A104" s="9">
        <v>56</v>
      </c>
      <c r="B104" s="10" t="str">
        <f t="shared" si="0"/>
        <v>000-000</v>
      </c>
      <c r="C104" s="10"/>
      <c r="D104" s="10"/>
      <c r="E104" s="10"/>
      <c r="F104" s="10"/>
      <c r="G104" s="27"/>
      <c r="H104" s="13"/>
      <c r="I104" s="26"/>
      <c r="J104" s="22"/>
      <c r="K104" s="23"/>
      <c r="L104" s="20"/>
      <c r="M104" s="24"/>
      <c r="N104" s="20"/>
      <c r="O104" s="20"/>
      <c r="P104" s="20"/>
      <c r="Q104" s="20"/>
      <c r="R104" s="20"/>
    </row>
    <row r="105" spans="1:18" ht="18" customHeight="1">
      <c r="A105" s="9">
        <v>57</v>
      </c>
      <c r="B105" s="10" t="str">
        <f t="shared" si="0"/>
        <v>000-000</v>
      </c>
      <c r="C105" s="10"/>
      <c r="D105" s="10"/>
      <c r="E105" s="10"/>
      <c r="F105" s="10"/>
      <c r="G105" s="27"/>
      <c r="H105" s="13"/>
      <c r="I105" s="26"/>
      <c r="J105" s="22"/>
      <c r="K105" s="23"/>
      <c r="L105" s="20"/>
      <c r="M105" s="24"/>
      <c r="N105" s="20"/>
      <c r="O105" s="20"/>
      <c r="P105" s="20"/>
      <c r="Q105" s="20"/>
      <c r="R105" s="20"/>
    </row>
    <row r="106" spans="1:18" ht="18" customHeight="1">
      <c r="A106" s="9">
        <v>58</v>
      </c>
      <c r="B106" s="10" t="str">
        <f t="shared" si="0"/>
        <v>000-000</v>
      </c>
      <c r="C106" s="10"/>
      <c r="D106" s="10"/>
      <c r="E106" s="10"/>
      <c r="F106" s="10"/>
      <c r="G106" s="27"/>
      <c r="H106" s="13"/>
      <c r="I106" s="26"/>
      <c r="J106" s="22"/>
      <c r="K106" s="23"/>
      <c r="L106" s="20"/>
      <c r="M106" s="24"/>
      <c r="N106" s="20"/>
      <c r="O106" s="20"/>
      <c r="P106" s="20"/>
      <c r="Q106" s="20"/>
      <c r="R106" s="20"/>
    </row>
    <row r="107" spans="1:18" ht="18" customHeight="1">
      <c r="A107" s="9">
        <v>59</v>
      </c>
      <c r="B107" s="10" t="str">
        <f t="shared" si="0"/>
        <v>000-000</v>
      </c>
      <c r="C107" s="10"/>
      <c r="D107" s="10"/>
      <c r="E107" s="10"/>
      <c r="F107" s="10"/>
      <c r="G107" s="27"/>
      <c r="H107" s="13"/>
      <c r="I107" s="26"/>
      <c r="J107" s="22"/>
      <c r="K107" s="23"/>
      <c r="L107" s="20"/>
      <c r="M107" s="24"/>
      <c r="N107" s="20"/>
      <c r="O107" s="20"/>
      <c r="P107" s="20"/>
      <c r="Q107" s="20"/>
      <c r="R107" s="20"/>
    </row>
    <row r="108" spans="1:18" ht="18" customHeight="1">
      <c r="A108" s="9">
        <v>60</v>
      </c>
      <c r="B108" s="10" t="str">
        <f t="shared" si="0"/>
        <v>000-000</v>
      </c>
      <c r="C108" s="10"/>
      <c r="D108" s="10"/>
      <c r="E108" s="10"/>
      <c r="F108" s="10"/>
      <c r="G108" s="27"/>
      <c r="H108" s="13"/>
      <c r="I108" s="26"/>
      <c r="J108" s="22"/>
      <c r="K108" s="23"/>
      <c r="L108" s="20"/>
      <c r="M108" s="24"/>
      <c r="N108" s="20"/>
      <c r="O108" s="20"/>
      <c r="P108" s="20"/>
      <c r="Q108" s="20"/>
      <c r="R108" s="20"/>
    </row>
    <row r="109" spans="1:18" ht="18" customHeight="1">
      <c r="A109" s="9">
        <v>61</v>
      </c>
      <c r="B109" s="10" t="str">
        <f t="shared" si="0"/>
        <v>000-000</v>
      </c>
      <c r="C109" s="10"/>
      <c r="D109" s="10"/>
      <c r="E109" s="10"/>
      <c r="F109" s="10"/>
      <c r="G109" s="27"/>
      <c r="H109" s="13"/>
      <c r="I109" s="26"/>
      <c r="J109" s="22"/>
      <c r="K109" s="23"/>
      <c r="L109" s="20"/>
      <c r="M109" s="24"/>
      <c r="N109" s="20"/>
      <c r="O109" s="20"/>
      <c r="P109" s="20"/>
      <c r="Q109" s="20"/>
      <c r="R109" s="20"/>
    </row>
    <row r="110" spans="1:18" ht="18" customHeight="1">
      <c r="A110" s="9">
        <v>62</v>
      </c>
      <c r="B110" s="10" t="str">
        <f t="shared" si="0"/>
        <v>000-000</v>
      </c>
      <c r="C110" s="10"/>
      <c r="D110" s="10"/>
      <c r="E110" s="10"/>
      <c r="F110" s="10"/>
      <c r="G110" s="27"/>
      <c r="H110" s="13"/>
      <c r="I110" s="26"/>
      <c r="J110" s="22"/>
      <c r="K110" s="23"/>
      <c r="L110" s="20"/>
      <c r="M110" s="24"/>
      <c r="N110" s="20"/>
      <c r="O110" s="20"/>
      <c r="P110" s="20"/>
      <c r="Q110" s="20"/>
      <c r="R110" s="20"/>
    </row>
    <row r="111" spans="1:18" ht="18" customHeight="1">
      <c r="A111" s="9">
        <v>63</v>
      </c>
      <c r="B111" s="10" t="str">
        <f t="shared" si="0"/>
        <v>000-000</v>
      </c>
      <c r="C111" s="10"/>
      <c r="D111" s="10"/>
      <c r="E111" s="10"/>
      <c r="F111" s="10"/>
      <c r="G111" s="27"/>
      <c r="H111" s="13"/>
      <c r="I111" s="26"/>
      <c r="J111" s="22"/>
      <c r="K111" s="23"/>
      <c r="L111" s="20"/>
      <c r="M111" s="24"/>
      <c r="N111" s="20"/>
      <c r="O111" s="20"/>
      <c r="P111" s="20"/>
      <c r="Q111" s="20"/>
      <c r="R111" s="20"/>
    </row>
    <row r="112" spans="1:18" ht="18" customHeight="1">
      <c r="A112" s="9">
        <v>64</v>
      </c>
      <c r="B112" s="10" t="str">
        <f t="shared" si="0"/>
        <v>000-000</v>
      </c>
      <c r="C112" s="10"/>
      <c r="D112" s="10"/>
      <c r="E112" s="10"/>
      <c r="F112" s="10"/>
      <c r="G112" s="27"/>
      <c r="H112" s="13"/>
      <c r="I112" s="26"/>
      <c r="J112" s="22"/>
      <c r="K112" s="23"/>
      <c r="L112" s="20"/>
      <c r="M112" s="24"/>
      <c r="N112" s="20"/>
      <c r="O112" s="20"/>
      <c r="P112" s="20"/>
      <c r="Q112" s="20"/>
      <c r="R112" s="20"/>
    </row>
    <row r="113" spans="1:18" ht="18" customHeight="1">
      <c r="A113" s="9">
        <v>65</v>
      </c>
      <c r="B113" s="10" t="str">
        <f t="shared" ref="B113:B176" si="2">TEXT(C113,"000")&amp;"-"&amp;TEXT(E113,"000")</f>
        <v>000-000</v>
      </c>
      <c r="C113" s="10"/>
      <c r="D113" s="10"/>
      <c r="E113" s="10"/>
      <c r="F113" s="10"/>
      <c r="G113" s="27"/>
      <c r="H113" s="13"/>
      <c r="I113" s="26"/>
      <c r="J113" s="22"/>
      <c r="K113" s="23"/>
      <c r="L113" s="20"/>
      <c r="M113" s="24"/>
      <c r="N113" s="20"/>
      <c r="O113" s="20"/>
      <c r="P113" s="20"/>
      <c r="Q113" s="20"/>
      <c r="R113" s="20"/>
    </row>
    <row r="114" spans="1:18" ht="18" customHeight="1">
      <c r="A114" s="9">
        <v>66</v>
      </c>
      <c r="B114" s="10" t="str">
        <f t="shared" si="2"/>
        <v>000-000</v>
      </c>
      <c r="C114" s="10"/>
      <c r="D114" s="10"/>
      <c r="E114" s="10"/>
      <c r="F114" s="10"/>
      <c r="G114" s="27"/>
      <c r="H114" s="13"/>
      <c r="I114" s="26"/>
      <c r="J114" s="22"/>
      <c r="K114" s="23"/>
      <c r="L114" s="20"/>
      <c r="M114" s="24"/>
      <c r="N114" s="20"/>
      <c r="O114" s="20"/>
      <c r="P114" s="20"/>
      <c r="Q114" s="20"/>
      <c r="R114" s="20"/>
    </row>
    <row r="115" spans="1:18" ht="18" customHeight="1">
      <c r="A115" s="9">
        <v>67</v>
      </c>
      <c r="B115" s="10" t="str">
        <f t="shared" si="2"/>
        <v>000-000</v>
      </c>
      <c r="C115" s="10"/>
      <c r="D115" s="10"/>
      <c r="E115" s="10"/>
      <c r="F115" s="10"/>
      <c r="G115" s="27"/>
      <c r="H115" s="13"/>
      <c r="I115" s="26"/>
      <c r="J115" s="22"/>
      <c r="K115" s="23"/>
      <c r="L115" s="20"/>
      <c r="M115" s="24"/>
      <c r="N115" s="20"/>
      <c r="O115" s="20"/>
      <c r="P115" s="20"/>
      <c r="Q115" s="20"/>
      <c r="R115" s="20"/>
    </row>
    <row r="116" spans="1:18" ht="18" customHeight="1">
      <c r="A116" s="9">
        <v>68</v>
      </c>
      <c r="B116" s="10" t="str">
        <f t="shared" si="2"/>
        <v>000-000</v>
      </c>
      <c r="C116" s="10"/>
      <c r="D116" s="10"/>
      <c r="E116" s="10"/>
      <c r="F116" s="10"/>
      <c r="G116" s="27"/>
      <c r="H116" s="13"/>
      <c r="I116" s="26"/>
      <c r="J116" s="22"/>
      <c r="K116" s="23"/>
      <c r="L116" s="20"/>
      <c r="M116" s="24"/>
      <c r="N116" s="20"/>
      <c r="O116" s="20"/>
      <c r="P116" s="20"/>
      <c r="Q116" s="20"/>
      <c r="R116" s="20"/>
    </row>
    <row r="117" spans="1:18" ht="18" customHeight="1">
      <c r="A117" s="9">
        <v>69</v>
      </c>
      <c r="B117" s="10" t="str">
        <f t="shared" si="2"/>
        <v>000-000</v>
      </c>
      <c r="C117" s="10"/>
      <c r="D117" s="10"/>
      <c r="E117" s="10"/>
      <c r="F117" s="10"/>
      <c r="G117" s="27"/>
      <c r="H117" s="13"/>
      <c r="I117" s="26"/>
      <c r="J117" s="22"/>
      <c r="K117" s="23"/>
      <c r="L117" s="20"/>
      <c r="M117" s="24"/>
      <c r="N117" s="20"/>
      <c r="O117" s="20"/>
      <c r="P117" s="20"/>
      <c r="Q117" s="20"/>
      <c r="R117" s="20"/>
    </row>
    <row r="118" spans="1:18" ht="18" customHeight="1">
      <c r="A118" s="9">
        <v>70</v>
      </c>
      <c r="B118" s="10" t="str">
        <f t="shared" si="2"/>
        <v>000-000</v>
      </c>
      <c r="C118" s="10"/>
      <c r="D118" s="10"/>
      <c r="E118" s="10"/>
      <c r="F118" s="10"/>
      <c r="G118" s="27"/>
      <c r="H118" s="13"/>
      <c r="I118" s="26"/>
      <c r="J118" s="22"/>
      <c r="K118" s="23"/>
      <c r="L118" s="20"/>
      <c r="M118" s="24"/>
      <c r="N118" s="20"/>
      <c r="O118" s="20"/>
      <c r="P118" s="20"/>
      <c r="Q118" s="20"/>
      <c r="R118" s="20"/>
    </row>
    <row r="119" spans="1:18" ht="18" customHeight="1">
      <c r="A119" s="9">
        <v>71</v>
      </c>
      <c r="B119" s="10" t="str">
        <f t="shared" si="2"/>
        <v>000-000</v>
      </c>
      <c r="C119" s="10"/>
      <c r="D119" s="10"/>
      <c r="E119" s="10"/>
      <c r="F119" s="10"/>
      <c r="G119" s="27"/>
      <c r="H119" s="13"/>
      <c r="I119" s="26"/>
      <c r="J119" s="22"/>
      <c r="K119" s="23"/>
      <c r="L119" s="20"/>
      <c r="M119" s="24"/>
      <c r="N119" s="20"/>
      <c r="O119" s="20"/>
      <c r="P119" s="20"/>
      <c r="Q119" s="20"/>
      <c r="R119" s="20"/>
    </row>
    <row r="120" spans="1:18" ht="18" customHeight="1">
      <c r="A120" s="9">
        <v>72</v>
      </c>
      <c r="B120" s="10" t="str">
        <f t="shared" si="2"/>
        <v>000-000</v>
      </c>
      <c r="C120" s="10"/>
      <c r="D120" s="10"/>
      <c r="E120" s="10"/>
      <c r="F120" s="10"/>
      <c r="G120" s="27"/>
      <c r="H120" s="13"/>
      <c r="I120" s="26"/>
      <c r="J120" s="22"/>
      <c r="K120" s="23"/>
      <c r="L120" s="20"/>
      <c r="M120" s="24"/>
      <c r="N120" s="20"/>
      <c r="O120" s="20"/>
      <c r="P120" s="20"/>
      <c r="Q120" s="20"/>
      <c r="R120" s="20"/>
    </row>
    <row r="121" spans="1:18" ht="18" customHeight="1">
      <c r="A121" s="9">
        <v>73</v>
      </c>
      <c r="B121" s="10" t="str">
        <f t="shared" si="2"/>
        <v>000-000</v>
      </c>
      <c r="C121" s="10"/>
      <c r="D121" s="10"/>
      <c r="E121" s="10"/>
      <c r="F121" s="10"/>
      <c r="G121" s="27"/>
      <c r="H121" s="13"/>
      <c r="I121" s="26"/>
      <c r="J121" s="22"/>
      <c r="K121" s="23"/>
      <c r="L121" s="20"/>
      <c r="M121" s="24"/>
      <c r="N121" s="20"/>
      <c r="O121" s="20"/>
      <c r="P121" s="20"/>
      <c r="Q121" s="20"/>
      <c r="R121" s="20"/>
    </row>
    <row r="122" spans="1:18" ht="18" customHeight="1">
      <c r="A122" s="9">
        <v>74</v>
      </c>
      <c r="B122" s="10" t="str">
        <f t="shared" si="2"/>
        <v>000-000</v>
      </c>
      <c r="C122" s="10"/>
      <c r="D122" s="10"/>
      <c r="E122" s="10"/>
      <c r="F122" s="10"/>
      <c r="G122" s="27"/>
      <c r="H122" s="13"/>
      <c r="I122" s="26"/>
      <c r="J122" s="22"/>
      <c r="K122" s="23"/>
      <c r="L122" s="20"/>
      <c r="M122" s="24"/>
      <c r="N122" s="20"/>
      <c r="O122" s="20"/>
      <c r="P122" s="20"/>
      <c r="Q122" s="20"/>
      <c r="R122" s="20"/>
    </row>
    <row r="123" spans="1:18" ht="18" customHeight="1">
      <c r="A123" s="9">
        <v>75</v>
      </c>
      <c r="B123" s="10" t="str">
        <f t="shared" si="2"/>
        <v>000-000</v>
      </c>
      <c r="C123" s="10"/>
      <c r="D123" s="10"/>
      <c r="E123" s="10"/>
      <c r="F123" s="10"/>
      <c r="G123" s="27"/>
      <c r="H123" s="13"/>
      <c r="I123" s="26"/>
      <c r="J123" s="22"/>
      <c r="K123" s="23"/>
      <c r="L123" s="20"/>
      <c r="M123" s="24"/>
      <c r="N123" s="20"/>
      <c r="O123" s="20"/>
      <c r="P123" s="20"/>
      <c r="Q123" s="20"/>
      <c r="R123" s="20"/>
    </row>
    <row r="124" spans="1:18" ht="18" customHeight="1">
      <c r="A124" s="9">
        <v>76</v>
      </c>
      <c r="B124" s="10" t="str">
        <f t="shared" si="2"/>
        <v>000-000</v>
      </c>
      <c r="C124" s="10"/>
      <c r="D124" s="10"/>
      <c r="E124" s="10"/>
      <c r="F124" s="10"/>
      <c r="G124" s="27"/>
      <c r="H124" s="13"/>
      <c r="I124" s="26"/>
      <c r="J124" s="22"/>
      <c r="K124" s="23"/>
      <c r="L124" s="20"/>
      <c r="M124" s="24"/>
      <c r="N124" s="20"/>
      <c r="O124" s="20"/>
      <c r="P124" s="20"/>
      <c r="Q124" s="20"/>
      <c r="R124" s="20"/>
    </row>
    <row r="125" spans="1:18" ht="18" customHeight="1">
      <c r="A125" s="9">
        <v>77</v>
      </c>
      <c r="B125" s="10" t="str">
        <f t="shared" si="2"/>
        <v>000-000</v>
      </c>
      <c r="C125" s="10"/>
      <c r="D125" s="10"/>
      <c r="E125" s="10"/>
      <c r="F125" s="10"/>
      <c r="G125" s="27"/>
      <c r="H125" s="13"/>
      <c r="I125" s="26"/>
      <c r="J125" s="22"/>
      <c r="K125" s="23"/>
      <c r="L125" s="20"/>
      <c r="M125" s="24"/>
      <c r="N125" s="20"/>
      <c r="O125" s="20"/>
      <c r="P125" s="20"/>
      <c r="Q125" s="20"/>
      <c r="R125" s="20"/>
    </row>
    <row r="126" spans="1:18" ht="18" customHeight="1">
      <c r="A126" s="9">
        <v>78</v>
      </c>
      <c r="B126" s="10" t="str">
        <f t="shared" si="2"/>
        <v>000-000</v>
      </c>
      <c r="C126" s="10"/>
      <c r="D126" s="10"/>
      <c r="E126" s="10"/>
      <c r="F126" s="10"/>
      <c r="G126" s="27"/>
      <c r="H126" s="13"/>
      <c r="I126" s="26"/>
      <c r="J126" s="22"/>
      <c r="K126" s="23"/>
      <c r="L126" s="20"/>
      <c r="M126" s="24"/>
      <c r="N126" s="20"/>
      <c r="O126" s="20"/>
      <c r="P126" s="20"/>
      <c r="Q126" s="20"/>
      <c r="R126" s="20"/>
    </row>
    <row r="127" spans="1:18" ht="18" customHeight="1">
      <c r="A127" s="9">
        <v>79</v>
      </c>
      <c r="B127" s="10" t="str">
        <f t="shared" si="2"/>
        <v>000-000</v>
      </c>
      <c r="C127" s="10"/>
      <c r="D127" s="10"/>
      <c r="E127" s="10"/>
      <c r="F127" s="10"/>
      <c r="G127" s="27"/>
      <c r="H127" s="13"/>
      <c r="I127" s="26"/>
      <c r="J127" s="22"/>
      <c r="K127" s="23"/>
      <c r="L127" s="20"/>
      <c r="M127" s="24"/>
      <c r="N127" s="20"/>
      <c r="O127" s="20"/>
      <c r="P127" s="20"/>
      <c r="Q127" s="20"/>
      <c r="R127" s="20"/>
    </row>
    <row r="128" spans="1:18" ht="18" customHeight="1">
      <c r="A128" s="9">
        <v>80</v>
      </c>
      <c r="B128" s="10" t="str">
        <f t="shared" si="2"/>
        <v>000-000</v>
      </c>
      <c r="C128" s="10"/>
      <c r="D128" s="10"/>
      <c r="E128" s="10"/>
      <c r="F128" s="10"/>
      <c r="G128" s="27"/>
      <c r="H128" s="13"/>
      <c r="I128" s="26"/>
      <c r="J128" s="22"/>
      <c r="K128" s="23"/>
      <c r="L128" s="20"/>
      <c r="M128" s="24"/>
      <c r="N128" s="20"/>
      <c r="O128" s="20"/>
      <c r="P128" s="20"/>
      <c r="Q128" s="20"/>
      <c r="R128" s="20"/>
    </row>
    <row r="129" spans="1:18" ht="18" customHeight="1">
      <c r="A129" s="9">
        <v>81</v>
      </c>
      <c r="B129" s="10" t="str">
        <f t="shared" si="2"/>
        <v>000-000</v>
      </c>
      <c r="C129" s="10"/>
      <c r="D129" s="10"/>
      <c r="E129" s="10"/>
      <c r="F129" s="10"/>
      <c r="G129" s="27"/>
      <c r="H129" s="13"/>
      <c r="I129" s="26"/>
      <c r="J129" s="22"/>
      <c r="K129" s="23"/>
      <c r="L129" s="20"/>
      <c r="M129" s="24"/>
      <c r="N129" s="20"/>
      <c r="O129" s="20"/>
      <c r="P129" s="20"/>
      <c r="Q129" s="20"/>
      <c r="R129" s="20"/>
    </row>
    <row r="130" spans="1:18" ht="18" customHeight="1">
      <c r="A130" s="9">
        <v>82</v>
      </c>
      <c r="B130" s="10" t="str">
        <f t="shared" si="2"/>
        <v>000-000</v>
      </c>
      <c r="C130" s="10"/>
      <c r="D130" s="10"/>
      <c r="E130" s="10"/>
      <c r="F130" s="10"/>
      <c r="G130" s="27"/>
      <c r="H130" s="13"/>
      <c r="I130" s="26"/>
      <c r="J130" s="22"/>
      <c r="K130" s="23"/>
      <c r="L130" s="20"/>
      <c r="M130" s="24"/>
      <c r="N130" s="20"/>
      <c r="O130" s="20"/>
      <c r="P130" s="20"/>
      <c r="Q130" s="20"/>
      <c r="R130" s="20"/>
    </row>
    <row r="131" spans="1:18" ht="18" customHeight="1">
      <c r="A131" s="9">
        <v>83</v>
      </c>
      <c r="B131" s="10" t="str">
        <f t="shared" si="2"/>
        <v>000-000</v>
      </c>
      <c r="C131" s="10"/>
      <c r="D131" s="10"/>
      <c r="E131" s="10"/>
      <c r="F131" s="10"/>
      <c r="G131" s="27"/>
      <c r="H131" s="13"/>
      <c r="I131" s="26"/>
      <c r="J131" s="22"/>
      <c r="K131" s="23"/>
      <c r="L131" s="20"/>
      <c r="M131" s="24"/>
      <c r="N131" s="20"/>
      <c r="O131" s="20"/>
      <c r="P131" s="20"/>
      <c r="Q131" s="20"/>
      <c r="R131" s="20"/>
    </row>
    <row r="132" spans="1:18" ht="18" customHeight="1">
      <c r="A132" s="9">
        <v>84</v>
      </c>
      <c r="B132" s="10" t="str">
        <f t="shared" si="2"/>
        <v>000-000</v>
      </c>
      <c r="C132" s="10"/>
      <c r="D132" s="10"/>
      <c r="E132" s="10"/>
      <c r="F132" s="10"/>
      <c r="G132" s="27"/>
      <c r="H132" s="13"/>
      <c r="I132" s="26"/>
      <c r="J132" s="22"/>
      <c r="K132" s="23"/>
      <c r="L132" s="20"/>
      <c r="M132" s="24"/>
      <c r="N132" s="20"/>
      <c r="O132" s="20"/>
      <c r="P132" s="20"/>
      <c r="Q132" s="20"/>
      <c r="R132" s="20"/>
    </row>
    <row r="133" spans="1:18" ht="18" customHeight="1">
      <c r="A133" s="9">
        <v>85</v>
      </c>
      <c r="B133" s="10" t="str">
        <f t="shared" si="2"/>
        <v>000-000</v>
      </c>
      <c r="C133" s="10"/>
      <c r="D133" s="10"/>
      <c r="E133" s="10"/>
      <c r="F133" s="10"/>
      <c r="G133" s="27"/>
      <c r="H133" s="13"/>
      <c r="I133" s="26"/>
      <c r="J133" s="22"/>
      <c r="K133" s="23"/>
      <c r="L133" s="20"/>
      <c r="M133" s="24"/>
      <c r="N133" s="20"/>
      <c r="O133" s="20"/>
      <c r="P133" s="20"/>
      <c r="Q133" s="20"/>
      <c r="R133" s="20"/>
    </row>
    <row r="134" spans="1:18" ht="18" customHeight="1">
      <c r="A134" s="9">
        <v>86</v>
      </c>
      <c r="B134" s="10" t="str">
        <f t="shared" si="2"/>
        <v>000-000</v>
      </c>
      <c r="C134" s="10"/>
      <c r="D134" s="10"/>
      <c r="E134" s="10"/>
      <c r="F134" s="10"/>
      <c r="G134" s="27"/>
      <c r="H134" s="13"/>
      <c r="I134" s="26"/>
      <c r="J134" s="22"/>
      <c r="K134" s="23"/>
      <c r="L134" s="20"/>
      <c r="M134" s="24"/>
      <c r="N134" s="20"/>
      <c r="O134" s="20"/>
      <c r="P134" s="20"/>
      <c r="Q134" s="20"/>
      <c r="R134" s="20"/>
    </row>
    <row r="135" spans="1:18" ht="18" customHeight="1">
      <c r="A135" s="9">
        <v>87</v>
      </c>
      <c r="B135" s="10" t="str">
        <f t="shared" si="2"/>
        <v>000-000</v>
      </c>
      <c r="C135" s="10"/>
      <c r="D135" s="10"/>
      <c r="E135" s="10"/>
      <c r="F135" s="10"/>
      <c r="G135" s="27"/>
      <c r="H135" s="13"/>
      <c r="I135" s="26"/>
      <c r="J135" s="22"/>
      <c r="K135" s="23"/>
      <c r="L135" s="20"/>
      <c r="M135" s="24"/>
      <c r="N135" s="20"/>
      <c r="O135" s="20"/>
      <c r="P135" s="20"/>
      <c r="Q135" s="20"/>
      <c r="R135" s="20"/>
    </row>
    <row r="136" spans="1:18" ht="18" customHeight="1">
      <c r="A136" s="9">
        <v>88</v>
      </c>
      <c r="B136" s="10" t="str">
        <f t="shared" si="2"/>
        <v>000-000</v>
      </c>
      <c r="C136" s="10"/>
      <c r="D136" s="10"/>
      <c r="E136" s="10"/>
      <c r="F136" s="10"/>
      <c r="G136" s="27"/>
      <c r="H136" s="13"/>
      <c r="I136" s="26"/>
      <c r="J136" s="22"/>
      <c r="K136" s="23"/>
      <c r="L136" s="20"/>
      <c r="M136" s="24"/>
      <c r="N136" s="20"/>
      <c r="O136" s="20"/>
      <c r="P136" s="20"/>
      <c r="Q136" s="20"/>
      <c r="R136" s="20"/>
    </row>
    <row r="137" spans="1:18" ht="18" customHeight="1">
      <c r="A137" s="9">
        <v>89</v>
      </c>
      <c r="B137" s="10" t="str">
        <f t="shared" si="2"/>
        <v>000-000</v>
      </c>
      <c r="C137" s="10"/>
      <c r="D137" s="10"/>
      <c r="E137" s="10"/>
      <c r="F137" s="10"/>
      <c r="G137" s="27"/>
      <c r="H137" s="13"/>
      <c r="I137" s="26"/>
      <c r="J137" s="22"/>
      <c r="K137" s="23"/>
      <c r="L137" s="20"/>
      <c r="M137" s="24"/>
      <c r="N137" s="20"/>
      <c r="O137" s="20"/>
      <c r="P137" s="20"/>
      <c r="Q137" s="20"/>
      <c r="R137" s="20"/>
    </row>
    <row r="138" spans="1:18" ht="18" customHeight="1">
      <c r="A138" s="9">
        <v>90</v>
      </c>
      <c r="B138" s="10" t="str">
        <f t="shared" si="2"/>
        <v>000-000</v>
      </c>
      <c r="C138" s="10"/>
      <c r="D138" s="10"/>
      <c r="E138" s="10"/>
      <c r="F138" s="10"/>
      <c r="G138" s="27"/>
      <c r="H138" s="13"/>
      <c r="I138" s="26"/>
      <c r="J138" s="22"/>
      <c r="K138" s="23"/>
      <c r="L138" s="20"/>
      <c r="M138" s="24"/>
      <c r="N138" s="20"/>
      <c r="O138" s="20"/>
      <c r="P138" s="20"/>
      <c r="Q138" s="20"/>
      <c r="R138" s="20"/>
    </row>
    <row r="139" spans="1:18" ht="18" customHeight="1">
      <c r="A139" s="9">
        <v>91</v>
      </c>
      <c r="B139" s="10" t="str">
        <f t="shared" si="2"/>
        <v>000-000</v>
      </c>
      <c r="C139" s="10"/>
      <c r="D139" s="10"/>
      <c r="E139" s="10"/>
      <c r="F139" s="10"/>
      <c r="G139" s="27"/>
      <c r="H139" s="13"/>
      <c r="I139" s="26"/>
      <c r="J139" s="22"/>
      <c r="K139" s="23"/>
      <c r="L139" s="20"/>
      <c r="M139" s="24"/>
      <c r="N139" s="20"/>
      <c r="O139" s="20"/>
      <c r="P139" s="20"/>
      <c r="Q139" s="20"/>
      <c r="R139" s="20"/>
    </row>
    <row r="140" spans="1:18" ht="18" customHeight="1">
      <c r="A140" s="9">
        <v>92</v>
      </c>
      <c r="B140" s="10" t="str">
        <f t="shared" si="2"/>
        <v>000-000</v>
      </c>
      <c r="C140" s="10"/>
      <c r="D140" s="10"/>
      <c r="E140" s="10"/>
      <c r="F140" s="10"/>
      <c r="G140" s="27"/>
      <c r="H140" s="13"/>
      <c r="I140" s="26"/>
      <c r="J140" s="22"/>
      <c r="K140" s="23"/>
      <c r="L140" s="20"/>
      <c r="M140" s="24"/>
      <c r="N140" s="20"/>
      <c r="O140" s="20"/>
      <c r="P140" s="20"/>
      <c r="Q140" s="20"/>
      <c r="R140" s="20"/>
    </row>
    <row r="141" spans="1:18" ht="18" customHeight="1">
      <c r="A141" s="9">
        <v>93</v>
      </c>
      <c r="B141" s="10" t="str">
        <f t="shared" si="2"/>
        <v>000-000</v>
      </c>
      <c r="C141" s="10"/>
      <c r="D141" s="10"/>
      <c r="E141" s="10"/>
      <c r="F141" s="10"/>
      <c r="G141" s="27"/>
      <c r="H141" s="13"/>
      <c r="I141" s="26"/>
      <c r="J141" s="22"/>
      <c r="K141" s="23"/>
      <c r="L141" s="20"/>
      <c r="M141" s="24"/>
      <c r="N141" s="20"/>
      <c r="O141" s="20"/>
      <c r="P141" s="20"/>
      <c r="Q141" s="20"/>
      <c r="R141" s="20"/>
    </row>
    <row r="142" spans="1:18" ht="18" customHeight="1">
      <c r="A142" s="9">
        <v>94</v>
      </c>
      <c r="B142" s="10" t="str">
        <f t="shared" si="2"/>
        <v>000-000</v>
      </c>
      <c r="C142" s="10"/>
      <c r="D142" s="10"/>
      <c r="E142" s="10"/>
      <c r="F142" s="10"/>
      <c r="G142" s="27"/>
      <c r="H142" s="13"/>
      <c r="I142" s="26"/>
      <c r="J142" s="22"/>
      <c r="K142" s="23"/>
      <c r="L142" s="20"/>
      <c r="M142" s="24"/>
      <c r="N142" s="20"/>
      <c r="O142" s="20"/>
      <c r="P142" s="20"/>
      <c r="Q142" s="20"/>
      <c r="R142" s="20"/>
    </row>
    <row r="143" spans="1:18" ht="18" customHeight="1">
      <c r="A143" s="9">
        <v>95</v>
      </c>
      <c r="B143" s="10" t="str">
        <f t="shared" si="2"/>
        <v>000-000</v>
      </c>
      <c r="C143" s="10"/>
      <c r="D143" s="10"/>
      <c r="E143" s="10"/>
      <c r="F143" s="10"/>
      <c r="G143" s="27"/>
      <c r="H143" s="13"/>
      <c r="I143" s="26"/>
      <c r="J143" s="22"/>
      <c r="K143" s="23"/>
      <c r="L143" s="20"/>
      <c r="M143" s="24"/>
      <c r="N143" s="20"/>
      <c r="O143" s="20"/>
      <c r="P143" s="20"/>
      <c r="Q143" s="20"/>
      <c r="R143" s="20"/>
    </row>
    <row r="144" spans="1:18" ht="18" customHeight="1">
      <c r="A144" s="9">
        <v>96</v>
      </c>
      <c r="B144" s="10" t="str">
        <f t="shared" si="2"/>
        <v>000-000</v>
      </c>
      <c r="C144" s="10"/>
      <c r="D144" s="10"/>
      <c r="E144" s="10"/>
      <c r="F144" s="10"/>
      <c r="G144" s="27"/>
      <c r="H144" s="13"/>
      <c r="I144" s="26"/>
      <c r="J144" s="22"/>
      <c r="K144" s="23"/>
      <c r="L144" s="20"/>
      <c r="M144" s="24"/>
      <c r="N144" s="20"/>
      <c r="O144" s="20"/>
      <c r="P144" s="20"/>
      <c r="Q144" s="20"/>
      <c r="R144" s="20"/>
    </row>
    <row r="145" spans="1:18" ht="18" customHeight="1">
      <c r="A145" s="9">
        <v>97</v>
      </c>
      <c r="B145" s="10" t="str">
        <f t="shared" si="2"/>
        <v>000-000</v>
      </c>
      <c r="C145" s="10"/>
      <c r="D145" s="10"/>
      <c r="E145" s="10"/>
      <c r="F145" s="10"/>
      <c r="G145" s="27"/>
      <c r="H145" s="13"/>
      <c r="I145" s="26"/>
      <c r="J145" s="22"/>
      <c r="K145" s="23"/>
      <c r="L145" s="20"/>
      <c r="M145" s="24"/>
      <c r="N145" s="20"/>
      <c r="O145" s="20"/>
      <c r="P145" s="20"/>
      <c r="Q145" s="20"/>
      <c r="R145" s="20"/>
    </row>
    <row r="146" spans="1:18" ht="18" customHeight="1">
      <c r="A146" s="9">
        <v>98</v>
      </c>
      <c r="B146" s="10" t="str">
        <f t="shared" si="2"/>
        <v>000-000</v>
      </c>
      <c r="C146" s="10"/>
      <c r="D146" s="10"/>
      <c r="E146" s="10"/>
      <c r="F146" s="10"/>
      <c r="G146" s="27"/>
      <c r="H146" s="13"/>
      <c r="I146" s="26"/>
      <c r="J146" s="22"/>
      <c r="K146" s="23"/>
      <c r="L146" s="20"/>
      <c r="M146" s="24"/>
      <c r="N146" s="20"/>
      <c r="O146" s="20"/>
      <c r="P146" s="20"/>
      <c r="Q146" s="20"/>
      <c r="R146" s="20"/>
    </row>
    <row r="147" spans="1:18" ht="18" customHeight="1">
      <c r="A147" s="9">
        <v>99</v>
      </c>
      <c r="B147" s="10" t="str">
        <f t="shared" si="2"/>
        <v>000-000</v>
      </c>
      <c r="C147" s="10"/>
      <c r="D147" s="10"/>
      <c r="E147" s="10"/>
      <c r="F147" s="10"/>
      <c r="G147" s="27"/>
      <c r="H147" s="13"/>
      <c r="I147" s="26"/>
      <c r="J147" s="22"/>
      <c r="K147" s="23"/>
      <c r="L147" s="20"/>
      <c r="M147" s="24"/>
      <c r="N147" s="20"/>
      <c r="O147" s="20"/>
      <c r="P147" s="20"/>
      <c r="Q147" s="20"/>
      <c r="R147" s="20"/>
    </row>
    <row r="148" spans="1:18" ht="18" customHeight="1">
      <c r="A148" s="9">
        <v>100</v>
      </c>
      <c r="B148" s="10" t="str">
        <f t="shared" si="2"/>
        <v>000-000</v>
      </c>
      <c r="C148" s="10"/>
      <c r="D148" s="10"/>
      <c r="E148" s="10"/>
      <c r="F148" s="10"/>
      <c r="G148" s="27"/>
      <c r="H148" s="13"/>
      <c r="I148" s="26"/>
      <c r="J148" s="22"/>
      <c r="K148" s="23"/>
      <c r="L148" s="20"/>
      <c r="M148" s="24"/>
      <c r="N148" s="20"/>
      <c r="O148" s="20"/>
      <c r="P148" s="20"/>
      <c r="Q148" s="20"/>
      <c r="R148" s="20"/>
    </row>
    <row r="149" spans="1:18" ht="18" customHeight="1">
      <c r="A149" s="9">
        <v>101</v>
      </c>
      <c r="B149" s="10" t="str">
        <f t="shared" si="2"/>
        <v>000-000</v>
      </c>
      <c r="C149" s="10"/>
      <c r="D149" s="10"/>
      <c r="E149" s="10"/>
      <c r="F149" s="10"/>
      <c r="G149" s="27"/>
      <c r="H149" s="13"/>
      <c r="I149" s="26"/>
      <c r="J149" s="22"/>
      <c r="K149" s="23"/>
      <c r="L149" s="20"/>
      <c r="M149" s="24"/>
      <c r="N149" s="20"/>
      <c r="O149" s="20"/>
      <c r="P149" s="20"/>
      <c r="Q149" s="20"/>
      <c r="R149" s="20"/>
    </row>
    <row r="150" spans="1:18" ht="18" customHeight="1">
      <c r="A150" s="9">
        <v>102</v>
      </c>
      <c r="B150" s="10" t="str">
        <f t="shared" si="2"/>
        <v>000-000</v>
      </c>
      <c r="C150" s="10"/>
      <c r="D150" s="10"/>
      <c r="E150" s="10"/>
      <c r="F150" s="10"/>
      <c r="G150" s="27"/>
      <c r="H150" s="13"/>
      <c r="I150" s="26"/>
      <c r="J150" s="22"/>
      <c r="K150" s="23"/>
      <c r="L150" s="20"/>
      <c r="M150" s="24"/>
      <c r="N150" s="20"/>
      <c r="O150" s="20"/>
      <c r="P150" s="20"/>
      <c r="Q150" s="20"/>
      <c r="R150" s="20"/>
    </row>
    <row r="151" spans="1:18" ht="18" customHeight="1">
      <c r="A151" s="9">
        <v>103</v>
      </c>
      <c r="B151" s="10" t="str">
        <f t="shared" si="2"/>
        <v>000-000</v>
      </c>
      <c r="C151" s="10"/>
      <c r="D151" s="10"/>
      <c r="E151" s="10"/>
      <c r="F151" s="10"/>
      <c r="G151" s="27"/>
      <c r="H151" s="13"/>
      <c r="I151" s="26"/>
      <c r="J151" s="22"/>
      <c r="K151" s="23"/>
      <c r="L151" s="20"/>
      <c r="M151" s="24"/>
      <c r="N151" s="20"/>
      <c r="O151" s="20"/>
      <c r="P151" s="20"/>
      <c r="Q151" s="20"/>
      <c r="R151" s="20"/>
    </row>
    <row r="152" spans="1:18" ht="18" customHeight="1">
      <c r="A152" s="9">
        <v>104</v>
      </c>
      <c r="B152" s="10" t="str">
        <f t="shared" si="2"/>
        <v>000-000</v>
      </c>
      <c r="C152" s="10"/>
      <c r="D152" s="10"/>
      <c r="E152" s="10"/>
      <c r="F152" s="10"/>
      <c r="G152" s="27"/>
      <c r="H152" s="13"/>
      <c r="I152" s="26"/>
      <c r="J152" s="22"/>
      <c r="K152" s="23"/>
      <c r="L152" s="20"/>
      <c r="M152" s="24"/>
      <c r="N152" s="20"/>
      <c r="O152" s="20"/>
      <c r="P152" s="20"/>
      <c r="Q152" s="20"/>
      <c r="R152" s="20"/>
    </row>
    <row r="153" spans="1:18" ht="18" customHeight="1">
      <c r="A153" s="9">
        <v>105</v>
      </c>
      <c r="B153" s="10" t="str">
        <f t="shared" si="2"/>
        <v>000-000</v>
      </c>
      <c r="C153" s="10"/>
      <c r="D153" s="10"/>
      <c r="E153" s="10"/>
      <c r="F153" s="10"/>
      <c r="G153" s="27"/>
      <c r="H153" s="13"/>
      <c r="I153" s="26"/>
      <c r="J153" s="22"/>
      <c r="K153" s="23"/>
      <c r="L153" s="20"/>
      <c r="M153" s="24"/>
      <c r="N153" s="20"/>
      <c r="O153" s="20"/>
      <c r="P153" s="20"/>
      <c r="Q153" s="20"/>
      <c r="R153" s="20"/>
    </row>
    <row r="154" spans="1:18" ht="18" customHeight="1">
      <c r="A154" s="9">
        <v>106</v>
      </c>
      <c r="B154" s="10" t="str">
        <f t="shared" si="2"/>
        <v>000-000</v>
      </c>
      <c r="C154" s="10"/>
      <c r="D154" s="10"/>
      <c r="E154" s="10"/>
      <c r="F154" s="10"/>
      <c r="G154" s="27"/>
      <c r="H154" s="13"/>
      <c r="I154" s="26"/>
      <c r="J154" s="22"/>
      <c r="K154" s="23"/>
      <c r="L154" s="20"/>
      <c r="M154" s="24"/>
      <c r="N154" s="20"/>
      <c r="O154" s="20"/>
      <c r="P154" s="20"/>
      <c r="Q154" s="20"/>
      <c r="R154" s="20"/>
    </row>
    <row r="155" spans="1:18" ht="18" customHeight="1">
      <c r="A155" s="9">
        <v>107</v>
      </c>
      <c r="B155" s="10" t="str">
        <f t="shared" si="2"/>
        <v>000-000</v>
      </c>
      <c r="C155" s="10"/>
      <c r="D155" s="10"/>
      <c r="E155" s="10"/>
      <c r="F155" s="10"/>
      <c r="G155" s="27"/>
      <c r="H155" s="13"/>
      <c r="I155" s="26"/>
      <c r="J155" s="22"/>
      <c r="K155" s="23"/>
      <c r="L155" s="20"/>
      <c r="M155" s="24"/>
      <c r="N155" s="20"/>
      <c r="O155" s="20"/>
      <c r="P155" s="20"/>
      <c r="Q155" s="20"/>
      <c r="R155" s="20"/>
    </row>
    <row r="156" spans="1:18" ht="18" customHeight="1">
      <c r="A156" s="9">
        <v>108</v>
      </c>
      <c r="B156" s="10" t="str">
        <f t="shared" si="2"/>
        <v>000-000</v>
      </c>
      <c r="C156" s="10"/>
      <c r="D156" s="10"/>
      <c r="E156" s="10"/>
      <c r="F156" s="10"/>
      <c r="G156" s="27"/>
      <c r="H156" s="13"/>
      <c r="I156" s="26"/>
      <c r="J156" s="22"/>
      <c r="K156" s="23"/>
      <c r="L156" s="20"/>
      <c r="M156" s="24"/>
      <c r="N156" s="20"/>
      <c r="O156" s="20"/>
      <c r="P156" s="20"/>
      <c r="Q156" s="20"/>
      <c r="R156" s="20"/>
    </row>
    <row r="157" spans="1:18" ht="18" customHeight="1">
      <c r="A157" s="9">
        <v>109</v>
      </c>
      <c r="B157" s="10" t="str">
        <f t="shared" si="2"/>
        <v>000-000</v>
      </c>
      <c r="C157" s="10"/>
      <c r="D157" s="10"/>
      <c r="E157" s="10"/>
      <c r="F157" s="10"/>
      <c r="G157" s="27"/>
      <c r="H157" s="13"/>
      <c r="I157" s="26"/>
      <c r="J157" s="22"/>
      <c r="K157" s="23"/>
      <c r="L157" s="20"/>
      <c r="M157" s="24"/>
      <c r="N157" s="20"/>
      <c r="O157" s="20"/>
      <c r="P157" s="20"/>
      <c r="Q157" s="20"/>
      <c r="R157" s="20"/>
    </row>
    <row r="158" spans="1:18" ht="18" customHeight="1">
      <c r="A158" s="9">
        <v>110</v>
      </c>
      <c r="B158" s="10" t="str">
        <f t="shared" si="2"/>
        <v>000-000</v>
      </c>
      <c r="C158" s="10"/>
      <c r="D158" s="10"/>
      <c r="E158" s="10"/>
      <c r="F158" s="10"/>
      <c r="G158" s="27"/>
      <c r="H158" s="13"/>
      <c r="I158" s="26"/>
      <c r="J158" s="22"/>
      <c r="K158" s="23"/>
      <c r="L158" s="20"/>
      <c r="M158" s="24"/>
      <c r="N158" s="20"/>
      <c r="O158" s="20"/>
      <c r="P158" s="20"/>
      <c r="Q158" s="20"/>
      <c r="R158" s="20"/>
    </row>
    <row r="159" spans="1:18" ht="18" customHeight="1">
      <c r="A159" s="9">
        <v>111</v>
      </c>
      <c r="B159" s="10" t="str">
        <f t="shared" si="2"/>
        <v>000-000</v>
      </c>
      <c r="C159" s="10"/>
      <c r="D159" s="10"/>
      <c r="E159" s="10"/>
      <c r="F159" s="10"/>
      <c r="G159" s="27"/>
      <c r="H159" s="13"/>
      <c r="I159" s="26"/>
      <c r="J159" s="22"/>
      <c r="K159" s="23"/>
      <c r="L159" s="20"/>
      <c r="M159" s="24"/>
      <c r="N159" s="20"/>
      <c r="O159" s="20"/>
      <c r="P159" s="20"/>
      <c r="Q159" s="20"/>
      <c r="R159" s="20"/>
    </row>
    <row r="160" spans="1:18" ht="18" customHeight="1">
      <c r="A160" s="9">
        <v>112</v>
      </c>
      <c r="B160" s="10" t="str">
        <f t="shared" si="2"/>
        <v>000-000</v>
      </c>
      <c r="C160" s="10"/>
      <c r="D160" s="10"/>
      <c r="E160" s="10"/>
      <c r="F160" s="10"/>
      <c r="G160" s="27"/>
      <c r="H160" s="13"/>
      <c r="I160" s="26"/>
      <c r="J160" s="22"/>
      <c r="K160" s="23"/>
      <c r="L160" s="20"/>
      <c r="M160" s="24"/>
      <c r="N160" s="20"/>
      <c r="O160" s="20"/>
      <c r="P160" s="20"/>
      <c r="Q160" s="20"/>
      <c r="R160" s="20"/>
    </row>
    <row r="161" spans="1:18" ht="18" customHeight="1">
      <c r="A161" s="9">
        <v>113</v>
      </c>
      <c r="B161" s="10" t="str">
        <f t="shared" si="2"/>
        <v>000-000</v>
      </c>
      <c r="C161" s="10"/>
      <c r="D161" s="10"/>
      <c r="E161" s="10"/>
      <c r="F161" s="10"/>
      <c r="G161" s="27"/>
      <c r="H161" s="13"/>
      <c r="I161" s="26"/>
      <c r="J161" s="22"/>
      <c r="K161" s="23"/>
      <c r="L161" s="20"/>
      <c r="M161" s="24"/>
      <c r="N161" s="20"/>
      <c r="O161" s="20"/>
      <c r="P161" s="20"/>
      <c r="Q161" s="20"/>
      <c r="R161" s="20"/>
    </row>
    <row r="162" spans="1:18" ht="18" customHeight="1">
      <c r="A162" s="9">
        <v>114</v>
      </c>
      <c r="B162" s="10" t="str">
        <f t="shared" si="2"/>
        <v>000-000</v>
      </c>
      <c r="C162" s="10"/>
      <c r="D162" s="10"/>
      <c r="E162" s="10"/>
      <c r="F162" s="10"/>
      <c r="G162" s="27"/>
      <c r="H162" s="13"/>
      <c r="I162" s="26"/>
      <c r="J162" s="22"/>
      <c r="K162" s="23"/>
      <c r="L162" s="20"/>
      <c r="M162" s="24"/>
      <c r="N162" s="20"/>
      <c r="O162" s="20"/>
      <c r="P162" s="20"/>
      <c r="Q162" s="20"/>
      <c r="R162" s="20"/>
    </row>
    <row r="163" spans="1:18" ht="18" customHeight="1">
      <c r="A163" s="9">
        <v>115</v>
      </c>
      <c r="B163" s="10" t="str">
        <f t="shared" si="2"/>
        <v>000-000</v>
      </c>
      <c r="C163" s="10"/>
      <c r="D163" s="10"/>
      <c r="E163" s="10"/>
      <c r="F163" s="10"/>
      <c r="G163" s="27"/>
      <c r="H163" s="13"/>
      <c r="I163" s="26"/>
      <c r="J163" s="22"/>
      <c r="K163" s="23"/>
      <c r="L163" s="20"/>
      <c r="M163" s="24"/>
      <c r="N163" s="20"/>
      <c r="O163" s="20"/>
      <c r="P163" s="20"/>
      <c r="Q163" s="20"/>
      <c r="R163" s="20"/>
    </row>
    <row r="164" spans="1:18" ht="18" customHeight="1">
      <c r="A164" s="9">
        <v>116</v>
      </c>
      <c r="B164" s="10" t="str">
        <f t="shared" si="2"/>
        <v>000-000</v>
      </c>
      <c r="C164" s="10"/>
      <c r="D164" s="10"/>
      <c r="E164" s="10"/>
      <c r="F164" s="10"/>
      <c r="G164" s="27"/>
      <c r="H164" s="13"/>
      <c r="I164" s="26"/>
      <c r="J164" s="22"/>
      <c r="K164" s="23"/>
      <c r="L164" s="20"/>
      <c r="M164" s="24"/>
      <c r="N164" s="20"/>
      <c r="O164" s="20"/>
      <c r="P164" s="20"/>
      <c r="Q164" s="20"/>
      <c r="R164" s="20"/>
    </row>
    <row r="165" spans="1:18" ht="18" customHeight="1">
      <c r="A165" s="9">
        <v>117</v>
      </c>
      <c r="B165" s="10" t="str">
        <f t="shared" si="2"/>
        <v>000-000</v>
      </c>
      <c r="C165" s="10"/>
      <c r="D165" s="10"/>
      <c r="E165" s="10"/>
      <c r="F165" s="10"/>
      <c r="G165" s="27"/>
      <c r="H165" s="13"/>
      <c r="I165" s="26"/>
      <c r="J165" s="22"/>
      <c r="K165" s="23"/>
      <c r="L165" s="20"/>
      <c r="M165" s="24"/>
      <c r="N165" s="20"/>
      <c r="O165" s="20"/>
      <c r="P165" s="20"/>
      <c r="Q165" s="20"/>
      <c r="R165" s="20"/>
    </row>
    <row r="166" spans="1:18" ht="18" customHeight="1">
      <c r="A166" s="9">
        <v>118</v>
      </c>
      <c r="B166" s="10" t="str">
        <f t="shared" si="2"/>
        <v>000-000</v>
      </c>
      <c r="C166" s="10"/>
      <c r="D166" s="10"/>
      <c r="E166" s="10"/>
      <c r="F166" s="10"/>
      <c r="G166" s="27"/>
      <c r="H166" s="13"/>
      <c r="I166" s="26"/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ht="18" customHeight="1">
      <c r="A167" s="9">
        <v>119</v>
      </c>
      <c r="B167" s="10" t="str">
        <f t="shared" si="2"/>
        <v>000-000</v>
      </c>
      <c r="C167" s="10"/>
      <c r="D167" s="10"/>
      <c r="E167" s="10"/>
      <c r="F167" s="10"/>
      <c r="G167" s="27"/>
      <c r="H167" s="13"/>
      <c r="I167" s="26"/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ht="18" customHeight="1">
      <c r="A168" s="9">
        <v>120</v>
      </c>
      <c r="B168" s="10" t="str">
        <f t="shared" si="2"/>
        <v>000-000</v>
      </c>
      <c r="C168" s="10"/>
      <c r="D168" s="10"/>
      <c r="E168" s="10"/>
      <c r="F168" s="10"/>
      <c r="G168" s="27"/>
      <c r="H168" s="13"/>
      <c r="I168" s="26"/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ht="18" customHeight="1">
      <c r="A169" s="9">
        <v>121</v>
      </c>
      <c r="B169" s="10" t="str">
        <f t="shared" si="2"/>
        <v>000-000</v>
      </c>
      <c r="C169" s="10"/>
      <c r="D169" s="10"/>
      <c r="E169" s="10"/>
      <c r="F169" s="10"/>
      <c r="G169" s="27"/>
      <c r="H169" s="13"/>
      <c r="I169" s="26"/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ht="18" customHeight="1">
      <c r="A170" s="9">
        <v>122</v>
      </c>
      <c r="B170" s="10" t="str">
        <f t="shared" si="2"/>
        <v>000-000</v>
      </c>
      <c r="C170" s="10"/>
      <c r="D170" s="10"/>
      <c r="E170" s="10"/>
      <c r="F170" s="10"/>
      <c r="G170" s="27"/>
      <c r="H170" s="13"/>
      <c r="I170" s="26"/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ht="18" customHeight="1">
      <c r="A171" s="9">
        <v>123</v>
      </c>
      <c r="B171" s="10" t="str">
        <f t="shared" si="2"/>
        <v>000-000</v>
      </c>
      <c r="C171" s="10"/>
      <c r="D171" s="10"/>
      <c r="E171" s="10"/>
      <c r="F171" s="10"/>
      <c r="G171" s="27"/>
      <c r="H171" s="13"/>
      <c r="I171" s="26"/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ht="18" customHeight="1">
      <c r="A172" s="9">
        <v>124</v>
      </c>
      <c r="B172" s="10" t="str">
        <f t="shared" si="2"/>
        <v>000-000</v>
      </c>
      <c r="C172" s="10"/>
      <c r="D172" s="10"/>
      <c r="E172" s="10"/>
      <c r="F172" s="10"/>
      <c r="G172" s="27"/>
      <c r="H172" s="13"/>
      <c r="I172" s="26"/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ht="18" customHeight="1">
      <c r="A173" s="9">
        <v>125</v>
      </c>
      <c r="B173" s="10" t="str">
        <f t="shared" si="2"/>
        <v>000-000</v>
      </c>
      <c r="C173" s="10"/>
      <c r="D173" s="10"/>
      <c r="E173" s="10"/>
      <c r="F173" s="10"/>
      <c r="G173" s="27"/>
      <c r="H173" s="13"/>
      <c r="I173" s="26"/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ht="18" customHeight="1">
      <c r="A174" s="9">
        <v>126</v>
      </c>
      <c r="B174" s="10" t="str">
        <f t="shared" si="2"/>
        <v>000-000</v>
      </c>
      <c r="C174" s="10"/>
      <c r="D174" s="10"/>
      <c r="E174" s="10"/>
      <c r="F174" s="10"/>
      <c r="G174" s="27"/>
      <c r="H174" s="13"/>
      <c r="I174" s="26"/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ht="18" customHeight="1">
      <c r="A175" s="9">
        <v>127</v>
      </c>
      <c r="B175" s="10" t="str">
        <f t="shared" si="2"/>
        <v>000-000</v>
      </c>
      <c r="C175" s="10"/>
      <c r="D175" s="10"/>
      <c r="E175" s="10"/>
      <c r="F175" s="10"/>
      <c r="G175" s="27"/>
      <c r="H175" s="13"/>
      <c r="I175" s="26"/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ht="18" customHeight="1">
      <c r="A176" s="9">
        <v>128</v>
      </c>
      <c r="B176" s="10" t="str">
        <f t="shared" si="2"/>
        <v>000-000</v>
      </c>
      <c r="C176" s="10"/>
      <c r="D176" s="10"/>
      <c r="E176" s="10"/>
      <c r="F176" s="10"/>
      <c r="G176" s="27"/>
      <c r="H176" s="13"/>
      <c r="I176" s="26"/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ht="18" customHeight="1">
      <c r="A177" s="9">
        <v>129</v>
      </c>
      <c r="B177" s="10" t="str">
        <f t="shared" ref="B177:B240" si="3">TEXT(C177,"000")&amp;"-"&amp;TEXT(E177,"000")</f>
        <v>000-000</v>
      </c>
      <c r="C177" s="10"/>
      <c r="D177" s="10"/>
      <c r="E177" s="10"/>
      <c r="F177" s="10"/>
      <c r="G177" s="27"/>
      <c r="H177" s="13"/>
      <c r="I177" s="26"/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ht="18" customHeight="1">
      <c r="A178" s="9">
        <v>130</v>
      </c>
      <c r="B178" s="10" t="str">
        <f t="shared" si="3"/>
        <v>000-000</v>
      </c>
      <c r="C178" s="10"/>
      <c r="D178" s="10"/>
      <c r="E178" s="10"/>
      <c r="F178" s="10"/>
      <c r="G178" s="27"/>
      <c r="H178" s="13"/>
      <c r="I178" s="26"/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ht="18" customHeight="1">
      <c r="A179" s="9">
        <v>131</v>
      </c>
      <c r="B179" s="10" t="str">
        <f t="shared" si="3"/>
        <v>000-000</v>
      </c>
      <c r="C179" s="10"/>
      <c r="D179" s="10"/>
      <c r="E179" s="10"/>
      <c r="F179" s="10"/>
      <c r="G179" s="27"/>
      <c r="H179" s="13"/>
      <c r="I179" s="26"/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ht="18" customHeight="1">
      <c r="A180" s="9">
        <v>132</v>
      </c>
      <c r="B180" s="10" t="str">
        <f t="shared" si="3"/>
        <v>000-000</v>
      </c>
      <c r="C180" s="10"/>
      <c r="D180" s="10"/>
      <c r="E180" s="10"/>
      <c r="F180" s="10"/>
      <c r="G180" s="27"/>
      <c r="H180" s="13"/>
      <c r="I180" s="26"/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ht="18" customHeight="1">
      <c r="A181" s="9">
        <v>133</v>
      </c>
      <c r="B181" s="10" t="str">
        <f t="shared" si="3"/>
        <v>000-000</v>
      </c>
      <c r="C181" s="10"/>
      <c r="D181" s="10"/>
      <c r="E181" s="10"/>
      <c r="F181" s="10"/>
      <c r="G181" s="27"/>
      <c r="H181" s="13"/>
      <c r="I181" s="26"/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ht="18" customHeight="1">
      <c r="A182" s="9">
        <v>134</v>
      </c>
      <c r="B182" s="10" t="str">
        <f t="shared" si="3"/>
        <v>000-000</v>
      </c>
      <c r="C182" s="10"/>
      <c r="D182" s="10"/>
      <c r="E182" s="10"/>
      <c r="F182" s="10"/>
      <c r="G182" s="27"/>
      <c r="H182" s="13"/>
      <c r="I182" s="26"/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ht="18" customHeight="1">
      <c r="A183" s="9">
        <v>135</v>
      </c>
      <c r="B183" s="10" t="str">
        <f t="shared" si="3"/>
        <v>000-000</v>
      </c>
      <c r="C183" s="10"/>
      <c r="D183" s="10"/>
      <c r="E183" s="10"/>
      <c r="F183" s="10"/>
      <c r="G183" s="27"/>
      <c r="H183" s="13"/>
      <c r="I183" s="26"/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ht="18" customHeight="1">
      <c r="A184" s="9">
        <v>136</v>
      </c>
      <c r="B184" s="10" t="str">
        <f t="shared" si="3"/>
        <v>000-000</v>
      </c>
      <c r="C184" s="10"/>
      <c r="D184" s="10"/>
      <c r="E184" s="10"/>
      <c r="F184" s="10"/>
      <c r="G184" s="27"/>
      <c r="H184" s="13"/>
      <c r="I184" s="26"/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ht="18" customHeight="1">
      <c r="A185" s="9">
        <v>137</v>
      </c>
      <c r="B185" s="10" t="str">
        <f t="shared" si="3"/>
        <v>000-000</v>
      </c>
      <c r="C185" s="10"/>
      <c r="D185" s="10"/>
      <c r="E185" s="10"/>
      <c r="F185" s="10"/>
      <c r="G185" s="27"/>
      <c r="H185" s="13"/>
      <c r="I185" s="26"/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ht="18" customHeight="1">
      <c r="A186" s="9">
        <v>138</v>
      </c>
      <c r="B186" s="10" t="str">
        <f t="shared" si="3"/>
        <v>000-000</v>
      </c>
      <c r="C186" s="10"/>
      <c r="D186" s="10"/>
      <c r="E186" s="10"/>
      <c r="F186" s="10"/>
      <c r="G186" s="27"/>
      <c r="H186" s="13"/>
      <c r="I186" s="26"/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ht="18" customHeight="1">
      <c r="A187" s="9">
        <v>139</v>
      </c>
      <c r="B187" s="10" t="str">
        <f t="shared" si="3"/>
        <v>000-000</v>
      </c>
      <c r="C187" s="10"/>
      <c r="D187" s="10"/>
      <c r="E187" s="10"/>
      <c r="F187" s="10"/>
      <c r="G187" s="27"/>
      <c r="H187" s="13"/>
      <c r="I187" s="26"/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ht="18" customHeight="1">
      <c r="A188" s="9">
        <v>140</v>
      </c>
      <c r="B188" s="10" t="str">
        <f t="shared" si="3"/>
        <v>000-000</v>
      </c>
      <c r="C188" s="10"/>
      <c r="D188" s="10"/>
      <c r="E188" s="10"/>
      <c r="F188" s="10"/>
      <c r="G188" s="27"/>
      <c r="H188" s="13"/>
      <c r="I188" s="26"/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ht="18" customHeight="1">
      <c r="A189" s="9">
        <v>141</v>
      </c>
      <c r="B189" s="10" t="str">
        <f t="shared" si="3"/>
        <v>000-000</v>
      </c>
      <c r="C189" s="10"/>
      <c r="D189" s="10"/>
      <c r="E189" s="10"/>
      <c r="F189" s="10"/>
      <c r="G189" s="27"/>
      <c r="H189" s="13"/>
      <c r="I189" s="26"/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ht="18" customHeight="1">
      <c r="A190" s="9">
        <v>142</v>
      </c>
      <c r="B190" s="10" t="str">
        <f t="shared" si="3"/>
        <v>000-000</v>
      </c>
      <c r="C190" s="10"/>
      <c r="D190" s="10"/>
      <c r="E190" s="10"/>
      <c r="F190" s="10"/>
      <c r="G190" s="27"/>
      <c r="H190" s="13"/>
      <c r="I190" s="26"/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ht="18" customHeight="1">
      <c r="A191" s="9">
        <v>143</v>
      </c>
      <c r="B191" s="10" t="str">
        <f t="shared" si="3"/>
        <v>000-000</v>
      </c>
      <c r="C191" s="10"/>
      <c r="D191" s="10"/>
      <c r="E191" s="10"/>
      <c r="F191" s="10"/>
      <c r="G191" s="27"/>
      <c r="H191" s="13"/>
      <c r="I191" s="26"/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ht="18" customHeight="1">
      <c r="A192" s="9">
        <v>144</v>
      </c>
      <c r="B192" s="10" t="str">
        <f t="shared" si="3"/>
        <v>000-000</v>
      </c>
      <c r="C192" s="10"/>
      <c r="D192" s="10"/>
      <c r="E192" s="10"/>
      <c r="F192" s="10"/>
      <c r="G192" s="27"/>
      <c r="H192" s="13"/>
      <c r="I192" s="26"/>
      <c r="J192" s="22"/>
      <c r="K192" s="23"/>
      <c r="L192" s="20"/>
      <c r="M192" s="24"/>
      <c r="N192" s="20"/>
      <c r="O192" s="20"/>
      <c r="P192" s="20"/>
      <c r="Q192" s="20"/>
      <c r="R192" s="20"/>
    </row>
    <row r="193" spans="1:18" ht="18" customHeight="1">
      <c r="A193" s="9">
        <v>145</v>
      </c>
      <c r="B193" s="10" t="str">
        <f t="shared" si="3"/>
        <v>000-000</v>
      </c>
      <c r="C193" s="10"/>
      <c r="D193" s="10"/>
      <c r="E193" s="10"/>
      <c r="F193" s="10"/>
      <c r="G193" s="27"/>
      <c r="H193" s="13"/>
      <c r="I193" s="26"/>
      <c r="J193" s="22"/>
      <c r="K193" s="23"/>
      <c r="L193" s="20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10" t="str">
        <f t="shared" si="3"/>
        <v>000-000</v>
      </c>
      <c r="C194" s="10"/>
      <c r="D194" s="10"/>
      <c r="E194" s="10"/>
      <c r="F194" s="10"/>
      <c r="G194" s="27"/>
      <c r="H194" s="13"/>
      <c r="I194" s="26"/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10" t="str">
        <f t="shared" si="3"/>
        <v>000-000</v>
      </c>
      <c r="C195" s="10"/>
      <c r="D195" s="10"/>
      <c r="E195" s="10"/>
      <c r="F195" s="10"/>
      <c r="G195" s="27"/>
      <c r="H195" s="13"/>
      <c r="I195" s="26"/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10" t="str">
        <f t="shared" si="3"/>
        <v>000-000</v>
      </c>
      <c r="C196" s="10"/>
      <c r="D196" s="10"/>
      <c r="E196" s="10"/>
      <c r="F196" s="10"/>
      <c r="G196" s="27"/>
      <c r="H196" s="13"/>
      <c r="I196" s="26"/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10" t="str">
        <f t="shared" si="3"/>
        <v>000-000</v>
      </c>
      <c r="C197" s="10"/>
      <c r="D197" s="10"/>
      <c r="E197" s="10"/>
      <c r="F197" s="10"/>
      <c r="G197" s="27"/>
      <c r="H197" s="13"/>
      <c r="I197" s="26"/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10" t="str">
        <f t="shared" si="3"/>
        <v>000-000</v>
      </c>
      <c r="C198" s="10"/>
      <c r="D198" s="10"/>
      <c r="E198" s="10"/>
      <c r="F198" s="10"/>
      <c r="G198" s="27"/>
      <c r="H198" s="13"/>
      <c r="I198" s="26"/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10" t="str">
        <f t="shared" si="3"/>
        <v>000-000</v>
      </c>
      <c r="C199" s="10"/>
      <c r="D199" s="10"/>
      <c r="E199" s="10"/>
      <c r="F199" s="10"/>
      <c r="G199" s="27"/>
      <c r="H199" s="13"/>
      <c r="I199" s="26"/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10" t="str">
        <f t="shared" si="3"/>
        <v>000-000</v>
      </c>
      <c r="C200" s="10"/>
      <c r="D200" s="10"/>
      <c r="E200" s="10"/>
      <c r="F200" s="10"/>
      <c r="G200" s="27"/>
      <c r="H200" s="13"/>
      <c r="I200" s="26"/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10" t="str">
        <f t="shared" si="3"/>
        <v>000-000</v>
      </c>
      <c r="C201" s="10"/>
      <c r="D201" s="10"/>
      <c r="E201" s="10"/>
      <c r="F201" s="10"/>
      <c r="G201" s="27"/>
      <c r="H201" s="13"/>
      <c r="I201" s="26"/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10" t="str">
        <f t="shared" si="3"/>
        <v>000-000</v>
      </c>
      <c r="C202" s="10"/>
      <c r="D202" s="10"/>
      <c r="E202" s="10"/>
      <c r="F202" s="10"/>
      <c r="G202" s="27"/>
      <c r="H202" s="13"/>
      <c r="I202" s="26"/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10" t="str">
        <f t="shared" si="3"/>
        <v>000-000</v>
      </c>
      <c r="C203" s="10"/>
      <c r="D203" s="10"/>
      <c r="E203" s="10"/>
      <c r="F203" s="10"/>
      <c r="G203" s="27"/>
      <c r="H203" s="13"/>
      <c r="I203" s="26"/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10" t="str">
        <f t="shared" si="3"/>
        <v>000-000</v>
      </c>
      <c r="C204" s="10"/>
      <c r="D204" s="10"/>
      <c r="E204" s="10"/>
      <c r="F204" s="10"/>
      <c r="G204" s="27"/>
      <c r="H204" s="13"/>
      <c r="I204" s="26"/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10" t="str">
        <f t="shared" si="3"/>
        <v>000-000</v>
      </c>
      <c r="C205" s="10"/>
      <c r="D205" s="10"/>
      <c r="E205" s="10"/>
      <c r="F205" s="10"/>
      <c r="G205" s="27"/>
      <c r="H205" s="13"/>
      <c r="I205" s="26"/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10" t="str">
        <f t="shared" si="3"/>
        <v>000-000</v>
      </c>
      <c r="C206" s="10"/>
      <c r="D206" s="10"/>
      <c r="E206" s="10"/>
      <c r="F206" s="10"/>
      <c r="G206" s="27"/>
      <c r="H206" s="13"/>
      <c r="I206" s="26"/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10" t="str">
        <f t="shared" si="3"/>
        <v>000-000</v>
      </c>
      <c r="C207" s="10"/>
      <c r="D207" s="10"/>
      <c r="E207" s="10"/>
      <c r="F207" s="10"/>
      <c r="G207" s="27"/>
      <c r="H207" s="13"/>
      <c r="I207" s="26"/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10" t="str">
        <f t="shared" si="3"/>
        <v>000-000</v>
      </c>
      <c r="C208" s="10"/>
      <c r="D208" s="10"/>
      <c r="E208" s="10"/>
      <c r="F208" s="10"/>
      <c r="G208" s="27"/>
      <c r="H208" s="13"/>
      <c r="I208" s="26"/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10" t="str">
        <f t="shared" si="3"/>
        <v>000-000</v>
      </c>
      <c r="C209" s="10"/>
      <c r="D209" s="10"/>
      <c r="E209" s="10"/>
      <c r="F209" s="10"/>
      <c r="G209" s="27"/>
      <c r="H209" s="13"/>
      <c r="I209" s="26"/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10" t="str">
        <f t="shared" si="3"/>
        <v>000-000</v>
      </c>
      <c r="C210" s="10"/>
      <c r="D210" s="10"/>
      <c r="E210" s="10"/>
      <c r="F210" s="10"/>
      <c r="G210" s="27"/>
      <c r="H210" s="13"/>
      <c r="I210" s="26"/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10" t="str">
        <f t="shared" si="3"/>
        <v>000-000</v>
      </c>
      <c r="C211" s="10"/>
      <c r="D211" s="10"/>
      <c r="E211" s="10"/>
      <c r="F211" s="10"/>
      <c r="G211" s="27"/>
      <c r="H211" s="13"/>
      <c r="I211" s="26"/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10" t="str">
        <f t="shared" si="3"/>
        <v>000-000</v>
      </c>
      <c r="C212" s="10"/>
      <c r="D212" s="10"/>
      <c r="E212" s="10"/>
      <c r="F212" s="10"/>
      <c r="G212" s="27"/>
      <c r="H212" s="13"/>
      <c r="I212" s="26"/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10" t="str">
        <f t="shared" si="3"/>
        <v>000-000</v>
      </c>
      <c r="C213" s="10"/>
      <c r="D213" s="10"/>
      <c r="E213" s="10"/>
      <c r="F213" s="10"/>
      <c r="G213" s="27"/>
      <c r="H213" s="13"/>
      <c r="I213" s="26"/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10" t="str">
        <f t="shared" si="3"/>
        <v>000-000</v>
      </c>
      <c r="C214" s="10"/>
      <c r="D214" s="10"/>
      <c r="E214" s="10"/>
      <c r="F214" s="10"/>
      <c r="G214" s="27"/>
      <c r="H214" s="13"/>
      <c r="I214" s="26"/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10" t="str">
        <f t="shared" si="3"/>
        <v>000-000</v>
      </c>
      <c r="C215" s="10"/>
      <c r="D215" s="10"/>
      <c r="E215" s="10"/>
      <c r="F215" s="10"/>
      <c r="G215" s="27"/>
      <c r="H215" s="13"/>
      <c r="I215" s="26"/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10" t="str">
        <f t="shared" si="3"/>
        <v>000-000</v>
      </c>
      <c r="C216" s="10"/>
      <c r="D216" s="10"/>
      <c r="E216" s="10"/>
      <c r="F216" s="10"/>
      <c r="G216" s="27"/>
      <c r="H216" s="13"/>
      <c r="I216" s="26"/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10" t="str">
        <f t="shared" si="3"/>
        <v>000-000</v>
      </c>
      <c r="C217" s="10"/>
      <c r="D217" s="10"/>
      <c r="E217" s="10"/>
      <c r="F217" s="10"/>
      <c r="G217" s="27"/>
      <c r="H217" s="13"/>
      <c r="I217" s="26"/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10" t="str">
        <f t="shared" si="3"/>
        <v>000-000</v>
      </c>
      <c r="C218" s="10"/>
      <c r="D218" s="10"/>
      <c r="E218" s="10"/>
      <c r="F218" s="10"/>
      <c r="G218" s="27"/>
      <c r="H218" s="13"/>
      <c r="I218" s="26"/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10" t="str">
        <f t="shared" si="3"/>
        <v>000-000</v>
      </c>
      <c r="C219" s="10"/>
      <c r="D219" s="10"/>
      <c r="E219" s="10"/>
      <c r="F219" s="10"/>
      <c r="G219" s="27"/>
      <c r="H219" s="13"/>
      <c r="I219" s="26"/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10" t="str">
        <f t="shared" si="3"/>
        <v>000-000</v>
      </c>
      <c r="C220" s="10"/>
      <c r="D220" s="10"/>
      <c r="E220" s="10"/>
      <c r="F220" s="10"/>
      <c r="G220" s="27"/>
      <c r="H220" s="13"/>
      <c r="I220" s="26"/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10" t="str">
        <f t="shared" si="3"/>
        <v>000-000</v>
      </c>
      <c r="C221" s="10"/>
      <c r="D221" s="10"/>
      <c r="E221" s="10"/>
      <c r="F221" s="10"/>
      <c r="G221" s="27"/>
      <c r="H221" s="13"/>
      <c r="I221" s="26"/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10" t="str">
        <f t="shared" si="3"/>
        <v>000-000</v>
      </c>
      <c r="C222" s="10"/>
      <c r="D222" s="10"/>
      <c r="E222" s="10"/>
      <c r="F222" s="10"/>
      <c r="G222" s="27"/>
      <c r="H222" s="13"/>
      <c r="I222" s="26"/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10" t="str">
        <f t="shared" si="3"/>
        <v>000-000</v>
      </c>
      <c r="C223" s="10"/>
      <c r="D223" s="10"/>
      <c r="E223" s="10"/>
      <c r="F223" s="10"/>
      <c r="G223" s="27"/>
      <c r="H223" s="13"/>
      <c r="I223" s="26"/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10" t="str">
        <f t="shared" si="3"/>
        <v>000-000</v>
      </c>
      <c r="C224" s="10"/>
      <c r="D224" s="10"/>
      <c r="E224" s="10"/>
      <c r="F224" s="10"/>
      <c r="G224" s="27"/>
      <c r="H224" s="13"/>
      <c r="I224" s="26"/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10" t="str">
        <f t="shared" si="3"/>
        <v>000-000</v>
      </c>
      <c r="C225" s="10"/>
      <c r="D225" s="10"/>
      <c r="E225" s="10"/>
      <c r="F225" s="10"/>
      <c r="G225" s="27"/>
      <c r="H225" s="13"/>
      <c r="I225" s="26"/>
      <c r="J225" s="22"/>
      <c r="K225" s="23"/>
      <c r="L225" s="20"/>
      <c r="M225" s="24"/>
      <c r="N225" s="20"/>
      <c r="O225" s="20"/>
      <c r="P225" s="20"/>
      <c r="Q225" s="20"/>
      <c r="R225" s="20"/>
    </row>
    <row r="226" spans="1:18" ht="18" customHeight="1">
      <c r="A226" s="9">
        <v>178</v>
      </c>
      <c r="B226" s="10" t="str">
        <f t="shared" si="3"/>
        <v>000-000</v>
      </c>
      <c r="C226" s="10"/>
      <c r="D226" s="10"/>
      <c r="E226" s="10"/>
      <c r="F226" s="10"/>
      <c r="G226" s="27"/>
      <c r="H226" s="13"/>
      <c r="I226" s="26"/>
      <c r="J226" s="22"/>
      <c r="K226" s="23"/>
      <c r="L226" s="20"/>
      <c r="M226" s="24"/>
      <c r="N226" s="20"/>
      <c r="O226" s="20"/>
      <c r="P226" s="20"/>
      <c r="Q226" s="20"/>
      <c r="R226" s="20"/>
    </row>
    <row r="227" spans="1:18" ht="18" customHeight="1">
      <c r="A227" s="9">
        <v>179</v>
      </c>
      <c r="B227" s="10" t="str">
        <f t="shared" si="3"/>
        <v>000-000</v>
      </c>
      <c r="C227" s="10"/>
      <c r="D227" s="10"/>
      <c r="E227" s="10"/>
      <c r="F227" s="10"/>
      <c r="G227" s="27"/>
      <c r="H227" s="13"/>
      <c r="I227" s="26"/>
      <c r="J227" s="22"/>
      <c r="K227" s="23"/>
      <c r="L227" s="20"/>
      <c r="M227" s="24"/>
      <c r="N227" s="20"/>
      <c r="O227" s="20"/>
      <c r="P227" s="20"/>
      <c r="Q227" s="20"/>
      <c r="R227" s="20"/>
    </row>
    <row r="228" spans="1:18" ht="18" customHeight="1">
      <c r="A228" s="9">
        <v>180</v>
      </c>
      <c r="B228" s="10" t="str">
        <f t="shared" si="3"/>
        <v>000-000</v>
      </c>
      <c r="C228" s="10"/>
      <c r="D228" s="10"/>
      <c r="E228" s="10"/>
      <c r="F228" s="10"/>
      <c r="G228" s="27"/>
      <c r="H228" s="13"/>
      <c r="I228" s="26"/>
      <c r="J228" s="22"/>
      <c r="K228" s="23"/>
      <c r="L228" s="20"/>
      <c r="M228" s="24"/>
      <c r="N228" s="20"/>
      <c r="O228" s="20"/>
      <c r="P228" s="20"/>
      <c r="Q228" s="20"/>
      <c r="R228" s="20"/>
    </row>
    <row r="229" spans="1:18" ht="18" customHeight="1">
      <c r="A229" s="9">
        <v>181</v>
      </c>
      <c r="B229" s="10" t="str">
        <f t="shared" si="3"/>
        <v>000-000</v>
      </c>
      <c r="C229" s="10"/>
      <c r="D229" s="10"/>
      <c r="E229" s="10"/>
      <c r="F229" s="10"/>
      <c r="G229" s="27"/>
      <c r="H229" s="13"/>
      <c r="I229" s="26"/>
      <c r="J229" s="22"/>
      <c r="K229" s="23"/>
      <c r="L229" s="20"/>
      <c r="M229" s="24"/>
      <c r="N229" s="20"/>
      <c r="O229" s="20"/>
      <c r="P229" s="20"/>
      <c r="Q229" s="20"/>
      <c r="R229" s="20"/>
    </row>
    <row r="230" spans="1:18" ht="18" customHeight="1">
      <c r="A230" s="9">
        <v>182</v>
      </c>
      <c r="B230" s="10" t="str">
        <f t="shared" si="3"/>
        <v>000-000</v>
      </c>
      <c r="C230" s="10"/>
      <c r="D230" s="10"/>
      <c r="E230" s="10"/>
      <c r="F230" s="10"/>
      <c r="G230" s="27"/>
      <c r="H230" s="13"/>
      <c r="I230" s="26"/>
      <c r="J230" s="22"/>
      <c r="K230" s="23"/>
      <c r="L230" s="20"/>
      <c r="M230" s="24"/>
      <c r="N230" s="20"/>
      <c r="O230" s="20"/>
      <c r="P230" s="20"/>
      <c r="Q230" s="20"/>
      <c r="R230" s="20"/>
    </row>
    <row r="231" spans="1:18" ht="18" customHeight="1">
      <c r="A231" s="9">
        <v>183</v>
      </c>
      <c r="B231" s="10" t="str">
        <f t="shared" si="3"/>
        <v>000-000</v>
      </c>
      <c r="C231" s="10"/>
      <c r="D231" s="10"/>
      <c r="E231" s="10"/>
      <c r="F231" s="10"/>
      <c r="G231" s="27"/>
      <c r="H231" s="13"/>
      <c r="I231" s="26"/>
      <c r="J231" s="22"/>
      <c r="K231" s="23"/>
      <c r="L231" s="20"/>
      <c r="M231" s="24"/>
      <c r="N231" s="20"/>
      <c r="O231" s="20"/>
      <c r="P231" s="20"/>
      <c r="Q231" s="20"/>
      <c r="R231" s="20"/>
    </row>
    <row r="232" spans="1:18" ht="18" customHeight="1">
      <c r="A232" s="9">
        <v>184</v>
      </c>
      <c r="B232" s="10" t="str">
        <f t="shared" si="3"/>
        <v>000-000</v>
      </c>
      <c r="C232" s="10"/>
      <c r="D232" s="10"/>
      <c r="E232" s="10"/>
      <c r="F232" s="10"/>
      <c r="G232" s="27"/>
      <c r="H232" s="13"/>
      <c r="I232" s="26"/>
      <c r="J232" s="22"/>
      <c r="K232" s="23"/>
      <c r="L232" s="20"/>
      <c r="M232" s="24"/>
      <c r="N232" s="20"/>
      <c r="O232" s="20"/>
      <c r="P232" s="20"/>
      <c r="Q232" s="20"/>
      <c r="R232" s="20"/>
    </row>
    <row r="233" spans="1:18" ht="18" customHeight="1">
      <c r="A233" s="9">
        <v>185</v>
      </c>
      <c r="B233" s="10" t="str">
        <f t="shared" si="3"/>
        <v>000-000</v>
      </c>
      <c r="C233" s="10"/>
      <c r="D233" s="10"/>
      <c r="E233" s="10"/>
      <c r="F233" s="10"/>
      <c r="G233" s="27"/>
      <c r="H233" s="13"/>
      <c r="I233" s="26"/>
      <c r="J233" s="22"/>
      <c r="K233" s="23"/>
      <c r="L233" s="20"/>
      <c r="M233" s="24"/>
      <c r="N233" s="20"/>
      <c r="O233" s="20"/>
      <c r="P233" s="20"/>
      <c r="Q233" s="20"/>
      <c r="R233" s="20"/>
    </row>
    <row r="234" spans="1:18" ht="18" customHeight="1">
      <c r="A234" s="9">
        <v>186</v>
      </c>
      <c r="B234" s="10" t="str">
        <f t="shared" si="3"/>
        <v>000-000</v>
      </c>
      <c r="C234" s="10"/>
      <c r="D234" s="10"/>
      <c r="E234" s="10"/>
      <c r="F234" s="10"/>
      <c r="G234" s="27"/>
      <c r="H234" s="13"/>
      <c r="I234" s="26"/>
      <c r="J234" s="22"/>
      <c r="K234" s="23"/>
      <c r="L234" s="20"/>
      <c r="M234" s="24"/>
      <c r="N234" s="20"/>
      <c r="O234" s="20"/>
      <c r="P234" s="20"/>
      <c r="Q234" s="20"/>
      <c r="R234" s="20"/>
    </row>
    <row r="235" spans="1:18" ht="18" customHeight="1">
      <c r="A235" s="9">
        <v>187</v>
      </c>
      <c r="B235" s="10" t="str">
        <f t="shared" si="3"/>
        <v>000-000</v>
      </c>
      <c r="C235" s="10"/>
      <c r="D235" s="10"/>
      <c r="E235" s="10"/>
      <c r="F235" s="10"/>
      <c r="G235" s="27"/>
      <c r="H235" s="13"/>
      <c r="I235" s="26"/>
      <c r="J235" s="22"/>
      <c r="K235" s="23"/>
      <c r="L235" s="20"/>
      <c r="M235" s="24"/>
      <c r="N235" s="20"/>
      <c r="O235" s="20"/>
      <c r="P235" s="20"/>
      <c r="Q235" s="20"/>
      <c r="R235" s="20"/>
    </row>
    <row r="236" spans="1:18" ht="18" customHeight="1">
      <c r="A236" s="9">
        <v>188</v>
      </c>
      <c r="B236" s="10" t="str">
        <f t="shared" si="3"/>
        <v>000-000</v>
      </c>
      <c r="C236" s="10"/>
      <c r="D236" s="10"/>
      <c r="E236" s="10"/>
      <c r="F236" s="10"/>
      <c r="G236" s="27"/>
      <c r="H236" s="13"/>
      <c r="I236" s="26"/>
      <c r="J236" s="22"/>
      <c r="K236" s="23"/>
      <c r="L236" s="20"/>
      <c r="M236" s="24"/>
      <c r="N236" s="20"/>
      <c r="O236" s="20"/>
      <c r="P236" s="20"/>
      <c r="Q236" s="20"/>
      <c r="R236" s="20"/>
    </row>
    <row r="237" spans="1:18" ht="18" customHeight="1">
      <c r="A237" s="9">
        <v>189</v>
      </c>
      <c r="B237" s="10" t="str">
        <f t="shared" si="3"/>
        <v>000-000</v>
      </c>
      <c r="C237" s="10"/>
      <c r="D237" s="10"/>
      <c r="E237" s="10"/>
      <c r="F237" s="10"/>
      <c r="G237" s="27"/>
      <c r="H237" s="13"/>
      <c r="I237" s="26"/>
      <c r="J237" s="22"/>
      <c r="K237" s="23"/>
      <c r="L237" s="20"/>
      <c r="M237" s="24"/>
      <c r="N237" s="20"/>
      <c r="O237" s="20"/>
      <c r="P237" s="20"/>
      <c r="Q237" s="20"/>
      <c r="R237" s="20"/>
    </row>
    <row r="238" spans="1:18" ht="18" customHeight="1">
      <c r="A238" s="9">
        <v>190</v>
      </c>
      <c r="B238" s="10" t="str">
        <f t="shared" si="3"/>
        <v>000-000</v>
      </c>
      <c r="C238" s="10"/>
      <c r="D238" s="10"/>
      <c r="E238" s="10"/>
      <c r="F238" s="10"/>
      <c r="G238" s="27"/>
      <c r="H238" s="13"/>
      <c r="I238" s="26"/>
      <c r="J238" s="22"/>
      <c r="K238" s="23"/>
      <c r="L238" s="20"/>
      <c r="M238" s="24"/>
      <c r="N238" s="20"/>
      <c r="O238" s="20"/>
      <c r="P238" s="20"/>
      <c r="Q238" s="20"/>
      <c r="R238" s="20"/>
    </row>
    <row r="239" spans="1:18" ht="18" customHeight="1">
      <c r="A239" s="9">
        <v>191</v>
      </c>
      <c r="B239" s="10" t="str">
        <f t="shared" si="3"/>
        <v>000-000</v>
      </c>
      <c r="C239" s="10"/>
      <c r="D239" s="10"/>
      <c r="E239" s="10"/>
      <c r="F239" s="10"/>
      <c r="G239" s="27"/>
      <c r="H239" s="13"/>
      <c r="I239" s="26"/>
      <c r="J239" s="22"/>
      <c r="K239" s="23"/>
      <c r="L239" s="20"/>
      <c r="M239" s="24"/>
      <c r="N239" s="20"/>
      <c r="O239" s="20"/>
      <c r="P239" s="20"/>
      <c r="Q239" s="20"/>
      <c r="R239" s="20"/>
    </row>
    <row r="240" spans="1:18" ht="18" customHeight="1">
      <c r="A240" s="9">
        <v>192</v>
      </c>
      <c r="B240" s="10" t="str">
        <f t="shared" si="3"/>
        <v>000-000</v>
      </c>
      <c r="C240" s="10"/>
      <c r="D240" s="10"/>
      <c r="E240" s="10"/>
      <c r="F240" s="10"/>
      <c r="G240" s="27"/>
      <c r="H240" s="13"/>
      <c r="I240" s="26"/>
      <c r="J240" s="22"/>
      <c r="K240" s="23"/>
      <c r="L240" s="20"/>
      <c r="M240" s="24"/>
      <c r="N240" s="20"/>
      <c r="O240" s="20"/>
      <c r="P240" s="20"/>
      <c r="Q240" s="20"/>
      <c r="R240" s="20"/>
    </row>
    <row r="241" spans="1:18" ht="18" customHeight="1">
      <c r="A241" s="9">
        <v>193</v>
      </c>
      <c r="B241" s="10" t="str">
        <f t="shared" ref="B241:B304" si="4">TEXT(C241,"000")&amp;"-"&amp;TEXT(E241,"000")</f>
        <v>000-000</v>
      </c>
      <c r="C241" s="10"/>
      <c r="D241" s="10"/>
      <c r="E241" s="10"/>
      <c r="F241" s="10"/>
      <c r="G241" s="27"/>
      <c r="H241" s="13"/>
      <c r="I241" s="26"/>
      <c r="J241" s="22"/>
      <c r="K241" s="23"/>
      <c r="L241" s="20"/>
      <c r="M241" s="24"/>
      <c r="N241" s="20"/>
      <c r="O241" s="20"/>
      <c r="P241" s="20"/>
      <c r="Q241" s="20"/>
      <c r="R241" s="20"/>
    </row>
    <row r="242" spans="1:18" ht="18" customHeight="1">
      <c r="A242" s="9">
        <v>194</v>
      </c>
      <c r="B242" s="10" t="str">
        <f t="shared" si="4"/>
        <v>000-000</v>
      </c>
      <c r="C242" s="10"/>
      <c r="D242" s="10"/>
      <c r="E242" s="10"/>
      <c r="F242" s="10"/>
      <c r="G242" s="27"/>
      <c r="H242" s="13"/>
      <c r="I242" s="26"/>
      <c r="J242" s="22"/>
      <c r="K242" s="23"/>
      <c r="L242" s="20"/>
      <c r="M242" s="24"/>
      <c r="N242" s="20"/>
      <c r="O242" s="20"/>
      <c r="P242" s="20"/>
      <c r="Q242" s="20"/>
      <c r="R242" s="20"/>
    </row>
    <row r="243" spans="1:18" ht="18" customHeight="1">
      <c r="A243" s="9">
        <v>195</v>
      </c>
      <c r="B243" s="10" t="str">
        <f t="shared" si="4"/>
        <v>000-000</v>
      </c>
      <c r="C243" s="10"/>
      <c r="D243" s="10"/>
      <c r="E243" s="10"/>
      <c r="F243" s="10"/>
      <c r="G243" s="27"/>
      <c r="H243" s="13"/>
      <c r="I243" s="26"/>
      <c r="J243" s="22"/>
      <c r="K243" s="23"/>
      <c r="L243" s="20"/>
      <c r="M243" s="24"/>
      <c r="N243" s="20"/>
      <c r="O243" s="20"/>
      <c r="P243" s="20"/>
      <c r="Q243" s="20"/>
      <c r="R243" s="20"/>
    </row>
    <row r="244" spans="1:18" ht="18" customHeight="1">
      <c r="A244" s="9">
        <v>196</v>
      </c>
      <c r="B244" s="10" t="str">
        <f t="shared" si="4"/>
        <v>000-000</v>
      </c>
      <c r="C244" s="10"/>
      <c r="D244" s="10"/>
      <c r="E244" s="10"/>
      <c r="F244" s="10"/>
      <c r="G244" s="27"/>
      <c r="H244" s="13"/>
      <c r="I244" s="26"/>
      <c r="J244" s="22"/>
      <c r="K244" s="23"/>
      <c r="L244" s="20"/>
      <c r="M244" s="24"/>
      <c r="N244" s="20"/>
      <c r="O244" s="20"/>
      <c r="P244" s="20"/>
      <c r="Q244" s="20"/>
      <c r="R244" s="20"/>
    </row>
    <row r="245" spans="1:18" ht="18" customHeight="1">
      <c r="A245" s="9">
        <v>197</v>
      </c>
      <c r="B245" s="10" t="str">
        <f t="shared" si="4"/>
        <v>000-000</v>
      </c>
      <c r="C245" s="10"/>
      <c r="D245" s="10"/>
      <c r="E245" s="10"/>
      <c r="F245" s="10"/>
      <c r="G245" s="27"/>
      <c r="H245" s="13"/>
      <c r="I245" s="26"/>
      <c r="J245" s="22"/>
      <c r="K245" s="23"/>
      <c r="L245" s="20"/>
      <c r="M245" s="24"/>
      <c r="N245" s="20"/>
      <c r="O245" s="20"/>
      <c r="P245" s="20"/>
      <c r="Q245" s="20"/>
      <c r="R245" s="20"/>
    </row>
    <row r="246" spans="1:18" ht="18" customHeight="1">
      <c r="A246" s="9">
        <v>198</v>
      </c>
      <c r="B246" s="10" t="str">
        <f t="shared" si="4"/>
        <v>000-000</v>
      </c>
      <c r="C246" s="10"/>
      <c r="D246" s="10"/>
      <c r="E246" s="10"/>
      <c r="F246" s="10"/>
      <c r="G246" s="27"/>
      <c r="H246" s="13"/>
      <c r="I246" s="26"/>
      <c r="J246" s="22"/>
      <c r="K246" s="23"/>
      <c r="L246" s="20"/>
      <c r="M246" s="24"/>
      <c r="N246" s="20"/>
      <c r="O246" s="20"/>
      <c r="P246" s="20"/>
      <c r="Q246" s="20"/>
      <c r="R246" s="20"/>
    </row>
    <row r="247" spans="1:18" ht="18" customHeight="1">
      <c r="A247" s="9">
        <v>199</v>
      </c>
      <c r="B247" s="10" t="str">
        <f t="shared" si="4"/>
        <v>000-000</v>
      </c>
      <c r="C247" s="10"/>
      <c r="D247" s="10"/>
      <c r="E247" s="10"/>
      <c r="F247" s="10"/>
      <c r="G247" s="27"/>
      <c r="H247" s="13"/>
      <c r="I247" s="26"/>
      <c r="J247" s="22"/>
      <c r="K247" s="23"/>
      <c r="L247" s="20"/>
      <c r="M247" s="24"/>
      <c r="N247" s="20"/>
      <c r="O247" s="20"/>
      <c r="P247" s="20"/>
      <c r="Q247" s="20"/>
      <c r="R247" s="20"/>
    </row>
    <row r="248" spans="1:18" ht="18" customHeight="1">
      <c r="A248" s="9">
        <v>200</v>
      </c>
      <c r="B248" s="10" t="str">
        <f t="shared" si="4"/>
        <v>000-000</v>
      </c>
      <c r="C248" s="10"/>
      <c r="D248" s="10"/>
      <c r="E248" s="10"/>
      <c r="F248" s="10"/>
      <c r="G248" s="27"/>
      <c r="H248" s="13"/>
      <c r="I248" s="26"/>
      <c r="J248" s="22"/>
      <c r="K248" s="23"/>
      <c r="L248" s="20"/>
      <c r="M248" s="24"/>
      <c r="N248" s="20"/>
      <c r="O248" s="20"/>
      <c r="P248" s="20"/>
      <c r="Q248" s="20"/>
      <c r="R248" s="20"/>
    </row>
    <row r="249" spans="1:18" ht="18" customHeight="1">
      <c r="A249" s="9">
        <v>201</v>
      </c>
      <c r="B249" s="10" t="str">
        <f t="shared" si="4"/>
        <v>000-000</v>
      </c>
      <c r="C249" s="10"/>
      <c r="D249" s="10"/>
      <c r="E249" s="10"/>
      <c r="F249" s="10"/>
      <c r="G249" s="27"/>
      <c r="H249" s="13"/>
      <c r="I249" s="26"/>
      <c r="J249" s="22"/>
      <c r="K249" s="23"/>
      <c r="L249" s="20"/>
      <c r="M249" s="24"/>
      <c r="N249" s="20"/>
      <c r="O249" s="20"/>
      <c r="P249" s="20"/>
      <c r="Q249" s="20"/>
      <c r="R249" s="20"/>
    </row>
    <row r="250" spans="1:18" ht="18" customHeight="1">
      <c r="A250" s="9">
        <v>202</v>
      </c>
      <c r="B250" s="10" t="str">
        <f t="shared" si="4"/>
        <v>000-000</v>
      </c>
      <c r="C250" s="10"/>
      <c r="D250" s="10"/>
      <c r="E250" s="10"/>
      <c r="F250" s="10"/>
      <c r="G250" s="27"/>
      <c r="H250" s="13"/>
      <c r="I250" s="26"/>
      <c r="J250" s="22"/>
      <c r="K250" s="23"/>
      <c r="L250" s="20"/>
      <c r="M250" s="24"/>
      <c r="N250" s="20"/>
      <c r="O250" s="20"/>
      <c r="P250" s="20"/>
      <c r="Q250" s="20"/>
      <c r="R250" s="20"/>
    </row>
    <row r="251" spans="1:18" ht="18" customHeight="1">
      <c r="A251" s="9">
        <v>203</v>
      </c>
      <c r="B251" s="10" t="str">
        <f t="shared" si="4"/>
        <v>000-000</v>
      </c>
      <c r="C251" s="10"/>
      <c r="D251" s="10"/>
      <c r="E251" s="10"/>
      <c r="F251" s="10"/>
      <c r="G251" s="27"/>
      <c r="H251" s="13"/>
      <c r="I251" s="26"/>
      <c r="J251" s="22"/>
      <c r="K251" s="23"/>
      <c r="L251" s="20"/>
      <c r="M251" s="24"/>
      <c r="N251" s="20"/>
      <c r="O251" s="20"/>
      <c r="P251" s="20"/>
      <c r="Q251" s="20"/>
      <c r="R251" s="20"/>
    </row>
    <row r="252" spans="1:18" ht="18" customHeight="1">
      <c r="A252" s="9">
        <v>204</v>
      </c>
      <c r="B252" s="10" t="str">
        <f t="shared" si="4"/>
        <v>000-000</v>
      </c>
      <c r="C252" s="10"/>
      <c r="D252" s="10"/>
      <c r="E252" s="10"/>
      <c r="F252" s="10"/>
      <c r="G252" s="27"/>
      <c r="H252" s="13"/>
      <c r="I252" s="26"/>
      <c r="J252" s="22"/>
      <c r="K252" s="23"/>
      <c r="L252" s="20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10" t="str">
        <f t="shared" si="4"/>
        <v>000-000</v>
      </c>
      <c r="C253" s="10"/>
      <c r="D253" s="10"/>
      <c r="E253" s="10"/>
      <c r="F253" s="10"/>
      <c r="G253" s="27"/>
      <c r="H253" s="13"/>
      <c r="I253" s="26"/>
      <c r="J253" s="22"/>
      <c r="K253" s="23"/>
      <c r="L253" s="20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10" t="str">
        <f t="shared" si="4"/>
        <v>000-000</v>
      </c>
      <c r="C254" s="10"/>
      <c r="D254" s="10"/>
      <c r="E254" s="10"/>
      <c r="F254" s="10"/>
      <c r="G254" s="27"/>
      <c r="H254" s="13"/>
      <c r="I254" s="26"/>
      <c r="J254" s="22"/>
      <c r="K254" s="23"/>
      <c r="L254" s="20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10" t="str">
        <f t="shared" si="4"/>
        <v>000-000</v>
      </c>
      <c r="C255" s="10"/>
      <c r="D255" s="10"/>
      <c r="E255" s="10"/>
      <c r="F255" s="10"/>
      <c r="G255" s="27"/>
      <c r="H255" s="13"/>
      <c r="I255" s="26"/>
      <c r="J255" s="22"/>
      <c r="K255" s="23"/>
      <c r="L255" s="20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10" t="str">
        <f t="shared" si="4"/>
        <v>000-000</v>
      </c>
      <c r="C256" s="10"/>
      <c r="D256" s="10"/>
      <c r="E256" s="10"/>
      <c r="F256" s="10"/>
      <c r="G256" s="27"/>
      <c r="H256" s="13"/>
      <c r="I256" s="26"/>
      <c r="J256" s="22"/>
      <c r="K256" s="23"/>
      <c r="L256" s="20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10" t="str">
        <f t="shared" si="4"/>
        <v>000-000</v>
      </c>
      <c r="C257" s="10"/>
      <c r="D257" s="10"/>
      <c r="E257" s="10"/>
      <c r="F257" s="10"/>
      <c r="G257" s="27"/>
      <c r="H257" s="13"/>
      <c r="I257" s="26"/>
      <c r="J257" s="22"/>
      <c r="K257" s="23"/>
      <c r="L257" s="20"/>
      <c r="M257" s="24"/>
      <c r="N257" s="20"/>
      <c r="O257" s="20"/>
      <c r="P257" s="20"/>
      <c r="Q257" s="20"/>
      <c r="R257" s="20"/>
    </row>
    <row r="258" spans="1:18" ht="18" customHeight="1">
      <c r="A258" s="9">
        <v>210</v>
      </c>
      <c r="B258" s="10" t="str">
        <f t="shared" si="4"/>
        <v>000-000</v>
      </c>
      <c r="C258" s="10"/>
      <c r="D258" s="10"/>
      <c r="E258" s="10"/>
      <c r="F258" s="10"/>
      <c r="G258" s="27"/>
      <c r="H258" s="13"/>
      <c r="I258" s="26"/>
      <c r="J258" s="22"/>
      <c r="K258" s="23"/>
      <c r="L258" s="20"/>
      <c r="M258" s="24"/>
      <c r="N258" s="20"/>
      <c r="O258" s="20"/>
      <c r="P258" s="20"/>
      <c r="Q258" s="20"/>
      <c r="R258" s="20"/>
    </row>
    <row r="259" spans="1:18" ht="18" customHeight="1">
      <c r="A259" s="9">
        <v>211</v>
      </c>
      <c r="B259" s="10" t="str">
        <f t="shared" si="4"/>
        <v>000-000</v>
      </c>
      <c r="C259" s="10"/>
      <c r="D259" s="10"/>
      <c r="E259" s="10"/>
      <c r="F259" s="10"/>
      <c r="G259" s="27"/>
      <c r="H259" s="13"/>
      <c r="I259" s="26"/>
      <c r="J259" s="22"/>
      <c r="K259" s="23"/>
      <c r="L259" s="20"/>
      <c r="M259" s="24"/>
      <c r="N259" s="20"/>
      <c r="O259" s="20"/>
      <c r="P259" s="20"/>
      <c r="Q259" s="20"/>
      <c r="R259" s="20"/>
    </row>
    <row r="260" spans="1:18" ht="18" customHeight="1">
      <c r="A260" s="9">
        <v>212</v>
      </c>
      <c r="B260" s="10" t="str">
        <f t="shared" si="4"/>
        <v>000-000</v>
      </c>
      <c r="C260" s="10"/>
      <c r="D260" s="10"/>
      <c r="E260" s="10"/>
      <c r="F260" s="10"/>
      <c r="G260" s="27"/>
      <c r="H260" s="13"/>
      <c r="I260" s="26"/>
      <c r="J260" s="22"/>
      <c r="K260" s="23"/>
      <c r="L260" s="20"/>
      <c r="M260" s="24"/>
      <c r="N260" s="20"/>
      <c r="O260" s="20"/>
      <c r="P260" s="20"/>
      <c r="Q260" s="20"/>
      <c r="R260" s="20"/>
    </row>
    <row r="261" spans="1:18" ht="18" customHeight="1">
      <c r="A261" s="9">
        <v>213</v>
      </c>
      <c r="B261" s="10" t="str">
        <f t="shared" si="4"/>
        <v>000-000</v>
      </c>
      <c r="C261" s="10"/>
      <c r="D261" s="10"/>
      <c r="E261" s="10"/>
      <c r="F261" s="10"/>
      <c r="G261" s="27"/>
      <c r="H261" s="13"/>
      <c r="I261" s="26"/>
      <c r="J261" s="22"/>
      <c r="K261" s="23"/>
      <c r="L261" s="20"/>
      <c r="M261" s="24"/>
      <c r="N261" s="20"/>
      <c r="O261" s="20"/>
      <c r="P261" s="20"/>
      <c r="Q261" s="20"/>
      <c r="R261" s="20"/>
    </row>
    <row r="262" spans="1:18" ht="18" customHeight="1">
      <c r="A262" s="9">
        <v>214</v>
      </c>
      <c r="B262" s="10" t="str">
        <f t="shared" si="4"/>
        <v>000-000</v>
      </c>
      <c r="C262" s="10"/>
      <c r="D262" s="10"/>
      <c r="E262" s="10"/>
      <c r="F262" s="10"/>
      <c r="G262" s="27"/>
      <c r="H262" s="13"/>
      <c r="I262" s="26"/>
      <c r="J262" s="22"/>
      <c r="K262" s="23"/>
      <c r="L262" s="20"/>
      <c r="M262" s="24"/>
      <c r="N262" s="20"/>
      <c r="O262" s="20"/>
      <c r="P262" s="20"/>
      <c r="Q262" s="20"/>
      <c r="R262" s="20"/>
    </row>
    <row r="263" spans="1:18" ht="18" customHeight="1">
      <c r="A263" s="9">
        <v>215</v>
      </c>
      <c r="B263" s="10" t="str">
        <f t="shared" si="4"/>
        <v>000-000</v>
      </c>
      <c r="C263" s="10"/>
      <c r="D263" s="10"/>
      <c r="E263" s="10"/>
      <c r="F263" s="10"/>
      <c r="G263" s="27"/>
      <c r="H263" s="13"/>
      <c r="I263" s="26"/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10" t="str">
        <f t="shared" si="4"/>
        <v>000-000</v>
      </c>
      <c r="C264" s="10"/>
      <c r="D264" s="10"/>
      <c r="E264" s="10"/>
      <c r="F264" s="10"/>
      <c r="G264" s="27"/>
      <c r="H264" s="13"/>
      <c r="I264" s="26"/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10" t="str">
        <f t="shared" si="4"/>
        <v>000-000</v>
      </c>
      <c r="C265" s="10"/>
      <c r="D265" s="10"/>
      <c r="E265" s="10"/>
      <c r="F265" s="10"/>
      <c r="G265" s="27"/>
      <c r="H265" s="13"/>
      <c r="I265" s="26"/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10" t="str">
        <f t="shared" si="4"/>
        <v>000-000</v>
      </c>
      <c r="C266" s="10"/>
      <c r="D266" s="10"/>
      <c r="E266" s="10"/>
      <c r="F266" s="10"/>
      <c r="G266" s="27"/>
      <c r="H266" s="13"/>
      <c r="I266" s="26"/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10" t="str">
        <f t="shared" si="4"/>
        <v>000-000</v>
      </c>
      <c r="C267" s="10"/>
      <c r="D267" s="10"/>
      <c r="E267" s="10"/>
      <c r="F267" s="10"/>
      <c r="G267" s="27"/>
      <c r="H267" s="13"/>
      <c r="I267" s="26"/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10" t="str">
        <f t="shared" si="4"/>
        <v>000-000</v>
      </c>
      <c r="C268" s="10"/>
      <c r="D268" s="10"/>
      <c r="E268" s="10"/>
      <c r="F268" s="10"/>
      <c r="G268" s="27"/>
      <c r="H268" s="13"/>
      <c r="I268" s="26"/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10" t="str">
        <f t="shared" si="4"/>
        <v>000-000</v>
      </c>
      <c r="C269" s="10"/>
      <c r="D269" s="10"/>
      <c r="E269" s="10"/>
      <c r="F269" s="10"/>
      <c r="G269" s="27"/>
      <c r="H269" s="13"/>
      <c r="I269" s="26"/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10" t="str">
        <f t="shared" si="4"/>
        <v>000-000</v>
      </c>
      <c r="C270" s="10"/>
      <c r="D270" s="10"/>
      <c r="E270" s="10"/>
      <c r="F270" s="10"/>
      <c r="G270" s="27"/>
      <c r="H270" s="13"/>
      <c r="I270" s="26"/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10" t="str">
        <f t="shared" si="4"/>
        <v>000-000</v>
      </c>
      <c r="C271" s="10"/>
      <c r="D271" s="10"/>
      <c r="E271" s="10"/>
      <c r="F271" s="10"/>
      <c r="G271" s="27"/>
      <c r="H271" s="13"/>
      <c r="I271" s="26"/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10" t="str">
        <f t="shared" si="4"/>
        <v>000-000</v>
      </c>
      <c r="C272" s="10"/>
      <c r="D272" s="10"/>
      <c r="E272" s="10"/>
      <c r="F272" s="10"/>
      <c r="G272" s="27"/>
      <c r="H272" s="13"/>
      <c r="I272" s="26"/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10" t="str">
        <f t="shared" si="4"/>
        <v>000-000</v>
      </c>
      <c r="C273" s="10"/>
      <c r="D273" s="10"/>
      <c r="E273" s="10"/>
      <c r="F273" s="10"/>
      <c r="G273" s="27"/>
      <c r="H273" s="13"/>
      <c r="I273" s="26"/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10" t="str">
        <f t="shared" si="4"/>
        <v>000-000</v>
      </c>
      <c r="C274" s="10"/>
      <c r="D274" s="10"/>
      <c r="E274" s="10"/>
      <c r="F274" s="10"/>
      <c r="G274" s="27"/>
      <c r="H274" s="13"/>
      <c r="I274" s="26"/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10" t="str">
        <f t="shared" si="4"/>
        <v>000-000</v>
      </c>
      <c r="C275" s="10"/>
      <c r="D275" s="10"/>
      <c r="E275" s="10"/>
      <c r="F275" s="10"/>
      <c r="G275" s="27"/>
      <c r="H275" s="13"/>
      <c r="I275" s="26"/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10" t="str">
        <f t="shared" si="4"/>
        <v>000-000</v>
      </c>
      <c r="C276" s="10"/>
      <c r="D276" s="10"/>
      <c r="E276" s="10"/>
      <c r="F276" s="10"/>
      <c r="G276" s="27"/>
      <c r="H276" s="13"/>
      <c r="I276" s="26"/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10" t="str">
        <f t="shared" si="4"/>
        <v>000-000</v>
      </c>
      <c r="C277" s="10"/>
      <c r="D277" s="10"/>
      <c r="E277" s="10"/>
      <c r="F277" s="10"/>
      <c r="G277" s="27"/>
      <c r="H277" s="13"/>
      <c r="I277" s="26"/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10" t="str">
        <f t="shared" si="4"/>
        <v>000-000</v>
      </c>
      <c r="C278" s="10"/>
      <c r="D278" s="10"/>
      <c r="E278" s="10"/>
      <c r="F278" s="10"/>
      <c r="G278" s="27"/>
      <c r="H278" s="13"/>
      <c r="I278" s="26"/>
      <c r="J278" s="22"/>
      <c r="K278" s="23"/>
      <c r="L278" s="20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10" t="str">
        <f t="shared" si="4"/>
        <v>000-000</v>
      </c>
      <c r="C279" s="10"/>
      <c r="D279" s="10"/>
      <c r="E279" s="10"/>
      <c r="F279" s="10"/>
      <c r="G279" s="27"/>
      <c r="H279" s="13"/>
      <c r="I279" s="26"/>
      <c r="J279" s="22"/>
      <c r="K279" s="23"/>
      <c r="L279" s="20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10" t="str">
        <f t="shared" si="4"/>
        <v>000-000</v>
      </c>
      <c r="C280" s="10"/>
      <c r="D280" s="10"/>
      <c r="E280" s="10"/>
      <c r="F280" s="10"/>
      <c r="G280" s="27"/>
      <c r="H280" s="13"/>
      <c r="I280" s="26"/>
      <c r="J280" s="22"/>
      <c r="K280" s="23"/>
      <c r="L280" s="20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10" t="str">
        <f t="shared" si="4"/>
        <v>000-000</v>
      </c>
      <c r="C281" s="10"/>
      <c r="D281" s="10"/>
      <c r="E281" s="10"/>
      <c r="F281" s="10"/>
      <c r="G281" s="27"/>
      <c r="H281" s="13"/>
      <c r="I281" s="26"/>
      <c r="J281" s="22"/>
      <c r="K281" s="23"/>
      <c r="L281" s="20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10" t="str">
        <f t="shared" si="4"/>
        <v>000-000</v>
      </c>
      <c r="C282" s="10"/>
      <c r="D282" s="10"/>
      <c r="E282" s="10"/>
      <c r="F282" s="10"/>
      <c r="G282" s="27"/>
      <c r="H282" s="13"/>
      <c r="I282" s="26"/>
      <c r="J282" s="22"/>
      <c r="K282" s="23"/>
      <c r="L282" s="20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10" t="str">
        <f t="shared" si="4"/>
        <v>000-000</v>
      </c>
      <c r="C283" s="10"/>
      <c r="D283" s="10"/>
      <c r="E283" s="10"/>
      <c r="F283" s="10"/>
      <c r="G283" s="27"/>
      <c r="H283" s="13"/>
      <c r="I283" s="26"/>
      <c r="J283" s="22"/>
      <c r="K283" s="23"/>
      <c r="L283" s="20"/>
      <c r="M283" s="24"/>
      <c r="N283" s="20"/>
      <c r="O283" s="20"/>
      <c r="P283" s="20"/>
      <c r="Q283" s="20"/>
      <c r="R283" s="20"/>
    </row>
    <row r="284" spans="1:18" ht="18" customHeight="1">
      <c r="A284" s="9">
        <v>236</v>
      </c>
      <c r="B284" s="10" t="str">
        <f t="shared" si="4"/>
        <v>000-000</v>
      </c>
      <c r="C284" s="10"/>
      <c r="D284" s="10"/>
      <c r="E284" s="10"/>
      <c r="F284" s="10"/>
      <c r="G284" s="27"/>
      <c r="H284" s="13"/>
      <c r="I284" s="26"/>
      <c r="J284" s="22"/>
      <c r="K284" s="23"/>
      <c r="L284" s="20"/>
      <c r="M284" s="24"/>
      <c r="N284" s="20"/>
      <c r="O284" s="20"/>
      <c r="P284" s="20"/>
      <c r="Q284" s="20"/>
      <c r="R284" s="20"/>
    </row>
    <row r="285" spans="1:18" ht="18" customHeight="1">
      <c r="A285" s="9">
        <v>237</v>
      </c>
      <c r="B285" s="10" t="str">
        <f t="shared" si="4"/>
        <v>000-000</v>
      </c>
      <c r="C285" s="10"/>
      <c r="D285" s="10"/>
      <c r="E285" s="10"/>
      <c r="F285" s="10"/>
      <c r="G285" s="27"/>
      <c r="H285" s="13"/>
      <c r="I285" s="26"/>
      <c r="J285" s="22"/>
      <c r="K285" s="23"/>
      <c r="L285" s="20"/>
      <c r="M285" s="24"/>
      <c r="N285" s="20"/>
      <c r="O285" s="20"/>
      <c r="P285" s="20"/>
      <c r="Q285" s="20"/>
      <c r="R285" s="20"/>
    </row>
    <row r="286" spans="1:18" ht="18" customHeight="1">
      <c r="A286" s="9">
        <v>238</v>
      </c>
      <c r="B286" s="10" t="str">
        <f t="shared" si="4"/>
        <v>000-000</v>
      </c>
      <c r="C286" s="10"/>
      <c r="D286" s="10"/>
      <c r="E286" s="10"/>
      <c r="F286" s="10"/>
      <c r="G286" s="27"/>
      <c r="H286" s="13"/>
      <c r="I286" s="26"/>
      <c r="J286" s="22"/>
      <c r="K286" s="23"/>
      <c r="L286" s="20"/>
      <c r="M286" s="24"/>
      <c r="N286" s="20"/>
      <c r="O286" s="20"/>
      <c r="P286" s="20"/>
      <c r="Q286" s="20"/>
      <c r="R286" s="20"/>
    </row>
    <row r="287" spans="1:18" ht="18" customHeight="1">
      <c r="A287" s="9">
        <v>239</v>
      </c>
      <c r="B287" s="10" t="str">
        <f t="shared" si="4"/>
        <v>000-000</v>
      </c>
      <c r="C287" s="10"/>
      <c r="D287" s="10"/>
      <c r="E287" s="10"/>
      <c r="F287" s="10"/>
      <c r="G287" s="27"/>
      <c r="H287" s="13"/>
      <c r="I287" s="26"/>
      <c r="J287" s="22"/>
      <c r="K287" s="23"/>
      <c r="L287" s="20"/>
      <c r="M287" s="24"/>
      <c r="N287" s="20"/>
      <c r="O287" s="20"/>
      <c r="P287" s="20"/>
      <c r="Q287" s="20"/>
      <c r="R287" s="20"/>
    </row>
    <row r="288" spans="1:18" ht="18" customHeight="1">
      <c r="A288" s="9">
        <v>240</v>
      </c>
      <c r="B288" s="10" t="str">
        <f t="shared" si="4"/>
        <v>000-000</v>
      </c>
      <c r="C288" s="10"/>
      <c r="D288" s="10"/>
      <c r="E288" s="10"/>
      <c r="F288" s="10"/>
      <c r="G288" s="27"/>
      <c r="H288" s="13"/>
      <c r="I288" s="26"/>
      <c r="J288" s="22"/>
      <c r="K288" s="23"/>
      <c r="L288" s="20"/>
      <c r="M288" s="24"/>
      <c r="N288" s="20"/>
      <c r="O288" s="20"/>
      <c r="P288" s="20"/>
      <c r="Q288" s="20"/>
      <c r="R288" s="20"/>
    </row>
    <row r="289" spans="1:18" ht="18" customHeight="1">
      <c r="A289" s="9">
        <v>241</v>
      </c>
      <c r="B289" s="10" t="str">
        <f t="shared" si="4"/>
        <v>000-000</v>
      </c>
      <c r="C289" s="10"/>
      <c r="D289" s="10"/>
      <c r="E289" s="10"/>
      <c r="F289" s="10"/>
      <c r="G289" s="27"/>
      <c r="H289" s="13"/>
      <c r="I289" s="26"/>
      <c r="J289" s="22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10" t="str">
        <f t="shared" si="4"/>
        <v>000-000</v>
      </c>
      <c r="C290" s="10"/>
      <c r="D290" s="10"/>
      <c r="E290" s="10"/>
      <c r="F290" s="10"/>
      <c r="G290" s="27"/>
      <c r="H290" s="13"/>
      <c r="I290" s="26"/>
      <c r="J290" s="22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10" t="str">
        <f t="shared" si="4"/>
        <v>000-000</v>
      </c>
      <c r="C291" s="10"/>
      <c r="D291" s="10"/>
      <c r="E291" s="10"/>
      <c r="F291" s="10"/>
      <c r="G291" s="27"/>
      <c r="H291" s="13"/>
      <c r="I291" s="26"/>
      <c r="J291" s="22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10" t="str">
        <f t="shared" si="4"/>
        <v>000-000</v>
      </c>
      <c r="C292" s="10"/>
      <c r="D292" s="10"/>
      <c r="E292" s="10"/>
      <c r="F292" s="10"/>
      <c r="G292" s="27"/>
      <c r="H292" s="13"/>
      <c r="I292" s="26"/>
      <c r="J292" s="22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10" t="str">
        <f t="shared" si="4"/>
        <v>000-000</v>
      </c>
      <c r="C293" s="10"/>
      <c r="D293" s="10"/>
      <c r="E293" s="10"/>
      <c r="F293" s="10"/>
      <c r="G293" s="27"/>
      <c r="H293" s="13"/>
      <c r="I293" s="26"/>
      <c r="J293" s="22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10" t="str">
        <f t="shared" si="4"/>
        <v>000-000</v>
      </c>
      <c r="C294" s="10"/>
      <c r="D294" s="10"/>
      <c r="E294" s="10"/>
      <c r="F294" s="10"/>
      <c r="G294" s="27"/>
      <c r="H294" s="13"/>
      <c r="I294" s="26"/>
      <c r="J294" s="22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10" t="str">
        <f t="shared" si="4"/>
        <v>000-000</v>
      </c>
      <c r="C295" s="10"/>
      <c r="D295" s="10"/>
      <c r="E295" s="10"/>
      <c r="F295" s="10"/>
      <c r="G295" s="27"/>
      <c r="H295" s="13"/>
      <c r="I295" s="26"/>
      <c r="J295" s="22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10" t="str">
        <f t="shared" si="4"/>
        <v>000-000</v>
      </c>
      <c r="C296" s="10"/>
      <c r="D296" s="10"/>
      <c r="E296" s="10"/>
      <c r="F296" s="10"/>
      <c r="G296" s="27"/>
      <c r="H296" s="13"/>
      <c r="I296" s="26"/>
      <c r="J296" s="22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10" t="str">
        <f t="shared" si="4"/>
        <v>000-000</v>
      </c>
      <c r="C297" s="10"/>
      <c r="D297" s="10"/>
      <c r="E297" s="10"/>
      <c r="F297" s="10"/>
      <c r="G297" s="27"/>
      <c r="H297" s="13"/>
      <c r="I297" s="26"/>
      <c r="J297" s="22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10" t="str">
        <f t="shared" si="4"/>
        <v>000-000</v>
      </c>
      <c r="C298" s="10"/>
      <c r="D298" s="10"/>
      <c r="E298" s="10"/>
      <c r="F298" s="10"/>
      <c r="G298" s="27"/>
      <c r="H298" s="13"/>
      <c r="I298" s="26"/>
      <c r="J298" s="22"/>
      <c r="K298" s="23"/>
      <c r="L298" s="20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10" t="str">
        <f t="shared" si="4"/>
        <v>000-000</v>
      </c>
      <c r="C299" s="10"/>
      <c r="D299" s="10"/>
      <c r="E299" s="10"/>
      <c r="F299" s="10"/>
      <c r="G299" s="27"/>
      <c r="H299" s="13"/>
      <c r="I299" s="26"/>
      <c r="J299" s="22"/>
      <c r="K299" s="23"/>
      <c r="L299" s="20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10" t="str">
        <f t="shared" si="4"/>
        <v>000-000</v>
      </c>
      <c r="C300" s="10"/>
      <c r="D300" s="10"/>
      <c r="E300" s="10"/>
      <c r="F300" s="10"/>
      <c r="G300" s="27"/>
      <c r="H300" s="13"/>
      <c r="I300" s="26"/>
      <c r="J300" s="22"/>
      <c r="K300" s="23"/>
      <c r="L300" s="20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10" t="str">
        <f t="shared" si="4"/>
        <v>000-000</v>
      </c>
      <c r="C301" s="10"/>
      <c r="D301" s="10"/>
      <c r="E301" s="10"/>
      <c r="F301" s="10"/>
      <c r="G301" s="27"/>
      <c r="H301" s="13"/>
      <c r="I301" s="26"/>
      <c r="J301" s="22"/>
      <c r="K301" s="23"/>
      <c r="L301" s="20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10" t="str">
        <f t="shared" si="4"/>
        <v>000-000</v>
      </c>
      <c r="C302" s="10"/>
      <c r="D302" s="10"/>
      <c r="E302" s="10"/>
      <c r="F302" s="10"/>
      <c r="G302" s="27"/>
      <c r="H302" s="13"/>
      <c r="I302" s="26"/>
      <c r="J302" s="22"/>
      <c r="K302" s="23"/>
      <c r="L302" s="20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10" t="str">
        <f t="shared" si="4"/>
        <v>000-000</v>
      </c>
      <c r="C303" s="10"/>
      <c r="D303" s="10"/>
      <c r="E303" s="10"/>
      <c r="F303" s="10"/>
      <c r="G303" s="27"/>
      <c r="H303" s="13"/>
      <c r="I303" s="26"/>
      <c r="J303" s="22"/>
      <c r="K303" s="23"/>
      <c r="L303" s="20"/>
      <c r="M303" s="24"/>
      <c r="N303" s="20"/>
      <c r="O303" s="20"/>
      <c r="P303" s="20"/>
      <c r="Q303" s="20"/>
      <c r="R303" s="20"/>
    </row>
    <row r="304" spans="1:18" ht="18" customHeight="1">
      <c r="A304" s="9">
        <v>256</v>
      </c>
      <c r="B304" s="10" t="str">
        <f t="shared" si="4"/>
        <v>000-000</v>
      </c>
      <c r="C304" s="10"/>
      <c r="D304" s="10"/>
      <c r="E304" s="10"/>
      <c r="F304" s="10"/>
      <c r="G304" s="27"/>
      <c r="H304" s="13"/>
      <c r="I304" s="26"/>
      <c r="J304" s="22"/>
      <c r="K304" s="23"/>
      <c r="L304" s="20"/>
      <c r="M304" s="24"/>
      <c r="N304" s="20"/>
      <c r="O304" s="20"/>
      <c r="P304" s="20"/>
      <c r="Q304" s="20"/>
      <c r="R304" s="20"/>
    </row>
    <row r="305" spans="1:18" ht="18" customHeight="1">
      <c r="A305" s="9">
        <v>257</v>
      </c>
      <c r="B305" s="10" t="str">
        <f t="shared" ref="B305:B368" si="5">TEXT(C305,"000")&amp;"-"&amp;TEXT(E305,"000")</f>
        <v>000-000</v>
      </c>
      <c r="C305" s="10"/>
      <c r="D305" s="10"/>
      <c r="E305" s="10"/>
      <c r="F305" s="10"/>
      <c r="G305" s="27"/>
      <c r="H305" s="13"/>
      <c r="I305" s="26"/>
      <c r="J305" s="22"/>
      <c r="K305" s="23"/>
      <c r="L305" s="20"/>
      <c r="M305" s="24"/>
      <c r="N305" s="20"/>
      <c r="O305" s="20"/>
      <c r="P305" s="20"/>
      <c r="Q305" s="20"/>
      <c r="R305" s="20"/>
    </row>
    <row r="306" spans="1:18" ht="18" customHeight="1">
      <c r="A306" s="9">
        <v>258</v>
      </c>
      <c r="B306" s="10" t="str">
        <f t="shared" si="5"/>
        <v>000-000</v>
      </c>
      <c r="C306" s="10"/>
      <c r="D306" s="10"/>
      <c r="E306" s="10"/>
      <c r="F306" s="10"/>
      <c r="G306" s="27"/>
      <c r="H306" s="13"/>
      <c r="I306" s="26"/>
      <c r="J306" s="22"/>
      <c r="K306" s="23"/>
      <c r="L306" s="20"/>
      <c r="M306" s="24"/>
      <c r="N306" s="20"/>
      <c r="O306" s="20"/>
      <c r="P306" s="20"/>
      <c r="Q306" s="20"/>
      <c r="R306" s="20"/>
    </row>
    <row r="307" spans="1:18" ht="18" customHeight="1">
      <c r="A307" s="9">
        <v>259</v>
      </c>
      <c r="B307" s="10" t="str">
        <f t="shared" si="5"/>
        <v>000-000</v>
      </c>
      <c r="C307" s="10"/>
      <c r="D307" s="10"/>
      <c r="E307" s="10"/>
      <c r="F307" s="10"/>
      <c r="G307" s="27"/>
      <c r="H307" s="13"/>
      <c r="I307" s="26"/>
      <c r="J307" s="22"/>
      <c r="K307" s="23"/>
      <c r="L307" s="20"/>
      <c r="M307" s="24"/>
      <c r="N307" s="20"/>
      <c r="O307" s="20"/>
      <c r="P307" s="20"/>
      <c r="Q307" s="20"/>
      <c r="R307" s="20"/>
    </row>
    <row r="308" spans="1:18" ht="18" customHeight="1">
      <c r="A308" s="9">
        <v>260</v>
      </c>
      <c r="B308" s="10" t="str">
        <f t="shared" si="5"/>
        <v>000-000</v>
      </c>
      <c r="C308" s="10"/>
      <c r="D308" s="10"/>
      <c r="E308" s="10"/>
      <c r="F308" s="10"/>
      <c r="G308" s="27"/>
      <c r="H308" s="13"/>
      <c r="I308" s="26"/>
      <c r="J308" s="22"/>
      <c r="K308" s="23"/>
      <c r="L308" s="20"/>
      <c r="M308" s="24"/>
      <c r="N308" s="20"/>
      <c r="O308" s="20"/>
      <c r="P308" s="20"/>
      <c r="Q308" s="20"/>
      <c r="R308" s="20"/>
    </row>
    <row r="309" spans="1:18" ht="18" customHeight="1">
      <c r="A309" s="9">
        <v>261</v>
      </c>
      <c r="B309" s="10" t="str">
        <f t="shared" si="5"/>
        <v>000-000</v>
      </c>
      <c r="C309" s="10"/>
      <c r="D309" s="10"/>
      <c r="E309" s="10"/>
      <c r="F309" s="10"/>
      <c r="G309" s="27"/>
      <c r="H309" s="13"/>
      <c r="I309" s="26"/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10" t="str">
        <f t="shared" si="5"/>
        <v>000-000</v>
      </c>
      <c r="C310" s="10"/>
      <c r="D310" s="10"/>
      <c r="E310" s="10"/>
      <c r="F310" s="10"/>
      <c r="G310" s="27"/>
      <c r="H310" s="13"/>
      <c r="I310" s="26"/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10" t="str">
        <f t="shared" si="5"/>
        <v>000-000</v>
      </c>
      <c r="C311" s="10"/>
      <c r="D311" s="10"/>
      <c r="E311" s="10"/>
      <c r="F311" s="10"/>
      <c r="G311" s="27"/>
      <c r="H311" s="13"/>
      <c r="I311" s="26"/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10" t="str">
        <f t="shared" si="5"/>
        <v>000-000</v>
      </c>
      <c r="C312" s="10"/>
      <c r="D312" s="10"/>
      <c r="E312" s="10"/>
      <c r="F312" s="10"/>
      <c r="G312" s="27"/>
      <c r="H312" s="13"/>
      <c r="I312" s="26"/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10" t="str">
        <f t="shared" si="5"/>
        <v>000-000</v>
      </c>
      <c r="C313" s="10"/>
      <c r="D313" s="10"/>
      <c r="E313" s="10"/>
      <c r="F313" s="10"/>
      <c r="G313" s="27"/>
      <c r="H313" s="13"/>
      <c r="I313" s="26"/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10" t="str">
        <f t="shared" si="5"/>
        <v>000-000</v>
      </c>
      <c r="C314" s="10"/>
      <c r="D314" s="10"/>
      <c r="E314" s="10"/>
      <c r="F314" s="10"/>
      <c r="G314" s="27"/>
      <c r="H314" s="13"/>
      <c r="I314" s="26"/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10" t="str">
        <f t="shared" si="5"/>
        <v>000-000</v>
      </c>
      <c r="C315" s="10"/>
      <c r="D315" s="10"/>
      <c r="E315" s="10"/>
      <c r="F315" s="10"/>
      <c r="G315" s="27"/>
      <c r="H315" s="13"/>
      <c r="I315" s="26"/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10" t="str">
        <f t="shared" si="5"/>
        <v>000-000</v>
      </c>
      <c r="C316" s="10"/>
      <c r="D316" s="10"/>
      <c r="E316" s="10"/>
      <c r="F316" s="10"/>
      <c r="G316" s="27"/>
      <c r="H316" s="13"/>
      <c r="I316" s="26"/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10" t="str">
        <f t="shared" si="5"/>
        <v>000-000</v>
      </c>
      <c r="C317" s="10"/>
      <c r="D317" s="10"/>
      <c r="E317" s="10"/>
      <c r="F317" s="10"/>
      <c r="G317" s="27"/>
      <c r="H317" s="13"/>
      <c r="I317" s="26"/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10" t="str">
        <f t="shared" si="5"/>
        <v>000-000</v>
      </c>
      <c r="C318" s="10"/>
      <c r="D318" s="10"/>
      <c r="E318" s="10"/>
      <c r="F318" s="10"/>
      <c r="G318" s="27"/>
      <c r="H318" s="13"/>
      <c r="I318" s="26"/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10" t="str">
        <f t="shared" si="5"/>
        <v>000-000</v>
      </c>
      <c r="C319" s="10"/>
      <c r="D319" s="10"/>
      <c r="E319" s="10"/>
      <c r="F319" s="10"/>
      <c r="G319" s="27"/>
      <c r="H319" s="13"/>
      <c r="I319" s="26"/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10" t="str">
        <f t="shared" si="5"/>
        <v>000-000</v>
      </c>
      <c r="C320" s="10"/>
      <c r="D320" s="10"/>
      <c r="E320" s="10"/>
      <c r="F320" s="10"/>
      <c r="G320" s="27"/>
      <c r="H320" s="13"/>
      <c r="I320" s="26"/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10" t="str">
        <f t="shared" si="5"/>
        <v>000-000</v>
      </c>
      <c r="C321" s="10"/>
      <c r="D321" s="10"/>
      <c r="E321" s="10"/>
      <c r="F321" s="10"/>
      <c r="G321" s="27"/>
      <c r="H321" s="13"/>
      <c r="I321" s="26"/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10" t="str">
        <f t="shared" si="5"/>
        <v>000-000</v>
      </c>
      <c r="C322" s="10"/>
      <c r="D322" s="10"/>
      <c r="E322" s="10"/>
      <c r="F322" s="10"/>
      <c r="G322" s="27"/>
      <c r="H322" s="13"/>
      <c r="I322" s="26"/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10" t="str">
        <f t="shared" si="5"/>
        <v>000-000</v>
      </c>
      <c r="C323" s="10"/>
      <c r="D323" s="10"/>
      <c r="E323" s="10"/>
      <c r="F323" s="10"/>
      <c r="G323" s="27"/>
      <c r="H323" s="13"/>
      <c r="I323" s="26"/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10" t="str">
        <f t="shared" si="5"/>
        <v>000-000</v>
      </c>
      <c r="C324" s="10"/>
      <c r="D324" s="10"/>
      <c r="E324" s="10"/>
      <c r="F324" s="10"/>
      <c r="G324" s="27"/>
      <c r="H324" s="13"/>
      <c r="I324" s="26"/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10" t="str">
        <f t="shared" si="5"/>
        <v>000-000</v>
      </c>
      <c r="C325" s="10"/>
      <c r="D325" s="10"/>
      <c r="E325" s="10"/>
      <c r="F325" s="10"/>
      <c r="G325" s="27"/>
      <c r="H325" s="13"/>
      <c r="I325" s="26"/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10" t="str">
        <f t="shared" si="5"/>
        <v>000-000</v>
      </c>
      <c r="C326" s="10"/>
      <c r="D326" s="10"/>
      <c r="E326" s="10"/>
      <c r="F326" s="10"/>
      <c r="G326" s="27"/>
      <c r="H326" s="13"/>
      <c r="I326" s="26"/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10" t="str">
        <f t="shared" si="5"/>
        <v>000-000</v>
      </c>
      <c r="C327" s="10"/>
      <c r="D327" s="10"/>
      <c r="E327" s="10"/>
      <c r="F327" s="10"/>
      <c r="G327" s="27"/>
      <c r="H327" s="13"/>
      <c r="I327" s="26"/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10" t="str">
        <f t="shared" si="5"/>
        <v>000-000</v>
      </c>
      <c r="C328" s="10"/>
      <c r="D328" s="10"/>
      <c r="E328" s="10"/>
      <c r="F328" s="10"/>
      <c r="G328" s="27"/>
      <c r="H328" s="13"/>
      <c r="I328" s="26"/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10" t="str">
        <f t="shared" si="5"/>
        <v>000-000</v>
      </c>
      <c r="C329" s="10"/>
      <c r="D329" s="10"/>
      <c r="E329" s="10"/>
      <c r="F329" s="10"/>
      <c r="G329" s="27"/>
      <c r="H329" s="13"/>
      <c r="I329" s="26"/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10" t="str">
        <f t="shared" si="5"/>
        <v>000-000</v>
      </c>
      <c r="C330" s="10"/>
      <c r="D330" s="10"/>
      <c r="E330" s="10"/>
      <c r="F330" s="10"/>
      <c r="G330" s="27"/>
      <c r="H330" s="13"/>
      <c r="I330" s="26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10" t="str">
        <f t="shared" si="5"/>
        <v>000-000</v>
      </c>
      <c r="C331" s="10"/>
      <c r="D331" s="10"/>
      <c r="E331" s="10"/>
      <c r="F331" s="10"/>
      <c r="G331" s="27"/>
      <c r="H331" s="13"/>
      <c r="I331" s="26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10" t="str">
        <f t="shared" si="5"/>
        <v>000-000</v>
      </c>
      <c r="C332" s="10"/>
      <c r="D332" s="10"/>
      <c r="E332" s="10"/>
      <c r="F332" s="10"/>
      <c r="G332" s="27"/>
      <c r="H332" s="13"/>
      <c r="I332" s="26"/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10" t="str">
        <f t="shared" si="5"/>
        <v>000-000</v>
      </c>
      <c r="C333" s="10"/>
      <c r="D333" s="10"/>
      <c r="E333" s="10"/>
      <c r="F333" s="10"/>
      <c r="G333" s="27"/>
      <c r="H333" s="13"/>
      <c r="I333" s="26"/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10" t="str">
        <f t="shared" si="5"/>
        <v>000-000</v>
      </c>
      <c r="C334" s="10"/>
      <c r="D334" s="10"/>
      <c r="E334" s="10"/>
      <c r="F334" s="10"/>
      <c r="G334" s="27"/>
      <c r="H334" s="13"/>
      <c r="I334" s="26"/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10" t="str">
        <f t="shared" si="5"/>
        <v>000-000</v>
      </c>
      <c r="C335" s="10"/>
      <c r="D335" s="10"/>
      <c r="E335" s="10"/>
      <c r="F335" s="10"/>
      <c r="G335" s="27"/>
      <c r="H335" s="13"/>
      <c r="I335" s="26"/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10" t="str">
        <f t="shared" si="5"/>
        <v>000-000</v>
      </c>
      <c r="C336" s="10"/>
      <c r="D336" s="10"/>
      <c r="E336" s="10"/>
      <c r="F336" s="10"/>
      <c r="G336" s="27"/>
      <c r="H336" s="13"/>
      <c r="I336" s="26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10" t="str">
        <f t="shared" si="5"/>
        <v>000-000</v>
      </c>
      <c r="C337" s="10"/>
      <c r="D337" s="10"/>
      <c r="E337" s="10"/>
      <c r="F337" s="10"/>
      <c r="G337" s="27"/>
      <c r="H337" s="13"/>
      <c r="I337" s="26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10" t="str">
        <f t="shared" si="5"/>
        <v>000-000</v>
      </c>
      <c r="C338" s="10"/>
      <c r="D338" s="10"/>
      <c r="E338" s="10"/>
      <c r="F338" s="10"/>
      <c r="G338" s="27"/>
      <c r="H338" s="13"/>
      <c r="I338" s="26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10" t="str">
        <f t="shared" si="5"/>
        <v>000-000</v>
      </c>
      <c r="C339" s="10"/>
      <c r="D339" s="10"/>
      <c r="E339" s="10"/>
      <c r="F339" s="10"/>
      <c r="G339" s="27"/>
      <c r="H339" s="13"/>
      <c r="I339" s="26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10" t="str">
        <f t="shared" si="5"/>
        <v>000-000</v>
      </c>
      <c r="C340" s="10"/>
      <c r="D340" s="10"/>
      <c r="E340" s="10"/>
      <c r="F340" s="10"/>
      <c r="G340" s="27"/>
      <c r="H340" s="13"/>
      <c r="I340" s="26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10" t="str">
        <f t="shared" si="5"/>
        <v>000-000</v>
      </c>
      <c r="C341" s="10"/>
      <c r="D341" s="10"/>
      <c r="E341" s="10"/>
      <c r="F341" s="10"/>
      <c r="G341" s="27"/>
      <c r="H341" s="13"/>
      <c r="I341" s="26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10" t="str">
        <f t="shared" si="5"/>
        <v>000-000</v>
      </c>
      <c r="C342" s="10"/>
      <c r="D342" s="10"/>
      <c r="E342" s="10"/>
      <c r="F342" s="10"/>
      <c r="G342" s="27"/>
      <c r="H342" s="13"/>
      <c r="I342" s="26"/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10" t="str">
        <f t="shared" si="5"/>
        <v>000-000</v>
      </c>
      <c r="C343" s="10"/>
      <c r="D343" s="10"/>
      <c r="E343" s="10"/>
      <c r="F343" s="10"/>
      <c r="G343" s="27"/>
      <c r="H343" s="13"/>
      <c r="I343" s="26"/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10" t="str">
        <f t="shared" si="5"/>
        <v>000-000</v>
      </c>
      <c r="C344" s="10"/>
      <c r="D344" s="10"/>
      <c r="E344" s="10"/>
      <c r="F344" s="10"/>
      <c r="G344" s="27"/>
      <c r="H344" s="13"/>
      <c r="I344" s="26"/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10" t="str">
        <f t="shared" si="5"/>
        <v>000-000</v>
      </c>
      <c r="C345" s="10"/>
      <c r="D345" s="10"/>
      <c r="E345" s="10"/>
      <c r="F345" s="10"/>
      <c r="G345" s="27"/>
      <c r="H345" s="13"/>
      <c r="I345" s="26"/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10" t="str">
        <f t="shared" si="5"/>
        <v>000-000</v>
      </c>
      <c r="C346" s="10"/>
      <c r="D346" s="10"/>
      <c r="E346" s="10"/>
      <c r="F346" s="10"/>
      <c r="G346" s="27"/>
      <c r="H346" s="13"/>
      <c r="I346" s="26"/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10" t="str">
        <f t="shared" si="5"/>
        <v>000-000</v>
      </c>
      <c r="C347" s="10"/>
      <c r="D347" s="10"/>
      <c r="E347" s="10"/>
      <c r="F347" s="10"/>
      <c r="G347" s="27"/>
      <c r="H347" s="13"/>
      <c r="I347" s="26"/>
      <c r="J347" s="22"/>
      <c r="K347" s="23"/>
      <c r="L347" s="20"/>
      <c r="M347" s="24"/>
      <c r="N347" s="20"/>
      <c r="O347" s="20"/>
      <c r="P347" s="20"/>
      <c r="Q347" s="20"/>
      <c r="R347" s="20"/>
    </row>
    <row r="348" spans="1:18" ht="18" customHeight="1">
      <c r="A348" s="9">
        <v>300</v>
      </c>
      <c r="B348" s="10" t="str">
        <f t="shared" si="5"/>
        <v>000-000</v>
      </c>
      <c r="C348" s="10"/>
      <c r="D348" s="10"/>
      <c r="E348" s="10"/>
      <c r="F348" s="10"/>
      <c r="G348" s="27"/>
      <c r="H348" s="13"/>
      <c r="I348" s="26"/>
      <c r="J348" s="22"/>
      <c r="K348" s="23"/>
      <c r="L348" s="20"/>
      <c r="M348" s="24"/>
      <c r="N348" s="20"/>
      <c r="O348" s="20"/>
      <c r="P348" s="20"/>
      <c r="Q348" s="20"/>
      <c r="R348" s="20"/>
    </row>
    <row r="349" spans="1:18" ht="18" customHeight="1">
      <c r="A349" s="9">
        <v>301</v>
      </c>
      <c r="B349" s="10" t="str">
        <f t="shared" si="5"/>
        <v>000-000</v>
      </c>
      <c r="C349" s="10"/>
      <c r="D349" s="10"/>
      <c r="E349" s="10"/>
      <c r="F349" s="10"/>
      <c r="G349" s="27"/>
      <c r="H349" s="13"/>
      <c r="I349" s="26"/>
      <c r="J349" s="22"/>
      <c r="K349" s="23"/>
      <c r="L349" s="20"/>
      <c r="M349" s="24"/>
      <c r="N349" s="20"/>
      <c r="O349" s="20"/>
      <c r="P349" s="20"/>
      <c r="Q349" s="20"/>
      <c r="R349" s="20"/>
    </row>
    <row r="350" spans="1:18" ht="18" customHeight="1">
      <c r="A350" s="9">
        <v>302</v>
      </c>
      <c r="B350" s="10" t="str">
        <f t="shared" si="5"/>
        <v>000-000</v>
      </c>
      <c r="C350" s="10"/>
      <c r="D350" s="10"/>
      <c r="E350" s="10"/>
      <c r="F350" s="10"/>
      <c r="G350" s="27"/>
      <c r="H350" s="13"/>
      <c r="I350" s="26"/>
      <c r="J350" s="22"/>
      <c r="K350" s="23"/>
      <c r="L350" s="20"/>
      <c r="M350" s="24"/>
      <c r="N350" s="20"/>
      <c r="O350" s="20"/>
      <c r="P350" s="20"/>
      <c r="Q350" s="20"/>
      <c r="R350" s="20"/>
    </row>
    <row r="351" spans="1:18" ht="18" customHeight="1">
      <c r="A351" s="9">
        <v>303</v>
      </c>
      <c r="B351" s="10" t="str">
        <f t="shared" si="5"/>
        <v>000-000</v>
      </c>
      <c r="C351" s="10"/>
      <c r="D351" s="10"/>
      <c r="E351" s="10"/>
      <c r="F351" s="10"/>
      <c r="G351" s="27"/>
      <c r="H351" s="13"/>
      <c r="I351" s="26"/>
      <c r="J351" s="22"/>
      <c r="K351" s="23"/>
      <c r="L351" s="20"/>
      <c r="M351" s="24"/>
      <c r="N351" s="20"/>
      <c r="O351" s="20"/>
      <c r="P351" s="20"/>
      <c r="Q351" s="20"/>
      <c r="R351" s="20"/>
    </row>
    <row r="352" spans="1:18" ht="18" customHeight="1">
      <c r="A352" s="9">
        <v>304</v>
      </c>
      <c r="B352" s="10" t="str">
        <f t="shared" si="5"/>
        <v>000-000</v>
      </c>
      <c r="C352" s="10"/>
      <c r="D352" s="10"/>
      <c r="E352" s="10"/>
      <c r="F352" s="10"/>
      <c r="G352" s="27"/>
      <c r="H352" s="13"/>
      <c r="I352" s="26"/>
      <c r="J352" s="22"/>
      <c r="K352" s="23"/>
      <c r="L352" s="20"/>
      <c r="M352" s="24"/>
      <c r="N352" s="20"/>
      <c r="O352" s="20"/>
      <c r="P352" s="20"/>
      <c r="Q352" s="20"/>
      <c r="R352" s="20"/>
    </row>
    <row r="353" spans="1:18" ht="18" customHeight="1">
      <c r="A353" s="9">
        <v>305</v>
      </c>
      <c r="B353" s="10" t="str">
        <f t="shared" si="5"/>
        <v>000-000</v>
      </c>
      <c r="C353" s="10"/>
      <c r="D353" s="10"/>
      <c r="E353" s="10"/>
      <c r="F353" s="10"/>
      <c r="G353" s="27"/>
      <c r="H353" s="13"/>
      <c r="I353" s="26"/>
      <c r="J353" s="22"/>
      <c r="K353" s="23"/>
      <c r="L353" s="20"/>
      <c r="M353" s="24"/>
      <c r="N353" s="20"/>
      <c r="O353" s="20"/>
      <c r="P353" s="20"/>
      <c r="Q353" s="20"/>
      <c r="R353" s="20"/>
    </row>
    <row r="354" spans="1:18" ht="18" customHeight="1">
      <c r="A354" s="9">
        <v>306</v>
      </c>
      <c r="B354" s="10" t="str">
        <f t="shared" si="5"/>
        <v>000-000</v>
      </c>
      <c r="C354" s="10"/>
      <c r="D354" s="10"/>
      <c r="E354" s="10"/>
      <c r="F354" s="10"/>
      <c r="G354" s="27"/>
      <c r="H354" s="13"/>
      <c r="I354" s="26"/>
      <c r="J354" s="22"/>
      <c r="K354" s="23"/>
      <c r="L354" s="20"/>
      <c r="M354" s="24"/>
      <c r="N354" s="20"/>
      <c r="O354" s="20"/>
      <c r="P354" s="20"/>
      <c r="Q354" s="20"/>
      <c r="R354" s="20"/>
    </row>
    <row r="355" spans="1:18" ht="18" customHeight="1">
      <c r="A355" s="9">
        <v>307</v>
      </c>
      <c r="B355" s="10" t="str">
        <f t="shared" si="5"/>
        <v>000-000</v>
      </c>
      <c r="C355" s="10"/>
      <c r="D355" s="10"/>
      <c r="E355" s="10"/>
      <c r="F355" s="10"/>
      <c r="G355" s="27"/>
      <c r="H355" s="13"/>
      <c r="I355" s="26"/>
      <c r="J355" s="22"/>
      <c r="K355" s="23"/>
      <c r="L355" s="20"/>
      <c r="M355" s="24"/>
      <c r="N355" s="20"/>
      <c r="O355" s="20"/>
      <c r="P355" s="20"/>
      <c r="Q355" s="20"/>
      <c r="R355" s="20"/>
    </row>
    <row r="356" spans="1:18" ht="18" customHeight="1">
      <c r="A356" s="9">
        <v>308</v>
      </c>
      <c r="B356" s="10" t="str">
        <f t="shared" si="5"/>
        <v>000-000</v>
      </c>
      <c r="C356" s="10"/>
      <c r="D356" s="10"/>
      <c r="E356" s="10"/>
      <c r="F356" s="10"/>
      <c r="G356" s="27"/>
      <c r="H356" s="13"/>
      <c r="I356" s="26"/>
      <c r="J356" s="22"/>
      <c r="K356" s="23"/>
      <c r="L356" s="20"/>
      <c r="M356" s="24"/>
      <c r="N356" s="20"/>
      <c r="O356" s="20"/>
      <c r="P356" s="20"/>
      <c r="Q356" s="20"/>
      <c r="R356" s="20"/>
    </row>
    <row r="357" spans="1:18" ht="18" customHeight="1">
      <c r="A357" s="9">
        <v>309</v>
      </c>
      <c r="B357" s="10" t="str">
        <f t="shared" si="5"/>
        <v>000-000</v>
      </c>
      <c r="C357" s="10"/>
      <c r="D357" s="10"/>
      <c r="E357" s="10"/>
      <c r="F357" s="10"/>
      <c r="G357" s="27"/>
      <c r="H357" s="13"/>
      <c r="I357" s="26"/>
      <c r="J357" s="22"/>
      <c r="K357" s="23"/>
      <c r="L357" s="20"/>
      <c r="M357" s="24"/>
      <c r="N357" s="20"/>
      <c r="O357" s="20"/>
      <c r="P357" s="20"/>
      <c r="Q357" s="20"/>
      <c r="R357" s="20"/>
    </row>
    <row r="358" spans="1:18" ht="18" customHeight="1">
      <c r="A358" s="9">
        <v>310</v>
      </c>
      <c r="B358" s="10" t="str">
        <f t="shared" si="5"/>
        <v>000-000</v>
      </c>
      <c r="C358" s="10"/>
      <c r="D358" s="10"/>
      <c r="E358" s="10"/>
      <c r="F358" s="10"/>
      <c r="G358" s="27"/>
      <c r="H358" s="13"/>
      <c r="I358" s="26"/>
      <c r="J358" s="22"/>
      <c r="K358" s="23"/>
      <c r="L358" s="20"/>
      <c r="M358" s="24"/>
      <c r="N358" s="20"/>
      <c r="O358" s="20"/>
      <c r="P358" s="20"/>
      <c r="Q358" s="20"/>
      <c r="R358" s="20"/>
    </row>
    <row r="359" spans="1:18" ht="18" customHeight="1">
      <c r="A359" s="9">
        <v>311</v>
      </c>
      <c r="B359" s="10" t="str">
        <f t="shared" si="5"/>
        <v>000-000</v>
      </c>
      <c r="C359" s="10"/>
      <c r="D359" s="10"/>
      <c r="E359" s="10"/>
      <c r="F359" s="10"/>
      <c r="G359" s="27"/>
      <c r="H359" s="13"/>
      <c r="I359" s="26"/>
      <c r="J359" s="22"/>
      <c r="K359" s="23"/>
      <c r="L359" s="20"/>
      <c r="M359" s="24"/>
      <c r="N359" s="20"/>
      <c r="O359" s="20"/>
      <c r="P359" s="20"/>
      <c r="Q359" s="20"/>
      <c r="R359" s="20"/>
    </row>
    <row r="360" spans="1:18" ht="18" customHeight="1">
      <c r="A360" s="9">
        <v>312</v>
      </c>
      <c r="B360" s="10" t="str">
        <f t="shared" si="5"/>
        <v>000-000</v>
      </c>
      <c r="C360" s="10"/>
      <c r="D360" s="10"/>
      <c r="E360" s="10"/>
      <c r="F360" s="10"/>
      <c r="G360" s="27"/>
      <c r="H360" s="13"/>
      <c r="I360" s="26"/>
      <c r="J360" s="22"/>
      <c r="K360" s="23"/>
      <c r="L360" s="20"/>
      <c r="M360" s="24"/>
      <c r="N360" s="20"/>
      <c r="O360" s="20"/>
      <c r="P360" s="20"/>
      <c r="Q360" s="20"/>
      <c r="R360" s="20"/>
    </row>
    <row r="361" spans="1:18" ht="18" customHeight="1">
      <c r="A361" s="9">
        <v>313</v>
      </c>
      <c r="B361" s="10" t="str">
        <f t="shared" si="5"/>
        <v>000-000</v>
      </c>
      <c r="C361" s="10"/>
      <c r="D361" s="10"/>
      <c r="E361" s="10"/>
      <c r="F361" s="10"/>
      <c r="G361" s="27"/>
      <c r="H361" s="13"/>
      <c r="I361" s="26"/>
      <c r="J361" s="22"/>
      <c r="K361" s="23"/>
      <c r="L361" s="20"/>
      <c r="M361" s="24"/>
      <c r="N361" s="20"/>
      <c r="O361" s="20"/>
      <c r="P361" s="20"/>
      <c r="Q361" s="20"/>
      <c r="R361" s="20"/>
    </row>
    <row r="362" spans="1:18" ht="18" customHeight="1">
      <c r="A362" s="9">
        <v>314</v>
      </c>
      <c r="B362" s="10" t="str">
        <f t="shared" si="5"/>
        <v>000-000</v>
      </c>
      <c r="C362" s="10"/>
      <c r="D362" s="10"/>
      <c r="E362" s="10"/>
      <c r="F362" s="10"/>
      <c r="G362" s="27"/>
      <c r="H362" s="13"/>
      <c r="I362" s="26"/>
      <c r="J362" s="22"/>
      <c r="K362" s="23"/>
      <c r="L362" s="20"/>
      <c r="M362" s="24"/>
      <c r="N362" s="20"/>
      <c r="O362" s="20"/>
      <c r="P362" s="20"/>
      <c r="Q362" s="20"/>
      <c r="R362" s="20"/>
    </row>
    <row r="363" spans="1:18" ht="18" customHeight="1">
      <c r="A363" s="9">
        <v>315</v>
      </c>
      <c r="B363" s="10" t="str">
        <f t="shared" si="5"/>
        <v>000-000</v>
      </c>
      <c r="C363" s="10"/>
      <c r="D363" s="10"/>
      <c r="E363" s="10"/>
      <c r="F363" s="10"/>
      <c r="G363" s="27"/>
      <c r="H363" s="13"/>
      <c r="I363" s="26"/>
      <c r="J363" s="22"/>
      <c r="K363" s="23"/>
      <c r="L363" s="20"/>
      <c r="M363" s="24"/>
      <c r="N363" s="20"/>
      <c r="O363" s="20"/>
      <c r="P363" s="20"/>
      <c r="Q363" s="20"/>
      <c r="R363" s="20"/>
    </row>
    <row r="364" spans="1:18" ht="18" customHeight="1">
      <c r="A364" s="9">
        <v>316</v>
      </c>
      <c r="B364" s="10" t="str">
        <f t="shared" si="5"/>
        <v>000-000</v>
      </c>
      <c r="C364" s="10"/>
      <c r="D364" s="10"/>
      <c r="E364" s="10"/>
      <c r="F364" s="10"/>
      <c r="G364" s="27"/>
      <c r="H364" s="13"/>
      <c r="I364" s="26"/>
      <c r="J364" s="22"/>
      <c r="K364" s="23"/>
      <c r="L364" s="20"/>
      <c r="M364" s="24"/>
      <c r="N364" s="20"/>
      <c r="O364" s="20"/>
      <c r="P364" s="20"/>
      <c r="Q364" s="20"/>
      <c r="R364" s="20"/>
    </row>
    <row r="365" spans="1:18" ht="18" customHeight="1">
      <c r="A365" s="9">
        <v>317</v>
      </c>
      <c r="B365" s="10" t="str">
        <f t="shared" si="5"/>
        <v>000-000</v>
      </c>
      <c r="C365" s="10"/>
      <c r="D365" s="10"/>
      <c r="E365" s="10"/>
      <c r="F365" s="10"/>
      <c r="G365" s="27"/>
      <c r="H365" s="13"/>
      <c r="I365" s="26"/>
      <c r="J365" s="22"/>
      <c r="K365" s="23"/>
      <c r="L365" s="20"/>
      <c r="M365" s="24"/>
      <c r="N365" s="20"/>
      <c r="O365" s="20"/>
      <c r="P365" s="20"/>
      <c r="Q365" s="20"/>
      <c r="R365" s="20"/>
    </row>
    <row r="366" spans="1:18" ht="18" customHeight="1">
      <c r="A366" s="9">
        <v>318</v>
      </c>
      <c r="B366" s="10" t="str">
        <f t="shared" si="5"/>
        <v>000-000</v>
      </c>
      <c r="C366" s="10"/>
      <c r="D366" s="10"/>
      <c r="E366" s="10"/>
      <c r="F366" s="10"/>
      <c r="G366" s="27"/>
      <c r="H366" s="13"/>
      <c r="I366" s="26"/>
      <c r="J366" s="22"/>
      <c r="K366" s="23"/>
      <c r="L366" s="20"/>
      <c r="M366" s="24"/>
      <c r="N366" s="20"/>
      <c r="O366" s="20"/>
      <c r="P366" s="20"/>
      <c r="Q366" s="20"/>
      <c r="R366" s="20"/>
    </row>
    <row r="367" spans="1:18" ht="18" customHeight="1">
      <c r="A367" s="9">
        <v>319</v>
      </c>
      <c r="B367" s="10" t="str">
        <f t="shared" si="5"/>
        <v>000-000</v>
      </c>
      <c r="C367" s="10"/>
      <c r="D367" s="10"/>
      <c r="E367" s="10"/>
      <c r="F367" s="10"/>
      <c r="G367" s="27"/>
      <c r="H367" s="13"/>
      <c r="I367" s="26"/>
      <c r="J367" s="22"/>
      <c r="K367" s="23"/>
      <c r="L367" s="20"/>
      <c r="M367" s="24"/>
      <c r="N367" s="20"/>
      <c r="O367" s="20"/>
      <c r="P367" s="20"/>
      <c r="Q367" s="20"/>
      <c r="R367" s="20"/>
    </row>
    <row r="368" spans="1:18" ht="18" customHeight="1">
      <c r="A368" s="9">
        <v>320</v>
      </c>
      <c r="B368" s="10" t="str">
        <f t="shared" si="5"/>
        <v>000-000</v>
      </c>
      <c r="C368" s="10"/>
      <c r="D368" s="10"/>
      <c r="E368" s="10"/>
      <c r="F368" s="10"/>
      <c r="G368" s="27"/>
      <c r="H368" s="13"/>
      <c r="I368" s="26"/>
      <c r="J368" s="22"/>
      <c r="K368" s="23"/>
      <c r="L368" s="20"/>
      <c r="M368" s="24"/>
      <c r="N368" s="20"/>
      <c r="O368" s="20"/>
      <c r="P368" s="20"/>
      <c r="Q368" s="20"/>
      <c r="R368" s="20"/>
    </row>
    <row r="369" spans="1:18" ht="18" customHeight="1">
      <c r="A369" s="9">
        <v>321</v>
      </c>
      <c r="B369" s="10" t="str">
        <f t="shared" ref="B369:B432" si="6">TEXT(C369,"000")&amp;"-"&amp;TEXT(E369,"000")</f>
        <v>000-000</v>
      </c>
      <c r="C369" s="10"/>
      <c r="D369" s="10"/>
      <c r="E369" s="10"/>
      <c r="F369" s="10"/>
      <c r="G369" s="27"/>
      <c r="H369" s="13"/>
      <c r="I369" s="26"/>
      <c r="J369" s="22"/>
      <c r="K369" s="23"/>
      <c r="L369" s="20"/>
      <c r="M369" s="24"/>
      <c r="N369" s="20"/>
      <c r="O369" s="20"/>
      <c r="P369" s="20"/>
      <c r="Q369" s="20"/>
      <c r="R369" s="20"/>
    </row>
    <row r="370" spans="1:18" ht="18" customHeight="1">
      <c r="A370" s="9">
        <v>322</v>
      </c>
      <c r="B370" s="10" t="str">
        <f t="shared" si="6"/>
        <v>000-000</v>
      </c>
      <c r="C370" s="10"/>
      <c r="D370" s="10"/>
      <c r="E370" s="10"/>
      <c r="F370" s="10"/>
      <c r="G370" s="27"/>
      <c r="H370" s="13"/>
      <c r="I370" s="26"/>
      <c r="J370" s="22"/>
      <c r="K370" s="23"/>
      <c r="L370" s="20"/>
      <c r="M370" s="24"/>
      <c r="N370" s="20"/>
      <c r="O370" s="20"/>
      <c r="P370" s="20"/>
      <c r="Q370" s="20"/>
      <c r="R370" s="20"/>
    </row>
    <row r="371" spans="1:18" ht="18" customHeight="1">
      <c r="A371" s="9">
        <v>323</v>
      </c>
      <c r="B371" s="10" t="str">
        <f t="shared" si="6"/>
        <v>000-000</v>
      </c>
      <c r="C371" s="10"/>
      <c r="D371" s="10"/>
      <c r="E371" s="10"/>
      <c r="F371" s="10"/>
      <c r="G371" s="27"/>
      <c r="H371" s="13"/>
      <c r="I371" s="26"/>
      <c r="J371" s="22"/>
      <c r="K371" s="23"/>
      <c r="L371" s="20"/>
      <c r="M371" s="24"/>
      <c r="N371" s="20"/>
      <c r="O371" s="20"/>
      <c r="P371" s="20"/>
      <c r="Q371" s="20"/>
      <c r="R371" s="20"/>
    </row>
    <row r="372" spans="1:18" ht="18" customHeight="1">
      <c r="A372" s="9">
        <v>324</v>
      </c>
      <c r="B372" s="10" t="str">
        <f t="shared" si="6"/>
        <v>000-000</v>
      </c>
      <c r="C372" s="10"/>
      <c r="D372" s="10"/>
      <c r="E372" s="10"/>
      <c r="F372" s="10"/>
      <c r="G372" s="27"/>
      <c r="H372" s="13"/>
      <c r="I372" s="26"/>
      <c r="J372" s="22"/>
      <c r="K372" s="23"/>
      <c r="L372" s="20"/>
      <c r="M372" s="24"/>
      <c r="N372" s="20"/>
      <c r="O372" s="20"/>
      <c r="P372" s="20"/>
      <c r="Q372" s="20"/>
      <c r="R372" s="20"/>
    </row>
    <row r="373" spans="1:18" ht="18" customHeight="1">
      <c r="A373" s="9">
        <v>325</v>
      </c>
      <c r="B373" s="10" t="str">
        <f t="shared" si="6"/>
        <v>000-000</v>
      </c>
      <c r="C373" s="10"/>
      <c r="D373" s="10"/>
      <c r="E373" s="10"/>
      <c r="F373" s="10"/>
      <c r="G373" s="27"/>
      <c r="H373" s="13"/>
      <c r="I373" s="26"/>
      <c r="J373" s="22"/>
      <c r="K373" s="23"/>
      <c r="L373" s="20"/>
      <c r="M373" s="24"/>
      <c r="N373" s="20"/>
      <c r="O373" s="20"/>
      <c r="P373" s="20"/>
      <c r="Q373" s="20"/>
      <c r="R373" s="20"/>
    </row>
    <row r="374" spans="1:18" ht="18" customHeight="1">
      <c r="A374" s="9">
        <v>326</v>
      </c>
      <c r="B374" s="10" t="str">
        <f t="shared" si="6"/>
        <v>000-000</v>
      </c>
      <c r="C374" s="10"/>
      <c r="D374" s="10"/>
      <c r="E374" s="10"/>
      <c r="F374" s="10"/>
      <c r="G374" s="27"/>
      <c r="H374" s="13"/>
      <c r="I374" s="26"/>
      <c r="J374" s="22"/>
      <c r="K374" s="23"/>
      <c r="L374" s="20"/>
      <c r="M374" s="24"/>
      <c r="N374" s="20"/>
      <c r="O374" s="20"/>
      <c r="P374" s="20"/>
      <c r="Q374" s="20"/>
      <c r="R374" s="20"/>
    </row>
    <row r="375" spans="1:18" ht="18" customHeight="1">
      <c r="A375" s="9">
        <v>327</v>
      </c>
      <c r="B375" s="10" t="str">
        <f t="shared" si="6"/>
        <v>000-000</v>
      </c>
      <c r="C375" s="10"/>
      <c r="D375" s="10"/>
      <c r="E375" s="10"/>
      <c r="F375" s="10"/>
      <c r="G375" s="27"/>
      <c r="H375" s="13"/>
      <c r="I375" s="26"/>
      <c r="J375" s="22"/>
      <c r="K375" s="23"/>
      <c r="L375" s="20"/>
      <c r="M375" s="24"/>
      <c r="N375" s="20"/>
      <c r="O375" s="20"/>
      <c r="P375" s="20"/>
      <c r="Q375" s="20"/>
      <c r="R375" s="20"/>
    </row>
    <row r="376" spans="1:18" ht="18" customHeight="1">
      <c r="A376" s="9">
        <v>328</v>
      </c>
      <c r="B376" s="10" t="str">
        <f t="shared" si="6"/>
        <v>000-000</v>
      </c>
      <c r="C376" s="10"/>
      <c r="D376" s="10"/>
      <c r="E376" s="10"/>
      <c r="F376" s="10"/>
      <c r="G376" s="27"/>
      <c r="H376" s="13"/>
      <c r="I376" s="26"/>
      <c r="J376" s="22"/>
      <c r="K376" s="23"/>
      <c r="L376" s="20"/>
      <c r="M376" s="24"/>
      <c r="N376" s="20"/>
      <c r="O376" s="20"/>
      <c r="P376" s="20"/>
      <c r="Q376" s="20"/>
      <c r="R376" s="20"/>
    </row>
    <row r="377" spans="1:18" ht="18" customHeight="1">
      <c r="A377" s="9">
        <v>329</v>
      </c>
      <c r="B377" s="10" t="str">
        <f t="shared" si="6"/>
        <v>000-000</v>
      </c>
      <c r="C377" s="10"/>
      <c r="D377" s="10"/>
      <c r="E377" s="10"/>
      <c r="F377" s="10"/>
      <c r="G377" s="27"/>
      <c r="H377" s="13"/>
      <c r="I377" s="26"/>
      <c r="J377" s="22"/>
      <c r="K377" s="23"/>
      <c r="L377" s="20"/>
      <c r="M377" s="24"/>
      <c r="N377" s="20"/>
      <c r="O377" s="20"/>
      <c r="P377" s="20"/>
      <c r="Q377" s="20"/>
      <c r="R377" s="20"/>
    </row>
    <row r="378" spans="1:18" ht="18" customHeight="1">
      <c r="A378" s="9">
        <v>330</v>
      </c>
      <c r="B378" s="10" t="str">
        <f t="shared" si="6"/>
        <v>000-000</v>
      </c>
      <c r="C378" s="10"/>
      <c r="D378" s="10"/>
      <c r="E378" s="10"/>
      <c r="F378" s="10"/>
      <c r="G378" s="27"/>
      <c r="H378" s="13"/>
      <c r="I378" s="26"/>
      <c r="J378" s="22"/>
      <c r="K378" s="23"/>
      <c r="L378" s="20"/>
      <c r="M378" s="24"/>
      <c r="N378" s="20"/>
      <c r="O378" s="20"/>
      <c r="P378" s="20"/>
      <c r="Q378" s="20"/>
      <c r="R378" s="20"/>
    </row>
    <row r="379" spans="1:18" ht="18" customHeight="1">
      <c r="A379" s="9">
        <v>331</v>
      </c>
      <c r="B379" s="10" t="str">
        <f t="shared" si="6"/>
        <v>000-000</v>
      </c>
      <c r="C379" s="10"/>
      <c r="D379" s="10"/>
      <c r="E379" s="10"/>
      <c r="F379" s="10"/>
      <c r="G379" s="27"/>
      <c r="H379" s="13"/>
      <c r="I379" s="26"/>
      <c r="J379" s="22"/>
      <c r="K379" s="23"/>
      <c r="L379" s="20"/>
      <c r="M379" s="24"/>
      <c r="N379" s="20"/>
      <c r="O379" s="20"/>
      <c r="P379" s="20"/>
      <c r="Q379" s="20"/>
      <c r="R379" s="20"/>
    </row>
    <row r="380" spans="1:18" ht="18" customHeight="1">
      <c r="A380" s="9">
        <v>332</v>
      </c>
      <c r="B380" s="10" t="str">
        <f t="shared" si="6"/>
        <v>000-000</v>
      </c>
      <c r="C380" s="10"/>
      <c r="D380" s="10"/>
      <c r="E380" s="10"/>
      <c r="F380" s="10"/>
      <c r="G380" s="27"/>
      <c r="H380" s="13"/>
      <c r="I380" s="26"/>
      <c r="J380" s="22"/>
      <c r="K380" s="23"/>
      <c r="L380" s="20"/>
      <c r="M380" s="24"/>
      <c r="N380" s="20"/>
      <c r="O380" s="20"/>
      <c r="P380" s="20"/>
      <c r="Q380" s="20"/>
      <c r="R380" s="20"/>
    </row>
    <row r="381" spans="1:18" ht="18" customHeight="1">
      <c r="A381" s="9">
        <v>333</v>
      </c>
      <c r="B381" s="10" t="str">
        <f t="shared" si="6"/>
        <v>000-000</v>
      </c>
      <c r="C381" s="10"/>
      <c r="D381" s="10"/>
      <c r="E381" s="10"/>
      <c r="F381" s="10"/>
      <c r="G381" s="27"/>
      <c r="H381" s="13"/>
      <c r="I381" s="26"/>
      <c r="J381" s="22"/>
      <c r="K381" s="23"/>
      <c r="L381" s="20"/>
      <c r="M381" s="24"/>
      <c r="N381" s="20"/>
      <c r="O381" s="20"/>
      <c r="P381" s="20"/>
      <c r="Q381" s="20"/>
      <c r="R381" s="20"/>
    </row>
    <row r="382" spans="1:18" ht="18" customHeight="1">
      <c r="A382" s="9">
        <v>334</v>
      </c>
      <c r="B382" s="10" t="str">
        <f t="shared" si="6"/>
        <v>000-000</v>
      </c>
      <c r="C382" s="10"/>
      <c r="D382" s="10"/>
      <c r="E382" s="10"/>
      <c r="F382" s="10"/>
      <c r="G382" s="27"/>
      <c r="H382" s="13"/>
      <c r="I382" s="26"/>
      <c r="J382" s="22"/>
      <c r="K382" s="23"/>
      <c r="L382" s="20"/>
      <c r="M382" s="24"/>
      <c r="N382" s="20"/>
      <c r="O382" s="20"/>
      <c r="P382" s="20"/>
      <c r="Q382" s="20"/>
      <c r="R382" s="20"/>
    </row>
    <row r="383" spans="1:18" ht="18" customHeight="1">
      <c r="A383" s="9">
        <v>335</v>
      </c>
      <c r="B383" s="10" t="str">
        <f t="shared" si="6"/>
        <v>000-000</v>
      </c>
      <c r="C383" s="10"/>
      <c r="D383" s="10"/>
      <c r="E383" s="10"/>
      <c r="F383" s="10"/>
      <c r="G383" s="27"/>
      <c r="H383" s="13"/>
      <c r="I383" s="26"/>
      <c r="J383" s="22"/>
      <c r="K383" s="23"/>
      <c r="L383" s="20"/>
      <c r="M383" s="24"/>
      <c r="N383" s="20"/>
      <c r="O383" s="20"/>
      <c r="P383" s="20"/>
      <c r="Q383" s="20"/>
      <c r="R383" s="20"/>
    </row>
    <row r="384" spans="1:18" ht="18" customHeight="1">
      <c r="A384" s="9">
        <v>336</v>
      </c>
      <c r="B384" s="10" t="str">
        <f t="shared" si="6"/>
        <v>000-000</v>
      </c>
      <c r="C384" s="10"/>
      <c r="D384" s="10"/>
      <c r="E384" s="10"/>
      <c r="F384" s="10"/>
      <c r="G384" s="27"/>
      <c r="H384" s="13"/>
      <c r="I384" s="26"/>
      <c r="J384" s="22"/>
      <c r="K384" s="23"/>
      <c r="L384" s="20"/>
      <c r="M384" s="24"/>
      <c r="N384" s="20"/>
      <c r="O384" s="20"/>
      <c r="P384" s="20"/>
      <c r="Q384" s="20"/>
      <c r="R384" s="20"/>
    </row>
    <row r="385" spans="1:18" ht="18" customHeight="1">
      <c r="A385" s="9">
        <v>337</v>
      </c>
      <c r="B385" s="10" t="str">
        <f t="shared" si="6"/>
        <v>000-000</v>
      </c>
      <c r="C385" s="10"/>
      <c r="D385" s="10"/>
      <c r="E385" s="10"/>
      <c r="F385" s="10"/>
      <c r="G385" s="27"/>
      <c r="H385" s="13"/>
      <c r="I385" s="26"/>
      <c r="J385" s="22"/>
      <c r="K385" s="23"/>
      <c r="L385" s="20"/>
      <c r="M385" s="24"/>
      <c r="N385" s="20"/>
      <c r="O385" s="20"/>
      <c r="P385" s="20"/>
      <c r="Q385" s="20"/>
      <c r="R385" s="20"/>
    </row>
    <row r="386" spans="1:18" ht="18" customHeight="1">
      <c r="A386" s="9">
        <v>338</v>
      </c>
      <c r="B386" s="10" t="str">
        <f t="shared" si="6"/>
        <v>000-000</v>
      </c>
      <c r="C386" s="10"/>
      <c r="D386" s="10"/>
      <c r="E386" s="10"/>
      <c r="F386" s="10"/>
      <c r="G386" s="27"/>
      <c r="H386" s="13"/>
      <c r="I386" s="26"/>
      <c r="J386" s="22"/>
      <c r="K386" s="23"/>
      <c r="L386" s="20"/>
      <c r="M386" s="24"/>
      <c r="N386" s="20"/>
      <c r="O386" s="20"/>
      <c r="P386" s="20"/>
      <c r="Q386" s="20"/>
      <c r="R386" s="20"/>
    </row>
    <row r="387" spans="1:18" ht="18" customHeight="1">
      <c r="A387" s="9">
        <v>339</v>
      </c>
      <c r="B387" s="10" t="str">
        <f t="shared" si="6"/>
        <v>000-000</v>
      </c>
      <c r="C387" s="10"/>
      <c r="D387" s="10"/>
      <c r="E387" s="10"/>
      <c r="F387" s="10"/>
      <c r="G387" s="27"/>
      <c r="H387" s="13"/>
      <c r="I387" s="26"/>
      <c r="J387" s="22"/>
      <c r="K387" s="23"/>
      <c r="L387" s="20"/>
      <c r="M387" s="24"/>
      <c r="N387" s="20"/>
      <c r="O387" s="20"/>
      <c r="P387" s="20"/>
      <c r="Q387" s="20"/>
      <c r="R387" s="20"/>
    </row>
    <row r="388" spans="1:18" ht="18" customHeight="1">
      <c r="A388" s="9">
        <v>340</v>
      </c>
      <c r="B388" s="10" t="str">
        <f t="shared" si="6"/>
        <v>000-000</v>
      </c>
      <c r="C388" s="10"/>
      <c r="D388" s="10"/>
      <c r="E388" s="10"/>
      <c r="F388" s="10"/>
      <c r="G388" s="27"/>
      <c r="H388" s="13"/>
      <c r="I388" s="26"/>
      <c r="J388" s="22"/>
      <c r="K388" s="23"/>
      <c r="L388" s="20"/>
      <c r="M388" s="24"/>
      <c r="N388" s="20"/>
      <c r="O388" s="20"/>
      <c r="P388" s="20"/>
      <c r="Q388" s="20"/>
      <c r="R388" s="20"/>
    </row>
    <row r="389" spans="1:18" ht="18" customHeight="1">
      <c r="A389" s="9">
        <v>341</v>
      </c>
      <c r="B389" s="10" t="str">
        <f t="shared" si="6"/>
        <v>000-000</v>
      </c>
      <c r="C389" s="10"/>
      <c r="D389" s="10"/>
      <c r="E389" s="10"/>
      <c r="F389" s="10"/>
      <c r="G389" s="27"/>
      <c r="H389" s="13"/>
      <c r="I389" s="26"/>
      <c r="J389" s="22"/>
      <c r="K389" s="23"/>
      <c r="L389" s="20"/>
      <c r="M389" s="24"/>
      <c r="N389" s="20"/>
      <c r="O389" s="20"/>
      <c r="P389" s="20"/>
      <c r="Q389" s="20"/>
      <c r="R389" s="20"/>
    </row>
    <row r="390" spans="1:18" ht="18" customHeight="1">
      <c r="A390" s="9">
        <v>342</v>
      </c>
      <c r="B390" s="10" t="str">
        <f t="shared" si="6"/>
        <v>000-000</v>
      </c>
      <c r="C390" s="10"/>
      <c r="D390" s="10"/>
      <c r="E390" s="10"/>
      <c r="F390" s="10"/>
      <c r="G390" s="27"/>
      <c r="H390" s="13"/>
      <c r="I390" s="26"/>
      <c r="J390" s="22"/>
      <c r="K390" s="23"/>
      <c r="L390" s="20"/>
      <c r="M390" s="24"/>
      <c r="N390" s="20"/>
      <c r="O390" s="20"/>
      <c r="P390" s="20"/>
      <c r="Q390" s="20"/>
      <c r="R390" s="20"/>
    </row>
    <row r="391" spans="1:18" ht="18" customHeight="1">
      <c r="A391" s="9">
        <v>343</v>
      </c>
      <c r="B391" s="10" t="str">
        <f t="shared" si="6"/>
        <v>000-000</v>
      </c>
      <c r="C391" s="10"/>
      <c r="D391" s="10"/>
      <c r="E391" s="10"/>
      <c r="F391" s="10"/>
      <c r="G391" s="27"/>
      <c r="H391" s="13"/>
      <c r="I391" s="26"/>
      <c r="J391" s="22"/>
      <c r="K391" s="23"/>
      <c r="L391" s="20"/>
      <c r="M391" s="24"/>
      <c r="N391" s="20"/>
      <c r="O391" s="20"/>
      <c r="P391" s="20"/>
      <c r="Q391" s="20"/>
      <c r="R391" s="20"/>
    </row>
    <row r="392" spans="1:18" ht="18" customHeight="1">
      <c r="A392" s="9">
        <v>344</v>
      </c>
      <c r="B392" s="10" t="str">
        <f t="shared" si="6"/>
        <v>000-000</v>
      </c>
      <c r="C392" s="10"/>
      <c r="D392" s="10"/>
      <c r="E392" s="10"/>
      <c r="F392" s="10"/>
      <c r="G392" s="27"/>
      <c r="H392" s="13"/>
      <c r="I392" s="26"/>
      <c r="J392" s="22"/>
      <c r="K392" s="23"/>
      <c r="L392" s="20"/>
      <c r="M392" s="24"/>
      <c r="N392" s="20"/>
      <c r="O392" s="20"/>
      <c r="P392" s="20"/>
      <c r="Q392" s="20"/>
      <c r="R392" s="20"/>
    </row>
    <row r="393" spans="1:18" ht="18" customHeight="1">
      <c r="A393" s="9">
        <v>345</v>
      </c>
      <c r="B393" s="10" t="str">
        <f t="shared" si="6"/>
        <v>000-000</v>
      </c>
      <c r="C393" s="10"/>
      <c r="D393" s="10"/>
      <c r="E393" s="10"/>
      <c r="F393" s="10"/>
      <c r="G393" s="27"/>
      <c r="H393" s="13"/>
      <c r="I393" s="26"/>
      <c r="J393" s="22"/>
      <c r="K393" s="23"/>
      <c r="L393" s="20"/>
      <c r="M393" s="24"/>
      <c r="N393" s="20"/>
      <c r="O393" s="20"/>
      <c r="P393" s="20"/>
      <c r="Q393" s="20"/>
      <c r="R393" s="20"/>
    </row>
    <row r="394" spans="1:18" ht="18" customHeight="1">
      <c r="A394" s="9">
        <v>346</v>
      </c>
      <c r="B394" s="10" t="str">
        <f t="shared" si="6"/>
        <v>000-000</v>
      </c>
      <c r="C394" s="10"/>
      <c r="D394" s="10"/>
      <c r="E394" s="10"/>
      <c r="F394" s="10"/>
      <c r="G394" s="27"/>
      <c r="H394" s="13"/>
      <c r="I394" s="26"/>
      <c r="J394" s="22"/>
      <c r="K394" s="23"/>
      <c r="L394" s="20"/>
      <c r="M394" s="24"/>
      <c r="N394" s="20"/>
      <c r="O394" s="20"/>
      <c r="P394" s="20"/>
      <c r="Q394" s="20"/>
      <c r="R394" s="20"/>
    </row>
    <row r="395" spans="1:18" ht="18" customHeight="1">
      <c r="A395" s="9">
        <v>347</v>
      </c>
      <c r="B395" s="10" t="str">
        <f t="shared" si="6"/>
        <v>000-000</v>
      </c>
      <c r="C395" s="10"/>
      <c r="D395" s="10"/>
      <c r="E395" s="10"/>
      <c r="F395" s="10"/>
      <c r="G395" s="27"/>
      <c r="H395" s="13"/>
      <c r="I395" s="26"/>
      <c r="J395" s="22"/>
      <c r="K395" s="23"/>
      <c r="L395" s="20"/>
      <c r="M395" s="24"/>
      <c r="N395" s="20"/>
      <c r="O395" s="20"/>
      <c r="P395" s="20"/>
      <c r="Q395" s="20"/>
      <c r="R395" s="20"/>
    </row>
    <row r="396" spans="1:18" ht="18" customHeight="1">
      <c r="A396" s="9">
        <v>348</v>
      </c>
      <c r="B396" s="10" t="str">
        <f t="shared" si="6"/>
        <v>000-000</v>
      </c>
      <c r="C396" s="10"/>
      <c r="D396" s="10"/>
      <c r="E396" s="10"/>
      <c r="F396" s="10"/>
      <c r="G396" s="27"/>
      <c r="H396" s="13"/>
      <c r="I396" s="26"/>
      <c r="J396" s="22"/>
      <c r="K396" s="23"/>
      <c r="L396" s="20"/>
      <c r="M396" s="24"/>
      <c r="N396" s="20"/>
      <c r="O396" s="20"/>
      <c r="P396" s="20"/>
      <c r="Q396" s="20"/>
      <c r="R396" s="20"/>
    </row>
    <row r="397" spans="1:18" ht="18" customHeight="1">
      <c r="A397" s="9">
        <v>349</v>
      </c>
      <c r="B397" s="10" t="str">
        <f t="shared" si="6"/>
        <v>000-000</v>
      </c>
      <c r="C397" s="10"/>
      <c r="D397" s="10"/>
      <c r="E397" s="10"/>
      <c r="F397" s="10"/>
      <c r="G397" s="27"/>
      <c r="H397" s="13"/>
      <c r="I397" s="26"/>
      <c r="J397" s="22"/>
      <c r="K397" s="23"/>
      <c r="L397" s="20"/>
      <c r="M397" s="24"/>
      <c r="N397" s="20"/>
      <c r="O397" s="20"/>
      <c r="P397" s="20"/>
      <c r="Q397" s="20"/>
      <c r="R397" s="20"/>
    </row>
    <row r="398" spans="1:18" ht="18" customHeight="1">
      <c r="A398" s="9">
        <v>350</v>
      </c>
      <c r="B398" s="10" t="str">
        <f t="shared" si="6"/>
        <v>000-000</v>
      </c>
      <c r="C398" s="10"/>
      <c r="D398" s="10"/>
      <c r="E398" s="10"/>
      <c r="F398" s="10"/>
      <c r="G398" s="27"/>
      <c r="H398" s="13"/>
      <c r="I398" s="26"/>
      <c r="J398" s="22"/>
      <c r="K398" s="23"/>
      <c r="L398" s="20"/>
      <c r="M398" s="24"/>
      <c r="N398" s="20"/>
      <c r="O398" s="20"/>
      <c r="P398" s="20"/>
      <c r="Q398" s="20"/>
      <c r="R398" s="20"/>
    </row>
    <row r="399" spans="1:18" ht="18" customHeight="1">
      <c r="A399" s="9">
        <v>351</v>
      </c>
      <c r="B399" s="10" t="str">
        <f t="shared" si="6"/>
        <v>000-000</v>
      </c>
      <c r="C399" s="10"/>
      <c r="D399" s="10"/>
      <c r="E399" s="10"/>
      <c r="F399" s="10"/>
      <c r="G399" s="27"/>
      <c r="H399" s="13"/>
      <c r="I399" s="26"/>
      <c r="J399" s="22"/>
      <c r="K399" s="23"/>
      <c r="L399" s="20"/>
      <c r="M399" s="24"/>
      <c r="N399" s="20"/>
      <c r="O399" s="20"/>
      <c r="P399" s="20"/>
      <c r="Q399" s="20"/>
      <c r="R399" s="20"/>
    </row>
    <row r="400" spans="1:18" ht="18" customHeight="1">
      <c r="A400" s="9">
        <v>352</v>
      </c>
      <c r="B400" s="10" t="str">
        <f t="shared" si="6"/>
        <v>000-000</v>
      </c>
      <c r="C400" s="10"/>
      <c r="D400" s="10"/>
      <c r="E400" s="10"/>
      <c r="F400" s="10"/>
      <c r="G400" s="27"/>
      <c r="H400" s="13"/>
      <c r="I400" s="26"/>
      <c r="J400" s="22"/>
      <c r="K400" s="23"/>
      <c r="L400" s="20"/>
      <c r="M400" s="24"/>
      <c r="N400" s="20"/>
      <c r="O400" s="20"/>
      <c r="P400" s="20"/>
      <c r="Q400" s="20"/>
      <c r="R400" s="20"/>
    </row>
    <row r="401" spans="1:18" ht="18" customHeight="1">
      <c r="A401" s="9">
        <v>353</v>
      </c>
      <c r="B401" s="10" t="str">
        <f t="shared" si="6"/>
        <v>000-000</v>
      </c>
      <c r="C401" s="10"/>
      <c r="D401" s="10"/>
      <c r="E401" s="10"/>
      <c r="F401" s="10"/>
      <c r="G401" s="27"/>
      <c r="H401" s="13"/>
      <c r="I401" s="26"/>
      <c r="J401" s="22"/>
      <c r="K401" s="23"/>
      <c r="L401" s="20"/>
      <c r="M401" s="24"/>
      <c r="N401" s="20"/>
      <c r="O401" s="20"/>
      <c r="P401" s="20"/>
      <c r="Q401" s="20"/>
      <c r="R401" s="20"/>
    </row>
    <row r="402" spans="1:18" ht="18" customHeight="1">
      <c r="A402" s="9">
        <v>354</v>
      </c>
      <c r="B402" s="10" t="str">
        <f t="shared" si="6"/>
        <v>000-000</v>
      </c>
      <c r="C402" s="10"/>
      <c r="D402" s="10"/>
      <c r="E402" s="10"/>
      <c r="F402" s="10"/>
      <c r="G402" s="27"/>
      <c r="H402" s="13"/>
      <c r="I402" s="26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355</v>
      </c>
      <c r="B403" s="10" t="str">
        <f t="shared" si="6"/>
        <v>000-000</v>
      </c>
      <c r="C403" s="10"/>
      <c r="D403" s="10"/>
      <c r="E403" s="10"/>
      <c r="F403" s="10"/>
      <c r="G403" s="27"/>
      <c r="H403" s="13"/>
      <c r="I403" s="26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356</v>
      </c>
      <c r="B404" s="10" t="str">
        <f t="shared" si="6"/>
        <v>000-000</v>
      </c>
      <c r="C404" s="10"/>
      <c r="D404" s="10"/>
      <c r="E404" s="10"/>
      <c r="F404" s="10"/>
      <c r="G404" s="27"/>
      <c r="H404" s="13"/>
      <c r="I404" s="26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357</v>
      </c>
      <c r="B405" s="10" t="str">
        <f t="shared" si="6"/>
        <v>000-000</v>
      </c>
      <c r="C405" s="10"/>
      <c r="D405" s="10"/>
      <c r="E405" s="10"/>
      <c r="F405" s="10"/>
      <c r="G405" s="27"/>
      <c r="H405" s="13"/>
      <c r="I405" s="26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358</v>
      </c>
      <c r="B406" s="10" t="str">
        <f t="shared" si="6"/>
        <v>000-000</v>
      </c>
      <c r="C406" s="10"/>
      <c r="D406" s="10"/>
      <c r="E406" s="10"/>
      <c r="F406" s="10"/>
      <c r="G406" s="27"/>
      <c r="H406" s="13"/>
      <c r="I406" s="26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359</v>
      </c>
      <c r="B407" s="10" t="str">
        <f t="shared" si="6"/>
        <v>000-000</v>
      </c>
      <c r="C407" s="10"/>
      <c r="D407" s="10"/>
      <c r="E407" s="10"/>
      <c r="F407" s="10"/>
      <c r="G407" s="27"/>
      <c r="H407" s="13"/>
      <c r="I407" s="26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360</v>
      </c>
      <c r="B408" s="10" t="str">
        <f t="shared" si="6"/>
        <v>000-000</v>
      </c>
      <c r="C408" s="10"/>
      <c r="D408" s="10"/>
      <c r="E408" s="10"/>
      <c r="F408" s="10"/>
      <c r="G408" s="27"/>
      <c r="H408" s="13"/>
      <c r="I408" s="26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361</v>
      </c>
      <c r="B409" s="10" t="str">
        <f t="shared" si="6"/>
        <v>000-000</v>
      </c>
      <c r="C409" s="10"/>
      <c r="D409" s="10"/>
      <c r="E409" s="10"/>
      <c r="F409" s="10"/>
      <c r="G409" s="27"/>
      <c r="H409" s="13"/>
      <c r="I409" s="26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362</v>
      </c>
      <c r="B410" s="10" t="str">
        <f t="shared" si="6"/>
        <v>000-000</v>
      </c>
      <c r="C410" s="10"/>
      <c r="D410" s="10"/>
      <c r="E410" s="10"/>
      <c r="F410" s="10"/>
      <c r="G410" s="27"/>
      <c r="H410" s="13"/>
      <c r="I410" s="26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363</v>
      </c>
      <c r="B411" s="10" t="str">
        <f t="shared" si="6"/>
        <v>000-000</v>
      </c>
      <c r="C411" s="10"/>
      <c r="D411" s="10"/>
      <c r="E411" s="10"/>
      <c r="F411" s="10"/>
      <c r="G411" s="27"/>
      <c r="H411" s="13"/>
      <c r="I411" s="26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10" t="str">
        <f t="shared" si="6"/>
        <v>000-000</v>
      </c>
      <c r="C412" s="10"/>
      <c r="D412" s="10"/>
      <c r="E412" s="10"/>
      <c r="F412" s="10"/>
      <c r="G412" s="27"/>
      <c r="H412" s="13"/>
      <c r="I412" s="26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10" t="str">
        <f t="shared" si="6"/>
        <v>000-000</v>
      </c>
      <c r="C413" s="10"/>
      <c r="D413" s="10"/>
      <c r="E413" s="10"/>
      <c r="F413" s="10"/>
      <c r="G413" s="27"/>
      <c r="H413" s="13"/>
      <c r="I413" s="26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10" t="str">
        <f t="shared" si="6"/>
        <v>000-000</v>
      </c>
      <c r="C414" s="10"/>
      <c r="D414" s="10"/>
      <c r="E414" s="10"/>
      <c r="F414" s="10"/>
      <c r="G414" s="27"/>
      <c r="H414" s="13"/>
      <c r="I414" s="26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10" t="str">
        <f t="shared" si="6"/>
        <v>000-000</v>
      </c>
      <c r="C415" s="10"/>
      <c r="D415" s="10"/>
      <c r="E415" s="10"/>
      <c r="F415" s="10"/>
      <c r="G415" s="27"/>
      <c r="H415" s="13"/>
      <c r="I415" s="26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10" t="str">
        <f t="shared" si="6"/>
        <v>000-000</v>
      </c>
      <c r="C416" s="10"/>
      <c r="D416" s="10"/>
      <c r="E416" s="10"/>
      <c r="F416" s="10"/>
      <c r="G416" s="27"/>
      <c r="H416" s="13"/>
      <c r="I416" s="26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10" t="str">
        <f t="shared" si="6"/>
        <v>000-000</v>
      </c>
      <c r="C417" s="10"/>
      <c r="D417" s="10"/>
      <c r="E417" s="10"/>
      <c r="F417" s="10"/>
      <c r="G417" s="27"/>
      <c r="H417" s="13"/>
      <c r="I417" s="26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10" t="str">
        <f t="shared" si="6"/>
        <v>000-000</v>
      </c>
      <c r="C418" s="10"/>
      <c r="D418" s="10"/>
      <c r="E418" s="10"/>
      <c r="F418" s="10"/>
      <c r="G418" s="27"/>
      <c r="H418" s="13"/>
      <c r="I418" s="26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10" t="str">
        <f t="shared" si="6"/>
        <v>000-000</v>
      </c>
      <c r="C419" s="10"/>
      <c r="D419" s="10"/>
      <c r="E419" s="10"/>
      <c r="F419" s="10"/>
      <c r="G419" s="27"/>
      <c r="H419" s="13"/>
      <c r="I419" s="26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10" t="str">
        <f t="shared" si="6"/>
        <v>000-000</v>
      </c>
      <c r="C420" s="10"/>
      <c r="D420" s="10"/>
      <c r="E420" s="10"/>
      <c r="F420" s="10"/>
      <c r="G420" s="27"/>
      <c r="H420" s="13"/>
      <c r="I420" s="26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10" t="str">
        <f t="shared" si="6"/>
        <v>000-000</v>
      </c>
      <c r="C421" s="10"/>
      <c r="D421" s="10"/>
      <c r="E421" s="10"/>
      <c r="F421" s="10"/>
      <c r="G421" s="27"/>
      <c r="H421" s="13"/>
      <c r="I421" s="26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10" t="str">
        <f t="shared" si="6"/>
        <v>000-000</v>
      </c>
      <c r="C422" s="10"/>
      <c r="D422" s="10"/>
      <c r="E422" s="10"/>
      <c r="F422" s="10"/>
      <c r="G422" s="27"/>
      <c r="H422" s="13"/>
      <c r="I422" s="26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10" t="str">
        <f t="shared" si="6"/>
        <v>000-000</v>
      </c>
      <c r="C423" s="10"/>
      <c r="D423" s="10"/>
      <c r="E423" s="10"/>
      <c r="F423" s="10"/>
      <c r="G423" s="27"/>
      <c r="H423" s="13"/>
      <c r="I423" s="26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10" t="str">
        <f t="shared" si="6"/>
        <v>000-000</v>
      </c>
      <c r="C424" s="10"/>
      <c r="D424" s="10"/>
      <c r="E424" s="10"/>
      <c r="F424" s="10"/>
      <c r="G424" s="27"/>
      <c r="H424" s="13"/>
      <c r="I424" s="26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10" t="str">
        <f t="shared" si="6"/>
        <v>000-000</v>
      </c>
      <c r="C425" s="10"/>
      <c r="D425" s="10"/>
      <c r="E425" s="10"/>
      <c r="F425" s="10"/>
      <c r="G425" s="27"/>
      <c r="H425" s="13"/>
      <c r="I425" s="26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378</v>
      </c>
      <c r="B426" s="10" t="str">
        <f t="shared" si="6"/>
        <v>000-000</v>
      </c>
      <c r="C426" s="10"/>
      <c r="D426" s="10"/>
      <c r="E426" s="10"/>
      <c r="F426" s="10"/>
      <c r="G426" s="27"/>
      <c r="H426" s="13"/>
      <c r="I426" s="26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379</v>
      </c>
      <c r="B427" s="10" t="str">
        <f t="shared" si="6"/>
        <v>000-000</v>
      </c>
      <c r="C427" s="10"/>
      <c r="D427" s="10"/>
      <c r="E427" s="10"/>
      <c r="F427" s="10"/>
      <c r="G427" s="27"/>
      <c r="H427" s="13"/>
      <c r="I427" s="26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380</v>
      </c>
      <c r="B428" s="10" t="str">
        <f t="shared" si="6"/>
        <v>000-000</v>
      </c>
      <c r="C428" s="10"/>
      <c r="D428" s="10"/>
      <c r="E428" s="10"/>
      <c r="F428" s="10"/>
      <c r="G428" s="27"/>
      <c r="H428" s="13"/>
      <c r="I428" s="26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381</v>
      </c>
      <c r="B429" s="10" t="str">
        <f t="shared" si="6"/>
        <v>000-000</v>
      </c>
      <c r="C429" s="10"/>
      <c r="D429" s="10"/>
      <c r="E429" s="10"/>
      <c r="F429" s="10"/>
      <c r="G429" s="27"/>
      <c r="H429" s="13"/>
      <c r="I429" s="26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382</v>
      </c>
      <c r="B430" s="10" t="str">
        <f t="shared" si="6"/>
        <v>000-000</v>
      </c>
      <c r="C430" s="10"/>
      <c r="D430" s="10"/>
      <c r="E430" s="10"/>
      <c r="F430" s="10"/>
      <c r="G430" s="27"/>
      <c r="H430" s="13"/>
      <c r="I430" s="26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383</v>
      </c>
      <c r="B431" s="10" t="str">
        <f t="shared" si="6"/>
        <v>000-000</v>
      </c>
      <c r="C431" s="10"/>
      <c r="D431" s="10"/>
      <c r="E431" s="10"/>
      <c r="F431" s="10"/>
      <c r="G431" s="27"/>
      <c r="H431" s="13"/>
      <c r="I431" s="26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10" t="str">
        <f t="shared" si="6"/>
        <v>000-000</v>
      </c>
      <c r="C432" s="10"/>
      <c r="D432" s="10"/>
      <c r="E432" s="10"/>
      <c r="F432" s="10"/>
      <c r="G432" s="27"/>
      <c r="H432" s="13"/>
      <c r="I432" s="26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10" t="str">
        <f t="shared" ref="B433:B448" si="7">TEXT(C433,"000")&amp;"-"&amp;TEXT(E433,"000")</f>
        <v>000-000</v>
      </c>
      <c r="C433" s="10"/>
      <c r="D433" s="10"/>
      <c r="E433" s="10"/>
      <c r="F433" s="10"/>
      <c r="G433" s="27"/>
      <c r="H433" s="13"/>
      <c r="I433" s="26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10" t="str">
        <f t="shared" si="7"/>
        <v>000-000</v>
      </c>
      <c r="C434" s="10"/>
      <c r="D434" s="10"/>
      <c r="E434" s="10"/>
      <c r="F434" s="10"/>
      <c r="G434" s="27"/>
      <c r="H434" s="13"/>
      <c r="I434" s="26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10" t="str">
        <f t="shared" si="7"/>
        <v>000-000</v>
      </c>
      <c r="C435" s="10"/>
      <c r="D435" s="10"/>
      <c r="E435" s="10"/>
      <c r="F435" s="10"/>
      <c r="G435" s="27"/>
      <c r="H435" s="13"/>
      <c r="I435" s="26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10" t="str">
        <f t="shared" si="7"/>
        <v>000-000</v>
      </c>
      <c r="C436" s="10"/>
      <c r="D436" s="10"/>
      <c r="E436" s="10"/>
      <c r="F436" s="10"/>
      <c r="G436" s="27"/>
      <c r="H436" s="13"/>
      <c r="I436" s="26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10" t="str">
        <f t="shared" si="7"/>
        <v>000-000</v>
      </c>
      <c r="C437" s="10"/>
      <c r="D437" s="10"/>
      <c r="E437" s="10"/>
      <c r="F437" s="10"/>
      <c r="G437" s="27"/>
      <c r="H437" s="13"/>
      <c r="I437" s="26"/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10" t="str">
        <f t="shared" si="7"/>
        <v>000-000</v>
      </c>
      <c r="C438" s="10"/>
      <c r="D438" s="10"/>
      <c r="E438" s="10"/>
      <c r="F438" s="10"/>
      <c r="G438" s="27"/>
      <c r="H438" s="13"/>
      <c r="I438" s="26"/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10" t="str">
        <f t="shared" si="7"/>
        <v>000-000</v>
      </c>
      <c r="C439" s="10"/>
      <c r="D439" s="10"/>
      <c r="E439" s="10"/>
      <c r="F439" s="10"/>
      <c r="G439" s="27"/>
      <c r="H439" s="13"/>
      <c r="I439" s="26"/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10" t="str">
        <f t="shared" si="7"/>
        <v>000-000</v>
      </c>
      <c r="C440" s="10"/>
      <c r="D440" s="10"/>
      <c r="E440" s="10"/>
      <c r="F440" s="10"/>
      <c r="G440" s="27"/>
      <c r="H440" s="13"/>
      <c r="I440" s="26"/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10" t="str">
        <f t="shared" si="7"/>
        <v>000-000</v>
      </c>
      <c r="C441" s="10"/>
      <c r="D441" s="10"/>
      <c r="E441" s="10"/>
      <c r="F441" s="10"/>
      <c r="G441" s="27"/>
      <c r="H441" s="13"/>
      <c r="I441" s="26"/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10" t="str">
        <f t="shared" si="7"/>
        <v>000-000</v>
      </c>
      <c r="C442" s="10"/>
      <c r="D442" s="10"/>
      <c r="E442" s="10"/>
      <c r="F442" s="10"/>
      <c r="G442" s="27"/>
      <c r="H442" s="13"/>
      <c r="I442" s="26"/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10" t="str">
        <f t="shared" si="7"/>
        <v>000-000</v>
      </c>
      <c r="C443" s="10"/>
      <c r="D443" s="10"/>
      <c r="E443" s="10"/>
      <c r="F443" s="10"/>
      <c r="G443" s="27"/>
      <c r="H443" s="13"/>
      <c r="I443" s="26"/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10" t="str">
        <f t="shared" si="7"/>
        <v>000-000</v>
      </c>
      <c r="C444" s="10"/>
      <c r="D444" s="10"/>
      <c r="E444" s="10"/>
      <c r="F444" s="10"/>
      <c r="G444" s="27"/>
      <c r="H444" s="13"/>
      <c r="I444" s="26"/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10" t="str">
        <f t="shared" si="7"/>
        <v>000-000</v>
      </c>
      <c r="C445" s="10"/>
      <c r="D445" s="10"/>
      <c r="E445" s="10"/>
      <c r="F445" s="10"/>
      <c r="G445" s="27"/>
      <c r="H445" s="13"/>
      <c r="I445" s="26"/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10" t="str">
        <f t="shared" si="7"/>
        <v>000-000</v>
      </c>
      <c r="C446" s="10"/>
      <c r="D446" s="10"/>
      <c r="E446" s="10"/>
      <c r="F446" s="10"/>
      <c r="G446" s="27"/>
      <c r="H446" s="13"/>
      <c r="I446" s="26"/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10" t="str">
        <f t="shared" si="7"/>
        <v>000-000</v>
      </c>
      <c r="C447" s="10"/>
      <c r="D447" s="10"/>
      <c r="E447" s="10"/>
      <c r="F447" s="10"/>
      <c r="G447" s="27"/>
      <c r="H447" s="13"/>
      <c r="I447" s="26"/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10" t="str">
        <f t="shared" si="7"/>
        <v>000-000</v>
      </c>
      <c r="C448" s="10"/>
      <c r="D448" s="10"/>
      <c r="E448" s="10"/>
      <c r="F448" s="10"/>
      <c r="G448" s="27"/>
      <c r="H448" s="13"/>
      <c r="I448" s="26"/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9"/>
      <c r="C449" s="10"/>
      <c r="D449" s="10"/>
      <c r="E449" s="10"/>
      <c r="F449" s="10"/>
      <c r="G449" s="27"/>
      <c r="H449" s="13"/>
      <c r="I449" s="26"/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C450" s="1" t="s">
        <v>223</v>
      </c>
    </row>
    <row r="451" spans="1:18" ht="15" customHeight="1">
      <c r="C451" s="8" t="s">
        <v>112</v>
      </c>
    </row>
    <row r="452" spans="1:18" ht="15" customHeight="1">
      <c r="C452" s="8" t="s">
        <v>113</v>
      </c>
    </row>
  </sheetData>
  <autoFilter ref="H1:H24" xr:uid="{00000000-0009-0000-0000-00000B000000}"/>
  <phoneticPr fontId="21" type="noConversion"/>
  <conditionalFormatting sqref="D49">
    <cfRule type="duplicateValues" dxfId="80" priority="36"/>
  </conditionalFormatting>
  <conditionalFormatting sqref="D49">
    <cfRule type="duplicateValues" dxfId="79" priority="34"/>
    <cfRule type="duplicateValues" dxfId="78" priority="35"/>
  </conditionalFormatting>
  <conditionalFormatting sqref="F49">
    <cfRule type="duplicateValues" dxfId="77" priority="30"/>
  </conditionalFormatting>
  <conditionalFormatting sqref="F49">
    <cfRule type="duplicateValues" dxfId="76" priority="28"/>
    <cfRule type="duplicateValues" dxfId="75" priority="29"/>
  </conditionalFormatting>
  <conditionalFormatting sqref="D50">
    <cfRule type="duplicateValues" dxfId="74" priority="27"/>
  </conditionalFormatting>
  <conditionalFormatting sqref="D50">
    <cfRule type="duplicateValues" dxfId="73" priority="25"/>
    <cfRule type="duplicateValues" dxfId="72" priority="26"/>
  </conditionalFormatting>
  <conditionalFormatting sqref="F50">
    <cfRule type="duplicateValues" dxfId="71" priority="24"/>
  </conditionalFormatting>
  <conditionalFormatting sqref="F50">
    <cfRule type="duplicateValues" dxfId="70" priority="22"/>
    <cfRule type="duplicateValues" dxfId="69" priority="23"/>
  </conditionalFormatting>
  <conditionalFormatting sqref="G49">
    <cfRule type="duplicateValues" dxfId="68" priority="21"/>
  </conditionalFormatting>
  <conditionalFormatting sqref="G49">
    <cfRule type="duplicateValues" dxfId="67" priority="19"/>
    <cfRule type="duplicateValues" dxfId="66" priority="20"/>
  </conditionalFormatting>
  <conditionalFormatting sqref="F52">
    <cfRule type="duplicateValues" dxfId="65" priority="18"/>
  </conditionalFormatting>
  <conditionalFormatting sqref="F52">
    <cfRule type="duplicateValues" dxfId="64" priority="16"/>
    <cfRule type="duplicateValues" dxfId="63" priority="17"/>
  </conditionalFormatting>
  <conditionalFormatting sqref="F55">
    <cfRule type="duplicateValues" dxfId="62" priority="15"/>
  </conditionalFormatting>
  <conditionalFormatting sqref="F55">
    <cfRule type="duplicateValues" dxfId="61" priority="13"/>
    <cfRule type="duplicateValues" dxfId="60" priority="14"/>
  </conditionalFormatting>
  <conditionalFormatting sqref="F55">
    <cfRule type="duplicateValues" dxfId="59" priority="12"/>
  </conditionalFormatting>
  <conditionalFormatting sqref="F55">
    <cfRule type="duplicateValues" dxfId="58" priority="10"/>
    <cfRule type="duplicateValues" dxfId="57" priority="11"/>
  </conditionalFormatting>
  <conditionalFormatting sqref="F55">
    <cfRule type="duplicateValues" dxfId="56" priority="9"/>
  </conditionalFormatting>
  <conditionalFormatting sqref="F55">
    <cfRule type="duplicateValues" dxfId="55" priority="7"/>
    <cfRule type="duplicateValues" dxfId="54" priority="8"/>
  </conditionalFormatting>
  <conditionalFormatting sqref="D52:D55">
    <cfRule type="duplicateValues" dxfId="53" priority="6"/>
  </conditionalFormatting>
  <conditionalFormatting sqref="D52:D55">
    <cfRule type="duplicateValues" dxfId="52" priority="4"/>
    <cfRule type="duplicateValues" dxfId="51" priority="5"/>
  </conditionalFormatting>
  <conditionalFormatting sqref="G52">
    <cfRule type="duplicateValues" dxfId="50" priority="3"/>
  </conditionalFormatting>
  <conditionalFormatting sqref="G52">
    <cfRule type="duplicateValues" dxfId="49" priority="1"/>
    <cfRule type="duplicateValues" dxfId="48" priority="2"/>
  </conditionalFormatting>
  <dataValidations count="3">
    <dataValidation type="list" allowBlank="1" showInputMessage="1" showErrorMessage="1" sqref="F56:F449 D49:F50 F51 D51:D449" xr:uid="{00000000-0002-0000-0B00-000000000000}">
      <formula1>INDIRECT("_"&amp;C49)</formula1>
    </dataValidation>
    <dataValidation type="list" allowBlank="1" showInputMessage="1" showErrorMessage="1" sqref="K49:K449 H49:H51 H56:H449" xr:uid="{00000000-0002-0000-0B00-000001000000}">
      <formula1>$H$1:$H$42</formula1>
    </dataValidation>
    <dataValidation type="list" allowBlank="1" showInputMessage="1" showErrorMessage="1" sqref="H52:H54" xr:uid="{00000000-0002-0000-0B00-000002000000}">
      <formula1>$H$1:$H$40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3000000}">
          <x14:formula1>
            <xm:f>'C:\Users\chizh\Desktop\关联交易表\[02-关联交易等事项统计表-现代.xlsx]Sheet2'!#REF!</xm:f>
          </x14:formula1>
          <xm:sqref>C49:C449 E49:E449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R452"/>
  <sheetViews>
    <sheetView view="pageBreakPreview" topLeftCell="A47" zoomScale="90" zoomScaleNormal="100" zoomScaleSheetLayoutView="9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35.1796875" style="8" customWidth="1"/>
    <col min="5" max="5" width="21.7265625" style="8" customWidth="1"/>
    <col min="6" max="6" width="35.1796875" style="8" customWidth="1"/>
    <col min="7" max="7" width="41" style="8" customWidth="1"/>
    <col min="8" max="8" width="19.26953125" style="8" customWidth="1"/>
    <col min="9" max="9" width="13.542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35.15" customHeight="1">
      <c r="A49" s="9">
        <v>1</v>
      </c>
      <c r="B49" s="10" t="str">
        <f t="shared" ref="B49:B112" si="0">TEXT(C49,"000")&amp;"-"&amp;TEXT(E49,"000")</f>
        <v>2级-2级</v>
      </c>
      <c r="C49" s="10" t="s">
        <v>66</v>
      </c>
      <c r="D49" s="10" t="s">
        <v>84</v>
      </c>
      <c r="E49" s="10" t="s">
        <v>66</v>
      </c>
      <c r="F49" s="10" t="s">
        <v>78</v>
      </c>
      <c r="G49" s="30" t="s">
        <v>225</v>
      </c>
      <c r="H49" s="13" t="s">
        <v>9</v>
      </c>
      <c r="I49" s="26">
        <v>1046560.56</v>
      </c>
      <c r="J49" s="22"/>
      <c r="K49" s="23"/>
      <c r="L49" s="32"/>
      <c r="M49" s="24"/>
      <c r="N49" s="20"/>
      <c r="O49" s="20"/>
      <c r="P49" s="20"/>
      <c r="Q49" s="20"/>
      <c r="R49" s="20"/>
    </row>
    <row r="50" spans="1:18" ht="30" customHeight="1">
      <c r="A50" s="9">
        <v>2</v>
      </c>
      <c r="B50" s="10" t="str">
        <f t="shared" si="0"/>
        <v>2级-3级</v>
      </c>
      <c r="C50" s="10" t="s">
        <v>66</v>
      </c>
      <c r="D50" s="10" t="s">
        <v>84</v>
      </c>
      <c r="E50" s="10" t="s">
        <v>69</v>
      </c>
      <c r="F50" s="11" t="s">
        <v>226</v>
      </c>
      <c r="G50" s="30" t="s">
        <v>227</v>
      </c>
      <c r="H50" s="13" t="s">
        <v>6</v>
      </c>
      <c r="I50" s="26">
        <v>44031.4</v>
      </c>
      <c r="J50" s="22"/>
      <c r="K50" s="23"/>
      <c r="L50" s="32"/>
      <c r="M50" s="24"/>
      <c r="N50" s="20"/>
      <c r="O50" s="20"/>
      <c r="P50" s="20"/>
      <c r="Q50" s="20"/>
      <c r="R50" s="20"/>
    </row>
    <row r="51" spans="1:18" ht="26">
      <c r="A51" s="9">
        <v>3</v>
      </c>
      <c r="B51" s="10" t="str">
        <f t="shared" si="0"/>
        <v>2级-3级</v>
      </c>
      <c r="C51" s="10" t="s">
        <v>66</v>
      </c>
      <c r="D51" s="10" t="s">
        <v>84</v>
      </c>
      <c r="E51" s="10" t="s">
        <v>69</v>
      </c>
      <c r="F51" s="10" t="s">
        <v>194</v>
      </c>
      <c r="G51" s="30" t="s">
        <v>228</v>
      </c>
      <c r="H51" s="13" t="s">
        <v>6</v>
      </c>
      <c r="I51" s="26">
        <v>25348882.550000001</v>
      </c>
      <c r="J51" s="22"/>
      <c r="K51" s="23"/>
      <c r="L51" s="32"/>
      <c r="M51" s="24"/>
      <c r="N51" s="20"/>
      <c r="O51" s="20"/>
      <c r="P51" s="20"/>
      <c r="Q51" s="20"/>
      <c r="R51" s="20"/>
    </row>
    <row r="52" spans="1:18" ht="26">
      <c r="A52" s="9">
        <v>4</v>
      </c>
      <c r="B52" s="10" t="str">
        <f t="shared" si="0"/>
        <v>2级-2级</v>
      </c>
      <c r="C52" s="10" t="s">
        <v>66</v>
      </c>
      <c r="D52" s="10" t="s">
        <v>84</v>
      </c>
      <c r="E52" s="10" t="s">
        <v>66</v>
      </c>
      <c r="F52" s="10" t="s">
        <v>78</v>
      </c>
      <c r="G52" s="30" t="s">
        <v>229</v>
      </c>
      <c r="H52" s="13" t="s">
        <v>6</v>
      </c>
      <c r="I52" s="26">
        <v>618226.09</v>
      </c>
      <c r="J52" s="22"/>
      <c r="K52" s="23"/>
      <c r="L52" s="32"/>
      <c r="M52" s="24"/>
      <c r="N52" s="20"/>
      <c r="O52" s="20"/>
      <c r="P52" s="20"/>
      <c r="Q52" s="20"/>
      <c r="R52" s="20"/>
    </row>
    <row r="53" spans="1:18" ht="26">
      <c r="A53" s="9">
        <v>5</v>
      </c>
      <c r="B53" s="10" t="str">
        <f t="shared" si="0"/>
        <v>2级-2级</v>
      </c>
      <c r="C53" s="10" t="s">
        <v>66</v>
      </c>
      <c r="D53" s="10" t="s">
        <v>84</v>
      </c>
      <c r="E53" s="10" t="s">
        <v>66</v>
      </c>
      <c r="F53" s="10" t="s">
        <v>78</v>
      </c>
      <c r="G53" s="30" t="s">
        <v>230</v>
      </c>
      <c r="H53" s="13" t="s">
        <v>6</v>
      </c>
      <c r="I53" s="26">
        <v>1246</v>
      </c>
      <c r="J53" s="22"/>
      <c r="K53" s="23"/>
      <c r="L53" s="32"/>
      <c r="M53" s="24"/>
      <c r="N53" s="20"/>
      <c r="O53" s="20"/>
      <c r="P53" s="20"/>
      <c r="Q53" s="20"/>
      <c r="R53" s="20"/>
    </row>
    <row r="54" spans="1:18" ht="24" customHeight="1">
      <c r="A54" s="9">
        <v>6</v>
      </c>
      <c r="B54" s="10" t="str">
        <f t="shared" si="0"/>
        <v>2级-3级</v>
      </c>
      <c r="C54" s="10" t="s">
        <v>66</v>
      </c>
      <c r="D54" s="10" t="s">
        <v>84</v>
      </c>
      <c r="E54" s="10" t="s">
        <v>69</v>
      </c>
      <c r="F54" s="10" t="s">
        <v>231</v>
      </c>
      <c r="G54" s="30" t="s">
        <v>232</v>
      </c>
      <c r="H54" s="13" t="s">
        <v>6</v>
      </c>
      <c r="I54" s="26">
        <v>8116227.2300000004</v>
      </c>
      <c r="J54" s="22"/>
      <c r="K54" s="23"/>
      <c r="L54" s="38"/>
      <c r="M54" s="24"/>
      <c r="N54" s="20"/>
      <c r="O54" s="20" t="str">
        <f t="shared" ref="O54:O59" si="1">IF(M54=0,"OK","待核对")</f>
        <v>OK</v>
      </c>
      <c r="P54" s="20"/>
      <c r="Q54" s="20"/>
      <c r="R54" s="20"/>
    </row>
    <row r="55" spans="1:18" ht="28" customHeight="1">
      <c r="A55" s="9">
        <v>7</v>
      </c>
      <c r="B55" s="10" t="str">
        <f t="shared" si="0"/>
        <v>2级-3级</v>
      </c>
      <c r="C55" s="10" t="s">
        <v>66</v>
      </c>
      <c r="D55" s="10" t="s">
        <v>84</v>
      </c>
      <c r="E55" s="10" t="s">
        <v>69</v>
      </c>
      <c r="F55" s="10" t="s">
        <v>233</v>
      </c>
      <c r="G55" s="30" t="s">
        <v>232</v>
      </c>
      <c r="H55" s="13" t="s">
        <v>6</v>
      </c>
      <c r="I55" s="26">
        <v>459461.34</v>
      </c>
      <c r="J55" s="22"/>
      <c r="K55" s="23"/>
      <c r="L55" s="38"/>
      <c r="M55" s="24"/>
      <c r="N55" s="20"/>
      <c r="O55" s="20" t="str">
        <f t="shared" si="1"/>
        <v>OK</v>
      </c>
      <c r="P55" s="20"/>
      <c r="Q55" s="20"/>
      <c r="R55" s="20"/>
    </row>
    <row r="56" spans="1:18" ht="26">
      <c r="A56" s="9">
        <v>8</v>
      </c>
      <c r="B56" s="10" t="str">
        <f t="shared" si="0"/>
        <v>2级-3级</v>
      </c>
      <c r="C56" s="10" t="s">
        <v>66</v>
      </c>
      <c r="D56" s="10" t="s">
        <v>84</v>
      </c>
      <c r="E56" s="10" t="s">
        <v>69</v>
      </c>
      <c r="F56" s="10" t="s">
        <v>158</v>
      </c>
      <c r="G56" s="30" t="s">
        <v>234</v>
      </c>
      <c r="H56" s="13" t="s">
        <v>6</v>
      </c>
      <c r="I56" s="26">
        <v>19892</v>
      </c>
      <c r="J56" s="22"/>
      <c r="K56" s="23"/>
      <c r="L56" s="38"/>
      <c r="M56" s="24"/>
      <c r="N56" s="20"/>
      <c r="O56" s="20" t="str">
        <f t="shared" si="1"/>
        <v>OK</v>
      </c>
      <c r="P56" s="20"/>
      <c r="Q56" s="20"/>
      <c r="R56" s="20"/>
    </row>
    <row r="57" spans="1:18" ht="26">
      <c r="A57" s="9">
        <v>9</v>
      </c>
      <c r="B57" s="10" t="str">
        <f t="shared" si="0"/>
        <v>2级-4级</v>
      </c>
      <c r="C57" s="10" t="s">
        <v>66</v>
      </c>
      <c r="D57" s="10" t="s">
        <v>84</v>
      </c>
      <c r="E57" s="10" t="s">
        <v>72</v>
      </c>
      <c r="F57" s="10" t="s">
        <v>173</v>
      </c>
      <c r="G57" s="52" t="s">
        <v>235</v>
      </c>
      <c r="H57" s="13" t="s">
        <v>6</v>
      </c>
      <c r="I57" s="26">
        <v>37686</v>
      </c>
      <c r="J57" s="22"/>
      <c r="K57" s="23"/>
      <c r="L57" s="40"/>
      <c r="M57" s="24"/>
      <c r="N57" s="20"/>
      <c r="O57" s="20" t="str">
        <f t="shared" si="1"/>
        <v>OK</v>
      </c>
      <c r="P57" s="20"/>
      <c r="Q57" s="20"/>
      <c r="R57" s="20"/>
    </row>
    <row r="58" spans="1:18" ht="26">
      <c r="A58" s="9">
        <v>10</v>
      </c>
      <c r="B58" s="10" t="str">
        <f t="shared" si="0"/>
        <v>2级-2级</v>
      </c>
      <c r="C58" s="10" t="s">
        <v>66</v>
      </c>
      <c r="D58" s="10" t="s">
        <v>84</v>
      </c>
      <c r="E58" s="10" t="s">
        <v>66</v>
      </c>
      <c r="F58" s="10" t="s">
        <v>175</v>
      </c>
      <c r="G58" s="52" t="s">
        <v>236</v>
      </c>
      <c r="H58" s="13" t="s">
        <v>6</v>
      </c>
      <c r="I58" s="26">
        <v>6360</v>
      </c>
      <c r="J58" s="22"/>
      <c r="K58" s="23"/>
      <c r="L58" s="40"/>
      <c r="M58" s="24"/>
      <c r="N58" s="20"/>
      <c r="O58" s="20" t="str">
        <f t="shared" si="1"/>
        <v>OK</v>
      </c>
      <c r="P58" s="20"/>
      <c r="Q58" s="20"/>
      <c r="R58" s="20"/>
    </row>
    <row r="59" spans="1:18" ht="26">
      <c r="A59" s="9">
        <v>11</v>
      </c>
      <c r="B59" s="10" t="str">
        <f t="shared" si="0"/>
        <v>2级-3级</v>
      </c>
      <c r="C59" s="10" t="s">
        <v>66</v>
      </c>
      <c r="D59" s="10" t="s">
        <v>84</v>
      </c>
      <c r="E59" s="10" t="s">
        <v>69</v>
      </c>
      <c r="F59" s="10" t="s">
        <v>161</v>
      </c>
      <c r="G59" s="52" t="s">
        <v>237</v>
      </c>
      <c r="H59" s="13" t="s">
        <v>6</v>
      </c>
      <c r="I59" s="26">
        <v>4829</v>
      </c>
      <c r="J59" s="22"/>
      <c r="K59" s="23"/>
      <c r="L59" s="20"/>
      <c r="M59" s="24"/>
      <c r="N59" s="20"/>
      <c r="O59" s="20" t="str">
        <f t="shared" si="1"/>
        <v>OK</v>
      </c>
      <c r="P59" s="20"/>
      <c r="Q59" s="20"/>
      <c r="R59" s="20"/>
    </row>
    <row r="60" spans="1:18" ht="26">
      <c r="A60" s="9">
        <v>12</v>
      </c>
      <c r="B60" s="10" t="str">
        <f t="shared" si="0"/>
        <v>2级-2级</v>
      </c>
      <c r="C60" s="10" t="s">
        <v>66</v>
      </c>
      <c r="D60" s="10" t="s">
        <v>84</v>
      </c>
      <c r="E60" s="10" t="s">
        <v>66</v>
      </c>
      <c r="F60" s="10" t="s">
        <v>106</v>
      </c>
      <c r="G60" s="52" t="s">
        <v>238</v>
      </c>
      <c r="H60" s="13" t="s">
        <v>6</v>
      </c>
      <c r="I60" s="26">
        <v>14925</v>
      </c>
      <c r="J60" s="22"/>
      <c r="K60" s="23"/>
      <c r="L60" s="20"/>
      <c r="M60" s="24"/>
      <c r="N60" s="20"/>
      <c r="O60" s="20"/>
      <c r="P60" s="20"/>
      <c r="Q60" s="20"/>
      <c r="R60" s="20"/>
    </row>
    <row r="61" spans="1:18" ht="26">
      <c r="A61" s="9">
        <v>13</v>
      </c>
      <c r="B61" s="10" t="str">
        <f t="shared" si="0"/>
        <v>2级-2级</v>
      </c>
      <c r="C61" s="10" t="s">
        <v>66</v>
      </c>
      <c r="D61" s="10" t="s">
        <v>84</v>
      </c>
      <c r="E61" s="10" t="s">
        <v>66</v>
      </c>
      <c r="F61" s="10" t="s">
        <v>179</v>
      </c>
      <c r="G61" s="30" t="s">
        <v>230</v>
      </c>
      <c r="H61" s="13" t="s">
        <v>6</v>
      </c>
      <c r="I61" s="26">
        <v>979</v>
      </c>
      <c r="J61" s="22"/>
      <c r="K61" s="23"/>
      <c r="L61" s="20"/>
      <c r="M61" s="24"/>
      <c r="N61" s="20"/>
      <c r="O61" s="20"/>
      <c r="P61" s="20"/>
      <c r="Q61" s="20"/>
      <c r="R61" s="20"/>
    </row>
    <row r="62" spans="1:18" ht="26">
      <c r="A62" s="9">
        <v>14</v>
      </c>
      <c r="B62" s="10" t="str">
        <f t="shared" si="0"/>
        <v>2级-3级</v>
      </c>
      <c r="C62" s="10" t="s">
        <v>66</v>
      </c>
      <c r="D62" s="10" t="s">
        <v>84</v>
      </c>
      <c r="E62" s="10" t="s">
        <v>69</v>
      </c>
      <c r="F62" s="10" t="s">
        <v>102</v>
      </c>
      <c r="G62" s="30" t="s">
        <v>230</v>
      </c>
      <c r="H62" s="13" t="s">
        <v>6</v>
      </c>
      <c r="I62" s="26">
        <v>2514.25</v>
      </c>
      <c r="J62" s="22"/>
      <c r="K62" s="23"/>
      <c r="L62" s="20"/>
      <c r="M62" s="24"/>
      <c r="N62" s="20"/>
      <c r="O62" s="20"/>
      <c r="P62" s="20"/>
      <c r="Q62" s="20"/>
      <c r="R62" s="20"/>
    </row>
    <row r="63" spans="1:18" ht="26">
      <c r="A63" s="9">
        <v>15</v>
      </c>
      <c r="B63" s="10" t="str">
        <f t="shared" si="0"/>
        <v>2级-3级</v>
      </c>
      <c r="C63" s="10" t="s">
        <v>66</v>
      </c>
      <c r="D63" s="10" t="s">
        <v>84</v>
      </c>
      <c r="E63" s="10" t="s">
        <v>69</v>
      </c>
      <c r="F63" s="10" t="s">
        <v>180</v>
      </c>
      <c r="G63" s="30" t="s">
        <v>230</v>
      </c>
      <c r="H63" s="13" t="s">
        <v>6</v>
      </c>
      <c r="I63" s="26">
        <v>3257</v>
      </c>
      <c r="J63" s="22"/>
      <c r="K63" s="23"/>
      <c r="L63" s="20"/>
      <c r="M63" s="24"/>
      <c r="N63" s="20"/>
      <c r="O63" s="20"/>
      <c r="P63" s="20"/>
      <c r="Q63" s="20"/>
      <c r="R63" s="20"/>
    </row>
    <row r="64" spans="1:18" ht="26">
      <c r="A64" s="9">
        <v>16</v>
      </c>
      <c r="B64" s="10" t="str">
        <f t="shared" si="0"/>
        <v>2级-2级</v>
      </c>
      <c r="C64" s="10" t="s">
        <v>66</v>
      </c>
      <c r="D64" s="10" t="s">
        <v>84</v>
      </c>
      <c r="E64" s="10" t="s">
        <v>66</v>
      </c>
      <c r="F64" s="10" t="s">
        <v>80</v>
      </c>
      <c r="G64" s="30" t="s">
        <v>230</v>
      </c>
      <c r="H64" s="13" t="s">
        <v>6</v>
      </c>
      <c r="I64" s="26">
        <v>2705.6</v>
      </c>
      <c r="J64" s="22"/>
      <c r="K64" s="23"/>
      <c r="L64" s="20"/>
      <c r="M64" s="24"/>
      <c r="N64" s="20"/>
      <c r="O64" s="20"/>
      <c r="P64" s="20"/>
      <c r="Q64" s="20"/>
      <c r="R64" s="20"/>
    </row>
    <row r="65" spans="1:18" ht="26">
      <c r="A65" s="9">
        <v>17</v>
      </c>
      <c r="B65" s="10" t="str">
        <f t="shared" si="0"/>
        <v>2级-2级</v>
      </c>
      <c r="C65" s="10" t="s">
        <v>66</v>
      </c>
      <c r="D65" s="10" t="s">
        <v>84</v>
      </c>
      <c r="E65" s="10" t="s">
        <v>66</v>
      </c>
      <c r="F65" s="10" t="s">
        <v>85</v>
      </c>
      <c r="G65" s="52" t="s">
        <v>239</v>
      </c>
      <c r="H65" s="13" t="s">
        <v>24</v>
      </c>
      <c r="I65" s="26">
        <v>6886027.2199999997</v>
      </c>
      <c r="J65" s="22"/>
      <c r="K65" s="23"/>
      <c r="L65" s="20"/>
      <c r="M65" s="24"/>
      <c r="N65" s="20"/>
      <c r="O65" s="20"/>
      <c r="P65" s="20"/>
      <c r="Q65" s="20"/>
      <c r="R65" s="20"/>
    </row>
    <row r="66" spans="1:18" ht="26">
      <c r="A66" s="9">
        <v>18</v>
      </c>
      <c r="B66" s="10" t="str">
        <f t="shared" si="0"/>
        <v>2级-1级</v>
      </c>
      <c r="C66" s="10" t="s">
        <v>66</v>
      </c>
      <c r="D66" s="10" t="s">
        <v>84</v>
      </c>
      <c r="E66" s="10" t="s">
        <v>64</v>
      </c>
      <c r="F66" s="10" t="s">
        <v>65</v>
      </c>
      <c r="G66" s="52" t="s">
        <v>239</v>
      </c>
      <c r="H66" s="13" t="s">
        <v>24</v>
      </c>
      <c r="I66" s="26">
        <v>10329040.84</v>
      </c>
      <c r="J66" s="22"/>
      <c r="K66" s="23"/>
      <c r="L66" s="20"/>
      <c r="M66" s="24"/>
      <c r="N66" s="20"/>
      <c r="O66" s="20"/>
      <c r="P66" s="20"/>
      <c r="Q66" s="20"/>
      <c r="R66" s="20"/>
    </row>
    <row r="67" spans="1:18" ht="29.15" customHeight="1">
      <c r="A67" s="9">
        <v>19</v>
      </c>
      <c r="B67" s="10" t="str">
        <f t="shared" si="0"/>
        <v>2级-3级</v>
      </c>
      <c r="C67" s="10" t="s">
        <v>66</v>
      </c>
      <c r="D67" s="10" t="s">
        <v>84</v>
      </c>
      <c r="E67" s="10" t="s">
        <v>69</v>
      </c>
      <c r="F67" s="10" t="s">
        <v>196</v>
      </c>
      <c r="G67" s="52" t="s">
        <v>240</v>
      </c>
      <c r="H67" s="13" t="s">
        <v>5</v>
      </c>
      <c r="I67" s="26">
        <v>36136</v>
      </c>
      <c r="J67" s="22"/>
      <c r="K67" s="23"/>
      <c r="L67" s="20"/>
      <c r="M67" s="24"/>
      <c r="N67" s="20"/>
      <c r="O67" s="20"/>
      <c r="P67" s="20"/>
      <c r="Q67" s="20"/>
      <c r="R67" s="20"/>
    </row>
    <row r="68" spans="1:18" ht="30" customHeight="1">
      <c r="A68" s="9">
        <v>20</v>
      </c>
      <c r="B68" s="10" t="str">
        <f t="shared" si="0"/>
        <v>2级-3级</v>
      </c>
      <c r="C68" s="10" t="s">
        <v>66</v>
      </c>
      <c r="D68" s="10" t="s">
        <v>84</v>
      </c>
      <c r="E68" s="10" t="s">
        <v>69</v>
      </c>
      <c r="F68" s="10" t="s">
        <v>196</v>
      </c>
      <c r="G68" s="52" t="s">
        <v>241</v>
      </c>
      <c r="H68" s="13" t="s">
        <v>3</v>
      </c>
      <c r="I68" s="26">
        <v>1263464.96</v>
      </c>
      <c r="J68" s="22"/>
      <c r="K68" s="23"/>
      <c r="L68" s="20"/>
      <c r="M68" s="24"/>
      <c r="N68" s="20"/>
      <c r="O68" s="20"/>
      <c r="P68" s="20"/>
      <c r="Q68" s="20"/>
      <c r="R68" s="20"/>
    </row>
    <row r="69" spans="1:18" ht="29.15" customHeight="1">
      <c r="A69" s="9">
        <v>21</v>
      </c>
      <c r="B69" s="10" t="str">
        <f t="shared" si="0"/>
        <v>2级-3级</v>
      </c>
      <c r="C69" s="10" t="s">
        <v>66</v>
      </c>
      <c r="D69" s="10" t="s">
        <v>84</v>
      </c>
      <c r="E69" s="10" t="s">
        <v>69</v>
      </c>
      <c r="F69" s="11" t="s">
        <v>226</v>
      </c>
      <c r="G69" s="52" t="s">
        <v>242</v>
      </c>
      <c r="H69" s="13" t="s">
        <v>3</v>
      </c>
      <c r="I69" s="26">
        <v>14968.04</v>
      </c>
      <c r="J69" s="22"/>
      <c r="K69" s="23"/>
      <c r="L69" s="20"/>
      <c r="M69" s="24"/>
      <c r="N69" s="20"/>
      <c r="O69" s="20"/>
      <c r="P69" s="20"/>
      <c r="Q69" s="20"/>
      <c r="R69" s="20"/>
    </row>
    <row r="70" spans="1:18" ht="26">
      <c r="A70" s="9">
        <v>22</v>
      </c>
      <c r="B70" s="10" t="str">
        <f t="shared" si="0"/>
        <v>2级-4级</v>
      </c>
      <c r="C70" s="10" t="s">
        <v>66</v>
      </c>
      <c r="D70" s="10" t="s">
        <v>84</v>
      </c>
      <c r="E70" s="10" t="s">
        <v>72</v>
      </c>
      <c r="F70" s="10" t="s">
        <v>97</v>
      </c>
      <c r="G70" s="52" t="s">
        <v>242</v>
      </c>
      <c r="H70" s="13" t="s">
        <v>3</v>
      </c>
      <c r="I70" s="26">
        <v>9321.52</v>
      </c>
      <c r="J70" s="22"/>
      <c r="K70" s="23"/>
      <c r="L70" s="20"/>
      <c r="M70" s="24"/>
      <c r="N70" s="20"/>
      <c r="O70" s="20"/>
      <c r="P70" s="20"/>
      <c r="Q70" s="20"/>
      <c r="R70" s="20"/>
    </row>
    <row r="71" spans="1:18" ht="26">
      <c r="A71" s="9">
        <v>23</v>
      </c>
      <c r="B71" s="10" t="str">
        <f t="shared" si="0"/>
        <v>2级-3级</v>
      </c>
      <c r="C71" s="10" t="s">
        <v>66</v>
      </c>
      <c r="D71" s="10" t="s">
        <v>84</v>
      </c>
      <c r="E71" s="10" t="s">
        <v>69</v>
      </c>
      <c r="F71" s="10" t="s">
        <v>195</v>
      </c>
      <c r="G71" s="52" t="s">
        <v>241</v>
      </c>
      <c r="H71" s="13" t="s">
        <v>3</v>
      </c>
      <c r="I71" s="26">
        <v>142157.63</v>
      </c>
      <c r="J71" s="22"/>
      <c r="K71" s="23"/>
      <c r="L71" s="20"/>
      <c r="M71" s="24"/>
      <c r="N71" s="20"/>
      <c r="O71" s="20"/>
      <c r="P71" s="20"/>
      <c r="Q71" s="20"/>
      <c r="R71" s="20"/>
    </row>
    <row r="72" spans="1:18" ht="26">
      <c r="A72" s="9">
        <v>24</v>
      </c>
      <c r="B72" s="10" t="str">
        <f t="shared" si="0"/>
        <v>3级-1级</v>
      </c>
      <c r="C72" s="10" t="s">
        <v>69</v>
      </c>
      <c r="D72" s="10" t="s">
        <v>197</v>
      </c>
      <c r="E72" s="10" t="s">
        <v>64</v>
      </c>
      <c r="F72" s="10" t="s">
        <v>65</v>
      </c>
      <c r="G72" s="52" t="s">
        <v>243</v>
      </c>
      <c r="H72" s="13" t="s">
        <v>3</v>
      </c>
      <c r="I72" s="26">
        <v>4000</v>
      </c>
      <c r="J72" s="22"/>
      <c r="K72" s="23"/>
      <c r="L72" s="20"/>
      <c r="M72" s="24"/>
      <c r="N72" s="20"/>
      <c r="O72" s="20"/>
      <c r="P72" s="20"/>
      <c r="Q72" s="20"/>
      <c r="R72" s="20"/>
    </row>
    <row r="73" spans="1:18" ht="26">
      <c r="A73" s="9">
        <v>25</v>
      </c>
      <c r="B73" s="10" t="str">
        <f t="shared" si="0"/>
        <v>3级-3级</v>
      </c>
      <c r="C73" s="10" t="s">
        <v>69</v>
      </c>
      <c r="D73" s="10" t="s">
        <v>197</v>
      </c>
      <c r="E73" s="10" t="s">
        <v>69</v>
      </c>
      <c r="F73" s="10" t="s">
        <v>195</v>
      </c>
      <c r="G73" s="52" t="s">
        <v>244</v>
      </c>
      <c r="H73" s="13" t="s">
        <v>6</v>
      </c>
      <c r="I73" s="26">
        <v>15578.76</v>
      </c>
      <c r="J73" s="22"/>
      <c r="K73" s="23"/>
      <c r="L73" s="20"/>
      <c r="M73" s="24"/>
      <c r="N73" s="20"/>
      <c r="O73" s="20"/>
      <c r="P73" s="20"/>
      <c r="Q73" s="20"/>
      <c r="R73" s="20"/>
    </row>
    <row r="74" spans="1:18" ht="26">
      <c r="A74" s="9">
        <v>26</v>
      </c>
      <c r="B74" s="10" t="str">
        <f t="shared" si="0"/>
        <v>3级-2级</v>
      </c>
      <c r="C74" s="10" t="s">
        <v>69</v>
      </c>
      <c r="D74" s="10" t="s">
        <v>197</v>
      </c>
      <c r="E74" s="10" t="s">
        <v>66</v>
      </c>
      <c r="F74" s="10" t="s">
        <v>106</v>
      </c>
      <c r="G74" s="52" t="s">
        <v>244</v>
      </c>
      <c r="H74" s="13" t="s">
        <v>6</v>
      </c>
      <c r="I74" s="26">
        <v>19334.8</v>
      </c>
      <c r="J74" s="22"/>
      <c r="K74" s="23"/>
      <c r="L74" s="20"/>
      <c r="M74" s="24"/>
      <c r="N74" s="20"/>
      <c r="O74" s="20"/>
      <c r="P74" s="20"/>
      <c r="Q74" s="20"/>
      <c r="R74" s="20"/>
    </row>
    <row r="75" spans="1:18" ht="26">
      <c r="A75" s="9">
        <v>27</v>
      </c>
      <c r="B75" s="10" t="str">
        <f t="shared" si="0"/>
        <v>3级-3级</v>
      </c>
      <c r="C75" s="10" t="s">
        <v>69</v>
      </c>
      <c r="D75" s="10" t="s">
        <v>197</v>
      </c>
      <c r="E75" s="10" t="s">
        <v>69</v>
      </c>
      <c r="F75" s="10" t="s">
        <v>180</v>
      </c>
      <c r="G75" s="52" t="s">
        <v>244</v>
      </c>
      <c r="H75" s="13" t="s">
        <v>6</v>
      </c>
      <c r="I75" s="26">
        <v>10063.4</v>
      </c>
      <c r="J75" s="22"/>
      <c r="K75" s="23"/>
      <c r="L75" s="20"/>
      <c r="M75" s="24"/>
      <c r="N75" s="20"/>
      <c r="O75" s="20"/>
      <c r="P75" s="20"/>
      <c r="Q75" s="20"/>
      <c r="R75" s="20"/>
    </row>
    <row r="76" spans="1:18" ht="26">
      <c r="A76" s="9">
        <v>28</v>
      </c>
      <c r="B76" s="10" t="str">
        <f t="shared" si="0"/>
        <v>3级-4级</v>
      </c>
      <c r="C76" s="10" t="s">
        <v>69</v>
      </c>
      <c r="D76" s="10" t="s">
        <v>197</v>
      </c>
      <c r="E76" s="10" t="s">
        <v>72</v>
      </c>
      <c r="F76" s="10" t="s">
        <v>173</v>
      </c>
      <c r="G76" s="52" t="s">
        <v>244</v>
      </c>
      <c r="H76" s="13" t="s">
        <v>6</v>
      </c>
      <c r="I76" s="26">
        <v>35175</v>
      </c>
      <c r="J76" s="22"/>
      <c r="K76" s="23"/>
      <c r="L76" s="20"/>
      <c r="M76" s="24"/>
      <c r="N76" s="20"/>
      <c r="O76" s="20"/>
      <c r="P76" s="20"/>
      <c r="Q76" s="20"/>
      <c r="R76" s="20"/>
    </row>
    <row r="77" spans="1:18" ht="26">
      <c r="A77" s="9">
        <v>29</v>
      </c>
      <c r="B77" s="10" t="str">
        <f t="shared" si="0"/>
        <v>3级-3级</v>
      </c>
      <c r="C77" s="10" t="s">
        <v>69</v>
      </c>
      <c r="D77" s="10" t="s">
        <v>197</v>
      </c>
      <c r="E77" s="10" t="s">
        <v>69</v>
      </c>
      <c r="F77" s="10" t="s">
        <v>102</v>
      </c>
      <c r="G77" s="52" t="s">
        <v>244</v>
      </c>
      <c r="H77" s="13" t="s">
        <v>6</v>
      </c>
      <c r="I77" s="26">
        <v>678</v>
      </c>
      <c r="J77" s="22"/>
      <c r="K77" s="23"/>
      <c r="L77" s="20"/>
      <c r="M77" s="24"/>
      <c r="N77" s="20"/>
      <c r="O77" s="20"/>
      <c r="P77" s="20"/>
      <c r="Q77" s="20"/>
      <c r="R77" s="20"/>
    </row>
    <row r="78" spans="1:18" ht="26">
      <c r="A78" s="9">
        <v>30</v>
      </c>
      <c r="B78" s="10" t="str">
        <f t="shared" si="0"/>
        <v>3级-3级</v>
      </c>
      <c r="C78" s="10" t="s">
        <v>69</v>
      </c>
      <c r="D78" s="10" t="s">
        <v>197</v>
      </c>
      <c r="E78" s="10" t="s">
        <v>69</v>
      </c>
      <c r="F78" s="10" t="s">
        <v>161</v>
      </c>
      <c r="G78" s="52" t="s">
        <v>244</v>
      </c>
      <c r="H78" s="13" t="s">
        <v>6</v>
      </c>
      <c r="I78" s="26">
        <v>49984</v>
      </c>
      <c r="J78" s="22"/>
      <c r="K78" s="23"/>
      <c r="L78" s="20"/>
      <c r="M78" s="24"/>
      <c r="N78" s="20"/>
      <c r="O78" s="20"/>
      <c r="P78" s="20"/>
      <c r="Q78" s="20"/>
      <c r="R78" s="20"/>
    </row>
    <row r="79" spans="1:18" ht="26">
      <c r="A79" s="9">
        <v>31</v>
      </c>
      <c r="B79" s="10" t="str">
        <f t="shared" si="0"/>
        <v>3级-2级</v>
      </c>
      <c r="C79" s="10" t="s">
        <v>69</v>
      </c>
      <c r="D79" s="10" t="s">
        <v>197</v>
      </c>
      <c r="E79" s="10" t="s">
        <v>66</v>
      </c>
      <c r="F79" s="10" t="s">
        <v>80</v>
      </c>
      <c r="G79" s="52" t="s">
        <v>244</v>
      </c>
      <c r="H79" s="13" t="s">
        <v>6</v>
      </c>
      <c r="I79" s="26">
        <v>16800.599999999999</v>
      </c>
      <c r="J79" s="22"/>
      <c r="K79" s="23"/>
      <c r="L79" s="20"/>
      <c r="M79" s="24"/>
      <c r="N79" s="20"/>
      <c r="O79" s="20"/>
      <c r="P79" s="20"/>
      <c r="Q79" s="20"/>
      <c r="R79" s="20"/>
    </row>
    <row r="80" spans="1:18" ht="26">
      <c r="A80" s="9">
        <v>32</v>
      </c>
      <c r="B80" s="10" t="str">
        <f t="shared" si="0"/>
        <v>3级-2级</v>
      </c>
      <c r="C80" s="10" t="s">
        <v>69</v>
      </c>
      <c r="D80" s="10" t="s">
        <v>197</v>
      </c>
      <c r="E80" s="10" t="s">
        <v>66</v>
      </c>
      <c r="F80" s="10" t="s">
        <v>175</v>
      </c>
      <c r="G80" s="52" t="s">
        <v>244</v>
      </c>
      <c r="H80" s="13" t="s">
        <v>6</v>
      </c>
      <c r="I80" s="26">
        <v>13940</v>
      </c>
      <c r="J80" s="22"/>
      <c r="K80" s="23"/>
      <c r="L80" s="20"/>
      <c r="M80" s="24"/>
      <c r="N80" s="20"/>
      <c r="O80" s="20"/>
      <c r="P80" s="20"/>
      <c r="Q80" s="20"/>
      <c r="R80" s="20"/>
    </row>
    <row r="81" spans="1:18" ht="26">
      <c r="A81" s="9">
        <v>33</v>
      </c>
      <c r="B81" s="10" t="str">
        <f t="shared" si="0"/>
        <v>3级-3级</v>
      </c>
      <c r="C81" s="10" t="s">
        <v>69</v>
      </c>
      <c r="D81" s="10" t="s">
        <v>197</v>
      </c>
      <c r="E81" s="10" t="s">
        <v>69</v>
      </c>
      <c r="F81" s="10" t="s">
        <v>158</v>
      </c>
      <c r="G81" s="52" t="s">
        <v>244</v>
      </c>
      <c r="H81" s="13" t="s">
        <v>6</v>
      </c>
      <c r="I81" s="26">
        <v>25471.7</v>
      </c>
      <c r="J81" s="22"/>
      <c r="K81" s="23"/>
      <c r="L81" s="20"/>
      <c r="M81" s="24"/>
      <c r="N81" s="20"/>
      <c r="O81" s="20"/>
      <c r="P81" s="20"/>
      <c r="Q81" s="20"/>
      <c r="R81" s="20"/>
    </row>
    <row r="82" spans="1:18" ht="26">
      <c r="A82" s="9">
        <v>34</v>
      </c>
      <c r="B82" s="10" t="str">
        <f t="shared" si="0"/>
        <v>3级-3级</v>
      </c>
      <c r="C82" s="10" t="s">
        <v>69</v>
      </c>
      <c r="D82" s="10" t="s">
        <v>197</v>
      </c>
      <c r="E82" s="10" t="s">
        <v>69</v>
      </c>
      <c r="F82" s="10" t="s">
        <v>245</v>
      </c>
      <c r="G82" s="52" t="s">
        <v>244</v>
      </c>
      <c r="H82" s="13" t="s">
        <v>6</v>
      </c>
      <c r="I82" s="26">
        <v>6486</v>
      </c>
      <c r="J82" s="22"/>
      <c r="K82" s="23"/>
      <c r="L82" s="20"/>
      <c r="M82" s="24"/>
      <c r="N82" s="20"/>
      <c r="O82" s="20"/>
      <c r="P82" s="20"/>
      <c r="Q82" s="20"/>
      <c r="R82" s="20"/>
    </row>
    <row r="83" spans="1:18" ht="26">
      <c r="A83" s="9">
        <v>35</v>
      </c>
      <c r="B83" s="10" t="str">
        <f t="shared" si="0"/>
        <v>3级-2级</v>
      </c>
      <c r="C83" s="10" t="s">
        <v>69</v>
      </c>
      <c r="D83" s="10" t="s">
        <v>197</v>
      </c>
      <c r="E83" s="10" t="s">
        <v>66</v>
      </c>
      <c r="F83" s="10" t="s">
        <v>179</v>
      </c>
      <c r="G83" s="52" t="s">
        <v>244</v>
      </c>
      <c r="H83" s="13" t="s">
        <v>6</v>
      </c>
      <c r="I83" s="26">
        <v>264</v>
      </c>
      <c r="J83" s="22"/>
      <c r="K83" s="23"/>
      <c r="L83" s="20"/>
      <c r="M83" s="24"/>
      <c r="N83" s="20"/>
      <c r="O83" s="20"/>
      <c r="P83" s="20"/>
      <c r="Q83" s="20"/>
      <c r="R83" s="20"/>
    </row>
    <row r="84" spans="1:18" ht="26">
      <c r="A84" s="9">
        <v>36</v>
      </c>
      <c r="B84" s="10" t="str">
        <f t="shared" si="0"/>
        <v>3级-2级</v>
      </c>
      <c r="C84" s="10" t="s">
        <v>69</v>
      </c>
      <c r="D84" s="10" t="s">
        <v>197</v>
      </c>
      <c r="E84" s="10" t="s">
        <v>66</v>
      </c>
      <c r="F84" s="10" t="s">
        <v>78</v>
      </c>
      <c r="G84" s="52" t="s">
        <v>244</v>
      </c>
      <c r="H84" s="13" t="s">
        <v>6</v>
      </c>
      <c r="I84" s="26">
        <v>336</v>
      </c>
      <c r="J84" s="22"/>
      <c r="K84" s="23"/>
      <c r="L84" s="20"/>
      <c r="M84" s="24"/>
      <c r="N84" s="20"/>
      <c r="O84" s="20"/>
      <c r="P84" s="20"/>
      <c r="Q84" s="20"/>
      <c r="R84" s="20"/>
    </row>
    <row r="85" spans="1:18" ht="26">
      <c r="A85" s="9">
        <v>37</v>
      </c>
      <c r="B85" s="10" t="str">
        <f t="shared" si="0"/>
        <v>3级-2级</v>
      </c>
      <c r="C85" s="10" t="s">
        <v>69</v>
      </c>
      <c r="D85" s="10" t="s">
        <v>246</v>
      </c>
      <c r="E85" s="10" t="s">
        <v>66</v>
      </c>
      <c r="F85" s="10" t="s">
        <v>175</v>
      </c>
      <c r="G85" s="52" t="s">
        <v>236</v>
      </c>
      <c r="H85" s="13" t="s">
        <v>6</v>
      </c>
      <c r="I85" s="26">
        <v>4740</v>
      </c>
      <c r="J85" s="22"/>
      <c r="K85" s="23"/>
      <c r="L85" s="20"/>
      <c r="M85" s="24"/>
      <c r="N85" s="20"/>
      <c r="O85" s="20"/>
      <c r="P85" s="20"/>
      <c r="Q85" s="20"/>
      <c r="R85" s="20"/>
    </row>
    <row r="86" spans="1:18" ht="26">
      <c r="A86" s="9">
        <v>38</v>
      </c>
      <c r="B86" s="10" t="str">
        <f t="shared" si="0"/>
        <v>3级-4级</v>
      </c>
      <c r="C86" s="10" t="s">
        <v>69</v>
      </c>
      <c r="D86" s="10" t="s">
        <v>246</v>
      </c>
      <c r="E86" s="10" t="s">
        <v>72</v>
      </c>
      <c r="F86" s="10" t="s">
        <v>173</v>
      </c>
      <c r="G86" s="52" t="s">
        <v>235</v>
      </c>
      <c r="H86" s="13" t="s">
        <v>6</v>
      </c>
      <c r="I86" s="26">
        <v>1650</v>
      </c>
      <c r="J86" s="22"/>
      <c r="K86" s="23"/>
      <c r="L86" s="20"/>
      <c r="M86" s="24"/>
      <c r="N86" s="20"/>
      <c r="O86" s="20"/>
      <c r="P86" s="20"/>
      <c r="Q86" s="20"/>
      <c r="R86" s="20"/>
    </row>
    <row r="87" spans="1:18" ht="26">
      <c r="A87" s="9">
        <v>39</v>
      </c>
      <c r="B87" s="10" t="str">
        <f t="shared" si="0"/>
        <v>3级-4级</v>
      </c>
      <c r="C87" s="10" t="s">
        <v>69</v>
      </c>
      <c r="D87" s="10" t="s">
        <v>247</v>
      </c>
      <c r="E87" s="10" t="s">
        <v>72</v>
      </c>
      <c r="F87" s="10" t="s">
        <v>97</v>
      </c>
      <c r="G87" s="52" t="s">
        <v>242</v>
      </c>
      <c r="H87" s="13" t="s">
        <v>3</v>
      </c>
      <c r="I87" s="26">
        <v>5818.36</v>
      </c>
      <c r="J87" s="22"/>
      <c r="K87" s="23"/>
      <c r="L87" s="20"/>
      <c r="M87" s="24"/>
      <c r="N87" s="20"/>
      <c r="O87" s="20"/>
      <c r="P87" s="20"/>
      <c r="Q87" s="20"/>
      <c r="R87" s="20"/>
    </row>
    <row r="88" spans="1:18" ht="26">
      <c r="A88" s="9">
        <v>40</v>
      </c>
      <c r="B88" s="10" t="str">
        <f t="shared" si="0"/>
        <v>3级-3级</v>
      </c>
      <c r="C88" s="10" t="s">
        <v>69</v>
      </c>
      <c r="D88" s="10" t="s">
        <v>247</v>
      </c>
      <c r="E88" s="10" t="s">
        <v>69</v>
      </c>
      <c r="F88" s="11" t="s">
        <v>226</v>
      </c>
      <c r="G88" s="52" t="s">
        <v>248</v>
      </c>
      <c r="H88" s="13" t="s">
        <v>3</v>
      </c>
      <c r="I88" s="26">
        <v>27586.720000000001</v>
      </c>
      <c r="J88" s="22"/>
      <c r="K88" s="23"/>
      <c r="L88" s="20"/>
      <c r="M88" s="24"/>
      <c r="N88" s="20"/>
      <c r="O88" s="20"/>
      <c r="P88" s="20"/>
      <c r="Q88" s="20"/>
      <c r="R88" s="20"/>
    </row>
    <row r="89" spans="1:18" ht="26">
      <c r="A89" s="9">
        <v>41</v>
      </c>
      <c r="B89" s="10" t="str">
        <f t="shared" si="0"/>
        <v>3级-3级</v>
      </c>
      <c r="C89" s="10" t="s">
        <v>69</v>
      </c>
      <c r="D89" s="10" t="s">
        <v>247</v>
      </c>
      <c r="E89" s="10" t="s">
        <v>69</v>
      </c>
      <c r="F89" s="11" t="s">
        <v>226</v>
      </c>
      <c r="G89" s="52" t="s">
        <v>249</v>
      </c>
      <c r="H89" s="13" t="s">
        <v>6</v>
      </c>
      <c r="I89" s="26">
        <v>20270.68</v>
      </c>
      <c r="J89" s="22"/>
      <c r="K89" s="23"/>
      <c r="L89" s="20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10" t="str">
        <f t="shared" si="0"/>
        <v>000-000</v>
      </c>
      <c r="C90" s="10"/>
      <c r="D90" s="10"/>
      <c r="E90" s="10"/>
      <c r="F90" s="10"/>
      <c r="G90" s="27"/>
      <c r="H90" s="13"/>
      <c r="I90" s="26"/>
      <c r="J90" s="22"/>
      <c r="K90" s="23"/>
      <c r="L90" s="20"/>
      <c r="M90" s="24"/>
      <c r="N90" s="20"/>
      <c r="O90" s="20"/>
      <c r="P90" s="20"/>
      <c r="Q90" s="20"/>
      <c r="R90" s="20"/>
    </row>
    <row r="91" spans="1:18" ht="18" customHeight="1">
      <c r="A91" s="9">
        <v>43</v>
      </c>
      <c r="B91" s="10" t="str">
        <f t="shared" si="0"/>
        <v>000-000</v>
      </c>
      <c r="C91" s="10"/>
      <c r="D91" s="10"/>
      <c r="E91" s="10"/>
      <c r="F91" s="10"/>
      <c r="G91" s="27"/>
      <c r="H91" s="13"/>
      <c r="I91" s="26"/>
      <c r="J91" s="22"/>
      <c r="K91" s="23"/>
      <c r="L91" s="20"/>
      <c r="M91" s="24"/>
      <c r="N91" s="20"/>
      <c r="O91" s="20"/>
      <c r="P91" s="20"/>
      <c r="Q91" s="20"/>
      <c r="R91" s="20"/>
    </row>
    <row r="92" spans="1:18" ht="18" customHeight="1">
      <c r="A92" s="9">
        <v>44</v>
      </c>
      <c r="B92" s="10" t="str">
        <f t="shared" si="0"/>
        <v>000-000</v>
      </c>
      <c r="C92" s="10"/>
      <c r="D92" s="10"/>
      <c r="E92" s="10"/>
      <c r="F92" s="10"/>
      <c r="G92" s="27"/>
      <c r="H92" s="13"/>
      <c r="I92" s="26"/>
      <c r="J92" s="22"/>
      <c r="K92" s="23"/>
      <c r="L92" s="20"/>
      <c r="M92" s="24"/>
      <c r="N92" s="20"/>
      <c r="O92" s="20"/>
      <c r="P92" s="20"/>
      <c r="Q92" s="20"/>
      <c r="R92" s="20"/>
    </row>
    <row r="93" spans="1:18" ht="18" customHeight="1">
      <c r="A93" s="9">
        <v>45</v>
      </c>
      <c r="B93" s="10" t="str">
        <f t="shared" si="0"/>
        <v>000-000</v>
      </c>
      <c r="C93" s="10"/>
      <c r="D93" s="10"/>
      <c r="E93" s="10"/>
      <c r="F93" s="10"/>
      <c r="G93" s="27"/>
      <c r="H93" s="13"/>
      <c r="I93" s="26"/>
      <c r="J93" s="22"/>
      <c r="K93" s="23"/>
      <c r="L93" s="20"/>
      <c r="M93" s="24"/>
      <c r="N93" s="20"/>
      <c r="O93" s="20"/>
      <c r="P93" s="20"/>
      <c r="Q93" s="20"/>
      <c r="R93" s="20"/>
    </row>
    <row r="94" spans="1:18" ht="18" customHeight="1">
      <c r="A94" s="9">
        <v>46</v>
      </c>
      <c r="B94" s="10" t="str">
        <f t="shared" si="0"/>
        <v>000-000</v>
      </c>
      <c r="C94" s="10"/>
      <c r="D94" s="10"/>
      <c r="E94" s="10"/>
      <c r="F94" s="10"/>
      <c r="G94" s="27"/>
      <c r="H94" s="13"/>
      <c r="I94" s="26"/>
      <c r="J94" s="22"/>
      <c r="K94" s="23"/>
      <c r="L94" s="20"/>
      <c r="M94" s="24"/>
      <c r="N94" s="20"/>
      <c r="O94" s="20"/>
      <c r="P94" s="20"/>
      <c r="Q94" s="20"/>
      <c r="R94" s="20"/>
    </row>
    <row r="95" spans="1:18" ht="18" customHeight="1">
      <c r="A95" s="9">
        <v>47</v>
      </c>
      <c r="B95" s="10" t="str">
        <f t="shared" si="0"/>
        <v>000-000</v>
      </c>
      <c r="C95" s="10"/>
      <c r="D95" s="10"/>
      <c r="E95" s="10"/>
      <c r="F95" s="10"/>
      <c r="G95" s="27"/>
      <c r="H95" s="13"/>
      <c r="I95" s="26"/>
      <c r="J95" s="22"/>
      <c r="K95" s="23"/>
      <c r="L95" s="20"/>
      <c r="M95" s="24"/>
      <c r="N95" s="20"/>
      <c r="O95" s="20"/>
      <c r="P95" s="20"/>
      <c r="Q95" s="20"/>
      <c r="R95" s="20"/>
    </row>
    <row r="96" spans="1:18" ht="18" customHeight="1">
      <c r="A96" s="9">
        <v>48</v>
      </c>
      <c r="B96" s="10" t="str">
        <f t="shared" si="0"/>
        <v>000-000</v>
      </c>
      <c r="C96" s="10"/>
      <c r="D96" s="10"/>
      <c r="E96" s="10"/>
      <c r="F96" s="10"/>
      <c r="G96" s="27"/>
      <c r="H96" s="13"/>
      <c r="I96" s="26"/>
      <c r="J96" s="22"/>
      <c r="K96" s="23"/>
      <c r="L96" s="20"/>
      <c r="M96" s="24"/>
      <c r="N96" s="20"/>
      <c r="O96" s="20"/>
      <c r="P96" s="20"/>
      <c r="Q96" s="20"/>
      <c r="R96" s="20"/>
    </row>
    <row r="97" spans="1:18" ht="18" customHeight="1">
      <c r="A97" s="9">
        <v>49</v>
      </c>
      <c r="B97" s="10" t="str">
        <f t="shared" si="0"/>
        <v>000-000</v>
      </c>
      <c r="C97" s="10"/>
      <c r="D97" s="10"/>
      <c r="E97" s="10"/>
      <c r="F97" s="10"/>
      <c r="G97" s="27"/>
      <c r="H97" s="13"/>
      <c r="I97" s="26"/>
      <c r="J97" s="22"/>
      <c r="K97" s="23"/>
      <c r="L97" s="20"/>
      <c r="M97" s="24"/>
      <c r="N97" s="20"/>
      <c r="O97" s="20"/>
      <c r="P97" s="20"/>
      <c r="Q97" s="20"/>
      <c r="R97" s="20"/>
    </row>
    <row r="98" spans="1:18" ht="18" customHeight="1">
      <c r="A98" s="9">
        <v>50</v>
      </c>
      <c r="B98" s="10" t="str">
        <f t="shared" si="0"/>
        <v>000-000</v>
      </c>
      <c r="C98" s="10"/>
      <c r="D98" s="10"/>
      <c r="E98" s="10"/>
      <c r="F98" s="10"/>
      <c r="G98" s="27"/>
      <c r="H98" s="13"/>
      <c r="I98" s="26"/>
      <c r="J98" s="22"/>
      <c r="K98" s="23"/>
      <c r="L98" s="20"/>
      <c r="M98" s="24"/>
      <c r="N98" s="20"/>
      <c r="O98" s="20"/>
      <c r="P98" s="20"/>
      <c r="Q98" s="20"/>
      <c r="R98" s="20"/>
    </row>
    <row r="99" spans="1:18" ht="18" customHeight="1">
      <c r="A99" s="9">
        <v>51</v>
      </c>
      <c r="B99" s="10" t="str">
        <f t="shared" si="0"/>
        <v>000-000</v>
      </c>
      <c r="C99" s="10"/>
      <c r="D99" s="10"/>
      <c r="E99" s="10"/>
      <c r="F99" s="10"/>
      <c r="G99" s="27"/>
      <c r="H99" s="13"/>
      <c r="I99" s="26"/>
      <c r="J99" s="22"/>
      <c r="K99" s="23"/>
      <c r="L99" s="20"/>
      <c r="M99" s="24"/>
      <c r="N99" s="20"/>
      <c r="O99" s="20"/>
      <c r="P99" s="20"/>
      <c r="Q99" s="20"/>
      <c r="R99" s="20"/>
    </row>
    <row r="100" spans="1:18" ht="18" customHeight="1">
      <c r="A100" s="9">
        <v>52</v>
      </c>
      <c r="B100" s="10" t="str">
        <f t="shared" si="0"/>
        <v>000-000</v>
      </c>
      <c r="C100" s="10"/>
      <c r="D100" s="10"/>
      <c r="E100" s="10"/>
      <c r="F100" s="10"/>
      <c r="G100" s="27"/>
      <c r="H100" s="13"/>
      <c r="I100" s="26"/>
      <c r="J100" s="22"/>
      <c r="K100" s="23"/>
      <c r="L100" s="20"/>
      <c r="M100" s="24"/>
      <c r="N100" s="20"/>
      <c r="O100" s="20"/>
      <c r="P100" s="20"/>
      <c r="Q100" s="20"/>
      <c r="R100" s="20"/>
    </row>
    <row r="101" spans="1:18" ht="18" customHeight="1">
      <c r="A101" s="9">
        <v>53</v>
      </c>
      <c r="B101" s="10" t="str">
        <f t="shared" si="0"/>
        <v>000-000</v>
      </c>
      <c r="C101" s="10"/>
      <c r="D101" s="10"/>
      <c r="E101" s="10"/>
      <c r="F101" s="10"/>
      <c r="G101" s="27"/>
      <c r="H101" s="13"/>
      <c r="I101" s="26"/>
      <c r="J101" s="22"/>
      <c r="K101" s="23"/>
      <c r="L101" s="20"/>
      <c r="M101" s="24"/>
      <c r="N101" s="20"/>
      <c r="O101" s="20"/>
      <c r="P101" s="20"/>
      <c r="Q101" s="20"/>
      <c r="R101" s="20"/>
    </row>
    <row r="102" spans="1:18" ht="18" customHeight="1">
      <c r="A102" s="9">
        <v>54</v>
      </c>
      <c r="B102" s="10" t="str">
        <f t="shared" si="0"/>
        <v>000-000</v>
      </c>
      <c r="C102" s="10"/>
      <c r="D102" s="10"/>
      <c r="E102" s="10"/>
      <c r="F102" s="10"/>
      <c r="G102" s="27"/>
      <c r="H102" s="13"/>
      <c r="I102" s="26"/>
      <c r="J102" s="22"/>
      <c r="K102" s="23"/>
      <c r="L102" s="20"/>
      <c r="M102" s="24"/>
      <c r="N102" s="20"/>
      <c r="O102" s="20"/>
      <c r="P102" s="20"/>
      <c r="Q102" s="20"/>
      <c r="R102" s="20"/>
    </row>
    <row r="103" spans="1:18" ht="18" customHeight="1">
      <c r="A103" s="9">
        <v>55</v>
      </c>
      <c r="B103" s="10" t="str">
        <f t="shared" si="0"/>
        <v>000-000</v>
      </c>
      <c r="C103" s="10"/>
      <c r="D103" s="10"/>
      <c r="E103" s="10"/>
      <c r="F103" s="10"/>
      <c r="G103" s="27"/>
      <c r="H103" s="13"/>
      <c r="I103" s="26"/>
      <c r="J103" s="22"/>
      <c r="K103" s="23"/>
      <c r="L103" s="20"/>
      <c r="M103" s="24"/>
      <c r="N103" s="20"/>
      <c r="O103" s="20"/>
      <c r="P103" s="20"/>
      <c r="Q103" s="20"/>
      <c r="R103" s="20"/>
    </row>
    <row r="104" spans="1:18" ht="18" customHeight="1">
      <c r="A104" s="9">
        <v>56</v>
      </c>
      <c r="B104" s="10" t="str">
        <f t="shared" si="0"/>
        <v>000-000</v>
      </c>
      <c r="C104" s="10"/>
      <c r="D104" s="10"/>
      <c r="E104" s="10"/>
      <c r="F104" s="10"/>
      <c r="G104" s="27"/>
      <c r="H104" s="13"/>
      <c r="I104" s="26"/>
      <c r="J104" s="22"/>
      <c r="K104" s="23"/>
      <c r="L104" s="20"/>
      <c r="M104" s="24"/>
      <c r="N104" s="20"/>
      <c r="O104" s="20"/>
      <c r="P104" s="20"/>
      <c r="Q104" s="20"/>
      <c r="R104" s="20"/>
    </row>
    <row r="105" spans="1:18" ht="18" customHeight="1">
      <c r="A105" s="9">
        <v>57</v>
      </c>
      <c r="B105" s="10" t="str">
        <f t="shared" si="0"/>
        <v>000-000</v>
      </c>
      <c r="C105" s="10"/>
      <c r="D105" s="10"/>
      <c r="E105" s="10"/>
      <c r="F105" s="10"/>
      <c r="G105" s="27"/>
      <c r="H105" s="13"/>
      <c r="I105" s="26"/>
      <c r="J105" s="22"/>
      <c r="K105" s="23"/>
      <c r="L105" s="20"/>
      <c r="M105" s="24"/>
      <c r="N105" s="20"/>
      <c r="O105" s="20"/>
      <c r="P105" s="20"/>
      <c r="Q105" s="20"/>
      <c r="R105" s="20"/>
    </row>
    <row r="106" spans="1:18" ht="18" customHeight="1">
      <c r="A106" s="9">
        <v>58</v>
      </c>
      <c r="B106" s="10" t="str">
        <f t="shared" si="0"/>
        <v>000-000</v>
      </c>
      <c r="C106" s="10"/>
      <c r="D106" s="10"/>
      <c r="E106" s="10"/>
      <c r="F106" s="10"/>
      <c r="G106" s="27"/>
      <c r="H106" s="13"/>
      <c r="I106" s="26"/>
      <c r="J106" s="22"/>
      <c r="K106" s="23"/>
      <c r="L106" s="20"/>
      <c r="M106" s="24"/>
      <c r="N106" s="20"/>
      <c r="O106" s="20"/>
      <c r="P106" s="20"/>
      <c r="Q106" s="20"/>
      <c r="R106" s="20"/>
    </row>
    <row r="107" spans="1:18" ht="18" customHeight="1">
      <c r="A107" s="9">
        <v>59</v>
      </c>
      <c r="B107" s="10" t="str">
        <f t="shared" si="0"/>
        <v>000-000</v>
      </c>
      <c r="C107" s="10"/>
      <c r="D107" s="10"/>
      <c r="E107" s="10"/>
      <c r="F107" s="10"/>
      <c r="G107" s="27"/>
      <c r="H107" s="13"/>
      <c r="I107" s="26"/>
      <c r="J107" s="22"/>
      <c r="K107" s="23"/>
      <c r="L107" s="20"/>
      <c r="M107" s="24"/>
      <c r="N107" s="20"/>
      <c r="O107" s="20"/>
      <c r="P107" s="20"/>
      <c r="Q107" s="20"/>
      <c r="R107" s="20"/>
    </row>
    <row r="108" spans="1:18" ht="18" customHeight="1">
      <c r="A108" s="9">
        <v>60</v>
      </c>
      <c r="B108" s="10" t="str">
        <f t="shared" si="0"/>
        <v>000-000</v>
      </c>
      <c r="C108" s="10"/>
      <c r="D108" s="10"/>
      <c r="E108" s="10"/>
      <c r="F108" s="10"/>
      <c r="G108" s="27"/>
      <c r="H108" s="13"/>
      <c r="I108" s="26"/>
      <c r="J108" s="22"/>
      <c r="K108" s="23"/>
      <c r="L108" s="20"/>
      <c r="M108" s="24"/>
      <c r="N108" s="20"/>
      <c r="O108" s="20"/>
      <c r="P108" s="20"/>
      <c r="Q108" s="20"/>
      <c r="R108" s="20"/>
    </row>
    <row r="109" spans="1:18" ht="18" customHeight="1">
      <c r="A109" s="9">
        <v>61</v>
      </c>
      <c r="B109" s="10" t="str">
        <f t="shared" si="0"/>
        <v>000-000</v>
      </c>
      <c r="C109" s="10"/>
      <c r="D109" s="10"/>
      <c r="E109" s="10"/>
      <c r="F109" s="10"/>
      <c r="G109" s="27"/>
      <c r="H109" s="13"/>
      <c r="I109" s="26"/>
      <c r="J109" s="22"/>
      <c r="K109" s="23"/>
      <c r="L109" s="20"/>
      <c r="M109" s="24"/>
      <c r="N109" s="20"/>
      <c r="O109" s="20"/>
      <c r="P109" s="20"/>
      <c r="Q109" s="20"/>
      <c r="R109" s="20"/>
    </row>
    <row r="110" spans="1:18" ht="18" customHeight="1">
      <c r="A110" s="9">
        <v>62</v>
      </c>
      <c r="B110" s="10" t="str">
        <f t="shared" si="0"/>
        <v>000-000</v>
      </c>
      <c r="C110" s="10"/>
      <c r="D110" s="10"/>
      <c r="E110" s="10"/>
      <c r="F110" s="10"/>
      <c r="G110" s="27"/>
      <c r="H110" s="13"/>
      <c r="I110" s="26"/>
      <c r="J110" s="22"/>
      <c r="K110" s="23"/>
      <c r="L110" s="20"/>
      <c r="M110" s="24"/>
      <c r="N110" s="20"/>
      <c r="O110" s="20"/>
      <c r="P110" s="20"/>
      <c r="Q110" s="20"/>
      <c r="R110" s="20"/>
    </row>
    <row r="111" spans="1:18" ht="18" customHeight="1">
      <c r="A111" s="9">
        <v>63</v>
      </c>
      <c r="B111" s="10" t="str">
        <f t="shared" si="0"/>
        <v>000-000</v>
      </c>
      <c r="C111" s="10"/>
      <c r="D111" s="10"/>
      <c r="E111" s="10"/>
      <c r="F111" s="10"/>
      <c r="G111" s="27"/>
      <c r="H111" s="13"/>
      <c r="I111" s="26"/>
      <c r="J111" s="22"/>
      <c r="K111" s="23"/>
      <c r="L111" s="20"/>
      <c r="M111" s="24"/>
      <c r="N111" s="20"/>
      <c r="O111" s="20"/>
      <c r="P111" s="20"/>
      <c r="Q111" s="20"/>
      <c r="R111" s="20"/>
    </row>
    <row r="112" spans="1:18" ht="18" customHeight="1">
      <c r="A112" s="9">
        <v>64</v>
      </c>
      <c r="B112" s="10" t="str">
        <f t="shared" si="0"/>
        <v>000-000</v>
      </c>
      <c r="C112" s="10"/>
      <c r="D112" s="10"/>
      <c r="E112" s="10"/>
      <c r="F112" s="10"/>
      <c r="G112" s="27"/>
      <c r="H112" s="13"/>
      <c r="I112" s="26"/>
      <c r="J112" s="22"/>
      <c r="K112" s="23"/>
      <c r="L112" s="20"/>
      <c r="M112" s="24"/>
      <c r="N112" s="20"/>
      <c r="O112" s="20"/>
      <c r="P112" s="20"/>
      <c r="Q112" s="20"/>
      <c r="R112" s="20"/>
    </row>
    <row r="113" spans="1:18" ht="18" customHeight="1">
      <c r="A113" s="9">
        <v>65</v>
      </c>
      <c r="B113" s="10" t="str">
        <f t="shared" ref="B113:B176" si="2">TEXT(C113,"000")&amp;"-"&amp;TEXT(E113,"000")</f>
        <v>000-000</v>
      </c>
      <c r="C113" s="10"/>
      <c r="D113" s="10"/>
      <c r="E113" s="10"/>
      <c r="F113" s="10"/>
      <c r="G113" s="27"/>
      <c r="H113" s="13"/>
      <c r="I113" s="26"/>
      <c r="J113" s="22"/>
      <c r="K113" s="23"/>
      <c r="L113" s="20"/>
      <c r="M113" s="24"/>
      <c r="N113" s="20"/>
      <c r="O113" s="20"/>
      <c r="P113" s="20"/>
      <c r="Q113" s="20"/>
      <c r="R113" s="20"/>
    </row>
    <row r="114" spans="1:18" ht="18" customHeight="1">
      <c r="A114" s="9">
        <v>66</v>
      </c>
      <c r="B114" s="10" t="str">
        <f t="shared" si="2"/>
        <v>000-000</v>
      </c>
      <c r="C114" s="10"/>
      <c r="D114" s="10"/>
      <c r="E114" s="10"/>
      <c r="F114" s="10"/>
      <c r="G114" s="27"/>
      <c r="H114" s="13"/>
      <c r="I114" s="26"/>
      <c r="J114" s="22"/>
      <c r="K114" s="23"/>
      <c r="L114" s="20"/>
      <c r="M114" s="24"/>
      <c r="N114" s="20"/>
      <c r="O114" s="20"/>
      <c r="P114" s="20"/>
      <c r="Q114" s="20"/>
      <c r="R114" s="20"/>
    </row>
    <row r="115" spans="1:18" ht="18" customHeight="1">
      <c r="A115" s="9">
        <v>67</v>
      </c>
      <c r="B115" s="10" t="str">
        <f t="shared" si="2"/>
        <v>000-000</v>
      </c>
      <c r="C115" s="10"/>
      <c r="D115" s="10"/>
      <c r="E115" s="10"/>
      <c r="F115" s="10"/>
      <c r="G115" s="27"/>
      <c r="H115" s="13"/>
      <c r="I115" s="26"/>
      <c r="J115" s="22"/>
      <c r="K115" s="23"/>
      <c r="L115" s="20"/>
      <c r="M115" s="24"/>
      <c r="N115" s="20"/>
      <c r="O115" s="20"/>
      <c r="P115" s="20"/>
      <c r="Q115" s="20"/>
      <c r="R115" s="20"/>
    </row>
    <row r="116" spans="1:18" ht="18" customHeight="1">
      <c r="A116" s="9">
        <v>68</v>
      </c>
      <c r="B116" s="10" t="str">
        <f t="shared" si="2"/>
        <v>000-000</v>
      </c>
      <c r="C116" s="10"/>
      <c r="D116" s="10"/>
      <c r="E116" s="10"/>
      <c r="F116" s="10"/>
      <c r="G116" s="27"/>
      <c r="H116" s="13"/>
      <c r="I116" s="26"/>
      <c r="J116" s="22"/>
      <c r="K116" s="23"/>
      <c r="L116" s="20"/>
      <c r="M116" s="24"/>
      <c r="N116" s="20"/>
      <c r="O116" s="20"/>
      <c r="P116" s="20"/>
      <c r="Q116" s="20"/>
      <c r="R116" s="20"/>
    </row>
    <row r="117" spans="1:18" ht="18" customHeight="1">
      <c r="A117" s="9">
        <v>69</v>
      </c>
      <c r="B117" s="10" t="str">
        <f t="shared" si="2"/>
        <v>000-000</v>
      </c>
      <c r="C117" s="10"/>
      <c r="D117" s="10"/>
      <c r="E117" s="10"/>
      <c r="F117" s="10"/>
      <c r="G117" s="27"/>
      <c r="H117" s="13"/>
      <c r="I117" s="26"/>
      <c r="J117" s="22"/>
      <c r="K117" s="23"/>
      <c r="L117" s="20"/>
      <c r="M117" s="24"/>
      <c r="N117" s="20"/>
      <c r="O117" s="20"/>
      <c r="P117" s="20"/>
      <c r="Q117" s="20"/>
      <c r="R117" s="20"/>
    </row>
    <row r="118" spans="1:18" ht="18" customHeight="1">
      <c r="A118" s="9">
        <v>70</v>
      </c>
      <c r="B118" s="10" t="str">
        <f t="shared" si="2"/>
        <v>000-000</v>
      </c>
      <c r="C118" s="10"/>
      <c r="D118" s="10"/>
      <c r="E118" s="10"/>
      <c r="F118" s="10"/>
      <c r="G118" s="27"/>
      <c r="H118" s="13"/>
      <c r="I118" s="26"/>
      <c r="J118" s="22"/>
      <c r="K118" s="23"/>
      <c r="L118" s="20"/>
      <c r="M118" s="24"/>
      <c r="N118" s="20"/>
      <c r="O118" s="20"/>
      <c r="P118" s="20"/>
      <c r="Q118" s="20"/>
      <c r="R118" s="20"/>
    </row>
    <row r="119" spans="1:18" ht="18" customHeight="1">
      <c r="A119" s="9">
        <v>71</v>
      </c>
      <c r="B119" s="10" t="str">
        <f t="shared" si="2"/>
        <v>000-000</v>
      </c>
      <c r="C119" s="10"/>
      <c r="D119" s="10"/>
      <c r="E119" s="10"/>
      <c r="F119" s="10"/>
      <c r="G119" s="27"/>
      <c r="H119" s="13"/>
      <c r="I119" s="26"/>
      <c r="J119" s="22"/>
      <c r="K119" s="23"/>
      <c r="L119" s="20"/>
      <c r="M119" s="24"/>
      <c r="N119" s="20"/>
      <c r="O119" s="20"/>
      <c r="P119" s="20"/>
      <c r="Q119" s="20"/>
      <c r="R119" s="20"/>
    </row>
    <row r="120" spans="1:18" ht="18" customHeight="1">
      <c r="A120" s="9">
        <v>72</v>
      </c>
      <c r="B120" s="10" t="str">
        <f t="shared" si="2"/>
        <v>000-000</v>
      </c>
      <c r="C120" s="10"/>
      <c r="D120" s="10"/>
      <c r="E120" s="10"/>
      <c r="F120" s="10"/>
      <c r="G120" s="27"/>
      <c r="H120" s="13"/>
      <c r="I120" s="26"/>
      <c r="J120" s="22"/>
      <c r="K120" s="23"/>
      <c r="L120" s="20"/>
      <c r="M120" s="24"/>
      <c r="N120" s="20"/>
      <c r="O120" s="20"/>
      <c r="P120" s="20"/>
      <c r="Q120" s="20"/>
      <c r="R120" s="20"/>
    </row>
    <row r="121" spans="1:18" ht="18" customHeight="1">
      <c r="A121" s="9">
        <v>73</v>
      </c>
      <c r="B121" s="10" t="str">
        <f t="shared" si="2"/>
        <v>000-000</v>
      </c>
      <c r="C121" s="10"/>
      <c r="D121" s="10"/>
      <c r="E121" s="10"/>
      <c r="F121" s="10"/>
      <c r="G121" s="27"/>
      <c r="H121" s="13"/>
      <c r="I121" s="26"/>
      <c r="J121" s="22"/>
      <c r="K121" s="23"/>
      <c r="L121" s="20"/>
      <c r="M121" s="24"/>
      <c r="N121" s="20"/>
      <c r="O121" s="20"/>
      <c r="P121" s="20"/>
      <c r="Q121" s="20"/>
      <c r="R121" s="20"/>
    </row>
    <row r="122" spans="1:18" ht="18" customHeight="1">
      <c r="A122" s="9">
        <v>74</v>
      </c>
      <c r="B122" s="10" t="str">
        <f t="shared" si="2"/>
        <v>000-000</v>
      </c>
      <c r="C122" s="10"/>
      <c r="D122" s="10"/>
      <c r="E122" s="10"/>
      <c r="F122" s="10"/>
      <c r="G122" s="27"/>
      <c r="H122" s="13"/>
      <c r="I122" s="26"/>
      <c r="J122" s="22"/>
      <c r="K122" s="23"/>
      <c r="L122" s="20"/>
      <c r="M122" s="24"/>
      <c r="N122" s="20"/>
      <c r="O122" s="20"/>
      <c r="P122" s="20"/>
      <c r="Q122" s="20"/>
      <c r="R122" s="20"/>
    </row>
    <row r="123" spans="1:18" ht="18" customHeight="1">
      <c r="A123" s="9">
        <v>75</v>
      </c>
      <c r="B123" s="10" t="str">
        <f t="shared" si="2"/>
        <v>000-000</v>
      </c>
      <c r="C123" s="10"/>
      <c r="D123" s="10"/>
      <c r="E123" s="10"/>
      <c r="F123" s="10"/>
      <c r="G123" s="27"/>
      <c r="H123" s="13"/>
      <c r="I123" s="26"/>
      <c r="J123" s="22"/>
      <c r="K123" s="23"/>
      <c r="L123" s="20"/>
      <c r="M123" s="24"/>
      <c r="N123" s="20"/>
      <c r="O123" s="20"/>
      <c r="P123" s="20"/>
      <c r="Q123" s="20"/>
      <c r="R123" s="20"/>
    </row>
    <row r="124" spans="1:18" ht="18" customHeight="1">
      <c r="A124" s="9">
        <v>76</v>
      </c>
      <c r="B124" s="10" t="str">
        <f t="shared" si="2"/>
        <v>000-000</v>
      </c>
      <c r="C124" s="10"/>
      <c r="D124" s="10"/>
      <c r="E124" s="10"/>
      <c r="F124" s="10"/>
      <c r="G124" s="27"/>
      <c r="H124" s="13"/>
      <c r="I124" s="26"/>
      <c r="J124" s="22"/>
      <c r="K124" s="23"/>
      <c r="L124" s="20"/>
      <c r="M124" s="24"/>
      <c r="N124" s="20"/>
      <c r="O124" s="20"/>
      <c r="P124" s="20"/>
      <c r="Q124" s="20"/>
      <c r="R124" s="20"/>
    </row>
    <row r="125" spans="1:18" ht="18" customHeight="1">
      <c r="A125" s="9">
        <v>77</v>
      </c>
      <c r="B125" s="10" t="str">
        <f t="shared" si="2"/>
        <v>000-000</v>
      </c>
      <c r="C125" s="10"/>
      <c r="D125" s="10"/>
      <c r="E125" s="10"/>
      <c r="F125" s="10"/>
      <c r="G125" s="27"/>
      <c r="H125" s="13"/>
      <c r="I125" s="26"/>
      <c r="J125" s="22"/>
      <c r="K125" s="23"/>
      <c r="L125" s="20"/>
      <c r="M125" s="24"/>
      <c r="N125" s="20"/>
      <c r="O125" s="20"/>
      <c r="P125" s="20"/>
      <c r="Q125" s="20"/>
      <c r="R125" s="20"/>
    </row>
    <row r="126" spans="1:18" ht="18" customHeight="1">
      <c r="A126" s="9">
        <v>78</v>
      </c>
      <c r="B126" s="10" t="str">
        <f t="shared" si="2"/>
        <v>000-000</v>
      </c>
      <c r="C126" s="10"/>
      <c r="D126" s="10"/>
      <c r="E126" s="10"/>
      <c r="F126" s="10"/>
      <c r="G126" s="27"/>
      <c r="H126" s="13"/>
      <c r="I126" s="26"/>
      <c r="J126" s="22"/>
      <c r="K126" s="23"/>
      <c r="L126" s="20"/>
      <c r="M126" s="24"/>
      <c r="N126" s="20"/>
      <c r="O126" s="20"/>
      <c r="P126" s="20"/>
      <c r="Q126" s="20"/>
      <c r="R126" s="20"/>
    </row>
    <row r="127" spans="1:18" ht="18" customHeight="1">
      <c r="A127" s="9">
        <v>79</v>
      </c>
      <c r="B127" s="10" t="str">
        <f t="shared" si="2"/>
        <v>000-000</v>
      </c>
      <c r="C127" s="10"/>
      <c r="D127" s="10"/>
      <c r="E127" s="10"/>
      <c r="F127" s="10"/>
      <c r="G127" s="27"/>
      <c r="H127" s="13"/>
      <c r="I127" s="26"/>
      <c r="J127" s="22"/>
      <c r="K127" s="23"/>
      <c r="L127" s="20"/>
      <c r="M127" s="24"/>
      <c r="N127" s="20"/>
      <c r="O127" s="20"/>
      <c r="P127" s="20"/>
      <c r="Q127" s="20"/>
      <c r="R127" s="20"/>
    </row>
    <row r="128" spans="1:18" ht="18" customHeight="1">
      <c r="A128" s="9">
        <v>80</v>
      </c>
      <c r="B128" s="10" t="str">
        <f t="shared" si="2"/>
        <v>000-000</v>
      </c>
      <c r="C128" s="10"/>
      <c r="D128" s="10"/>
      <c r="E128" s="10"/>
      <c r="F128" s="10"/>
      <c r="G128" s="27"/>
      <c r="H128" s="13"/>
      <c r="I128" s="26"/>
      <c r="J128" s="22"/>
      <c r="K128" s="23"/>
      <c r="L128" s="20"/>
      <c r="M128" s="24"/>
      <c r="N128" s="20"/>
      <c r="O128" s="20"/>
      <c r="P128" s="20"/>
      <c r="Q128" s="20"/>
      <c r="R128" s="20"/>
    </row>
    <row r="129" spans="1:18" ht="18" customHeight="1">
      <c r="A129" s="9">
        <v>81</v>
      </c>
      <c r="B129" s="10" t="str">
        <f t="shared" si="2"/>
        <v>000-000</v>
      </c>
      <c r="C129" s="10"/>
      <c r="D129" s="10"/>
      <c r="E129" s="10"/>
      <c r="F129" s="10"/>
      <c r="G129" s="27"/>
      <c r="H129" s="13"/>
      <c r="I129" s="26"/>
      <c r="J129" s="22"/>
      <c r="K129" s="23"/>
      <c r="L129" s="20"/>
      <c r="M129" s="24"/>
      <c r="N129" s="20"/>
      <c r="O129" s="20"/>
      <c r="P129" s="20"/>
      <c r="Q129" s="20"/>
      <c r="R129" s="20"/>
    </row>
    <row r="130" spans="1:18" ht="18" customHeight="1">
      <c r="A130" s="9">
        <v>82</v>
      </c>
      <c r="B130" s="10" t="str">
        <f t="shared" si="2"/>
        <v>000-000</v>
      </c>
      <c r="C130" s="10"/>
      <c r="D130" s="10"/>
      <c r="E130" s="10"/>
      <c r="F130" s="10"/>
      <c r="G130" s="27"/>
      <c r="H130" s="13"/>
      <c r="I130" s="26"/>
      <c r="J130" s="22"/>
      <c r="K130" s="23"/>
      <c r="L130" s="20"/>
      <c r="M130" s="24"/>
      <c r="N130" s="20"/>
      <c r="O130" s="20"/>
      <c r="P130" s="20"/>
      <c r="Q130" s="20"/>
      <c r="R130" s="20"/>
    </row>
    <row r="131" spans="1:18" ht="18" customHeight="1">
      <c r="A131" s="9">
        <v>83</v>
      </c>
      <c r="B131" s="10" t="str">
        <f t="shared" si="2"/>
        <v>000-000</v>
      </c>
      <c r="C131" s="10"/>
      <c r="D131" s="10"/>
      <c r="E131" s="10"/>
      <c r="F131" s="10"/>
      <c r="G131" s="27"/>
      <c r="H131" s="13"/>
      <c r="I131" s="26"/>
      <c r="J131" s="22"/>
      <c r="K131" s="23"/>
      <c r="L131" s="20"/>
      <c r="M131" s="24"/>
      <c r="N131" s="20"/>
      <c r="O131" s="20"/>
      <c r="P131" s="20"/>
      <c r="Q131" s="20"/>
      <c r="R131" s="20"/>
    </row>
    <row r="132" spans="1:18" ht="18" customHeight="1">
      <c r="A132" s="9">
        <v>84</v>
      </c>
      <c r="B132" s="10" t="str">
        <f t="shared" si="2"/>
        <v>000-000</v>
      </c>
      <c r="C132" s="10"/>
      <c r="D132" s="10"/>
      <c r="E132" s="10"/>
      <c r="F132" s="10"/>
      <c r="G132" s="27"/>
      <c r="H132" s="13"/>
      <c r="I132" s="26"/>
      <c r="J132" s="22"/>
      <c r="K132" s="23"/>
      <c r="L132" s="20"/>
      <c r="M132" s="24"/>
      <c r="N132" s="20"/>
      <c r="O132" s="20"/>
      <c r="P132" s="20"/>
      <c r="Q132" s="20"/>
      <c r="R132" s="20"/>
    </row>
    <row r="133" spans="1:18" ht="18" customHeight="1">
      <c r="A133" s="9">
        <v>85</v>
      </c>
      <c r="B133" s="10" t="str">
        <f t="shared" si="2"/>
        <v>000-000</v>
      </c>
      <c r="C133" s="10"/>
      <c r="D133" s="10"/>
      <c r="E133" s="10"/>
      <c r="F133" s="10"/>
      <c r="G133" s="27"/>
      <c r="H133" s="13"/>
      <c r="I133" s="26"/>
      <c r="J133" s="22"/>
      <c r="K133" s="23"/>
      <c r="L133" s="20"/>
      <c r="M133" s="24"/>
      <c r="N133" s="20"/>
      <c r="O133" s="20"/>
      <c r="P133" s="20"/>
      <c r="Q133" s="20"/>
      <c r="R133" s="20"/>
    </row>
    <row r="134" spans="1:18" ht="18" customHeight="1">
      <c r="A134" s="9">
        <v>86</v>
      </c>
      <c r="B134" s="10" t="str">
        <f t="shared" si="2"/>
        <v>000-000</v>
      </c>
      <c r="C134" s="10"/>
      <c r="D134" s="10"/>
      <c r="E134" s="10"/>
      <c r="F134" s="10"/>
      <c r="G134" s="27"/>
      <c r="H134" s="13"/>
      <c r="I134" s="26"/>
      <c r="J134" s="22"/>
      <c r="K134" s="23"/>
      <c r="L134" s="20"/>
      <c r="M134" s="24"/>
      <c r="N134" s="20"/>
      <c r="O134" s="20"/>
      <c r="P134" s="20"/>
      <c r="Q134" s="20"/>
      <c r="R134" s="20"/>
    </row>
    <row r="135" spans="1:18" ht="18" customHeight="1">
      <c r="A135" s="9">
        <v>87</v>
      </c>
      <c r="B135" s="10" t="str">
        <f t="shared" si="2"/>
        <v>000-000</v>
      </c>
      <c r="C135" s="10"/>
      <c r="D135" s="10"/>
      <c r="E135" s="10"/>
      <c r="F135" s="10"/>
      <c r="G135" s="27"/>
      <c r="H135" s="13"/>
      <c r="I135" s="26"/>
      <c r="J135" s="22"/>
      <c r="K135" s="23"/>
      <c r="L135" s="20"/>
      <c r="M135" s="24"/>
      <c r="N135" s="20"/>
      <c r="O135" s="20"/>
      <c r="P135" s="20"/>
      <c r="Q135" s="20"/>
      <c r="R135" s="20"/>
    </row>
    <row r="136" spans="1:18" ht="18" customHeight="1">
      <c r="A136" s="9">
        <v>88</v>
      </c>
      <c r="B136" s="10" t="str">
        <f t="shared" si="2"/>
        <v>000-000</v>
      </c>
      <c r="C136" s="10"/>
      <c r="D136" s="10"/>
      <c r="E136" s="10"/>
      <c r="F136" s="10"/>
      <c r="G136" s="27"/>
      <c r="H136" s="13"/>
      <c r="I136" s="26"/>
      <c r="J136" s="22"/>
      <c r="K136" s="23"/>
      <c r="L136" s="20"/>
      <c r="M136" s="24"/>
      <c r="N136" s="20"/>
      <c r="O136" s="20"/>
      <c r="P136" s="20"/>
      <c r="Q136" s="20"/>
      <c r="R136" s="20"/>
    </row>
    <row r="137" spans="1:18" ht="18" customHeight="1">
      <c r="A137" s="9">
        <v>89</v>
      </c>
      <c r="B137" s="10" t="str">
        <f t="shared" si="2"/>
        <v>000-000</v>
      </c>
      <c r="C137" s="10"/>
      <c r="D137" s="10"/>
      <c r="E137" s="10"/>
      <c r="F137" s="10"/>
      <c r="G137" s="27"/>
      <c r="H137" s="13"/>
      <c r="I137" s="26"/>
      <c r="J137" s="22"/>
      <c r="K137" s="23"/>
      <c r="L137" s="20"/>
      <c r="M137" s="24"/>
      <c r="N137" s="20"/>
      <c r="O137" s="20"/>
      <c r="P137" s="20"/>
      <c r="Q137" s="20"/>
      <c r="R137" s="20"/>
    </row>
    <row r="138" spans="1:18" ht="18" customHeight="1">
      <c r="A138" s="9">
        <v>90</v>
      </c>
      <c r="B138" s="10" t="str">
        <f t="shared" si="2"/>
        <v>000-000</v>
      </c>
      <c r="C138" s="10"/>
      <c r="D138" s="10"/>
      <c r="E138" s="10"/>
      <c r="F138" s="10"/>
      <c r="G138" s="27"/>
      <c r="H138" s="13"/>
      <c r="I138" s="26"/>
      <c r="J138" s="22"/>
      <c r="K138" s="23"/>
      <c r="L138" s="20"/>
      <c r="M138" s="24"/>
      <c r="N138" s="20"/>
      <c r="O138" s="20"/>
      <c r="P138" s="20"/>
      <c r="Q138" s="20"/>
      <c r="R138" s="20"/>
    </row>
    <row r="139" spans="1:18" ht="18" customHeight="1">
      <c r="A139" s="9">
        <v>91</v>
      </c>
      <c r="B139" s="10" t="str">
        <f t="shared" si="2"/>
        <v>000-000</v>
      </c>
      <c r="C139" s="10"/>
      <c r="D139" s="10"/>
      <c r="E139" s="10"/>
      <c r="F139" s="10"/>
      <c r="G139" s="27"/>
      <c r="H139" s="13"/>
      <c r="I139" s="26"/>
      <c r="J139" s="22"/>
      <c r="K139" s="23"/>
      <c r="L139" s="20"/>
      <c r="M139" s="24"/>
      <c r="N139" s="20"/>
      <c r="O139" s="20"/>
      <c r="P139" s="20"/>
      <c r="Q139" s="20"/>
      <c r="R139" s="20"/>
    </row>
    <row r="140" spans="1:18" ht="18" customHeight="1">
      <c r="A140" s="9">
        <v>92</v>
      </c>
      <c r="B140" s="10" t="str">
        <f t="shared" si="2"/>
        <v>000-000</v>
      </c>
      <c r="C140" s="10"/>
      <c r="D140" s="10"/>
      <c r="E140" s="10"/>
      <c r="F140" s="10"/>
      <c r="G140" s="27"/>
      <c r="H140" s="13"/>
      <c r="I140" s="26"/>
      <c r="J140" s="22"/>
      <c r="K140" s="23"/>
      <c r="L140" s="20"/>
      <c r="M140" s="24"/>
      <c r="N140" s="20"/>
      <c r="O140" s="20"/>
      <c r="P140" s="20"/>
      <c r="Q140" s="20"/>
      <c r="R140" s="20"/>
    </row>
    <row r="141" spans="1:18" ht="18" customHeight="1">
      <c r="A141" s="9">
        <v>93</v>
      </c>
      <c r="B141" s="10" t="str">
        <f t="shared" si="2"/>
        <v>000-000</v>
      </c>
      <c r="C141" s="10"/>
      <c r="D141" s="10"/>
      <c r="E141" s="10"/>
      <c r="F141" s="10"/>
      <c r="G141" s="27"/>
      <c r="H141" s="13"/>
      <c r="I141" s="26"/>
      <c r="J141" s="22"/>
      <c r="K141" s="23"/>
      <c r="L141" s="20"/>
      <c r="M141" s="24"/>
      <c r="N141" s="20"/>
      <c r="O141" s="20"/>
      <c r="P141" s="20"/>
      <c r="Q141" s="20"/>
      <c r="R141" s="20"/>
    </row>
    <row r="142" spans="1:18" ht="18" customHeight="1">
      <c r="A142" s="9">
        <v>94</v>
      </c>
      <c r="B142" s="10" t="str">
        <f t="shared" si="2"/>
        <v>000-000</v>
      </c>
      <c r="C142" s="10"/>
      <c r="D142" s="10"/>
      <c r="E142" s="10"/>
      <c r="F142" s="10"/>
      <c r="G142" s="27"/>
      <c r="H142" s="13"/>
      <c r="I142" s="26"/>
      <c r="J142" s="22"/>
      <c r="K142" s="23"/>
      <c r="L142" s="20"/>
      <c r="M142" s="24"/>
      <c r="N142" s="20"/>
      <c r="O142" s="20"/>
      <c r="P142" s="20"/>
      <c r="Q142" s="20"/>
      <c r="R142" s="20"/>
    </row>
    <row r="143" spans="1:18" ht="18" customHeight="1">
      <c r="A143" s="9">
        <v>95</v>
      </c>
      <c r="B143" s="10" t="str">
        <f t="shared" si="2"/>
        <v>000-000</v>
      </c>
      <c r="C143" s="10"/>
      <c r="D143" s="10"/>
      <c r="E143" s="10"/>
      <c r="F143" s="10"/>
      <c r="G143" s="27"/>
      <c r="H143" s="13"/>
      <c r="I143" s="26"/>
      <c r="J143" s="22"/>
      <c r="K143" s="23"/>
      <c r="L143" s="20"/>
      <c r="M143" s="24"/>
      <c r="N143" s="20"/>
      <c r="O143" s="20"/>
      <c r="P143" s="20"/>
      <c r="Q143" s="20"/>
      <c r="R143" s="20"/>
    </row>
    <row r="144" spans="1:18" ht="18" customHeight="1">
      <c r="A144" s="9">
        <v>96</v>
      </c>
      <c r="B144" s="10" t="str">
        <f t="shared" si="2"/>
        <v>000-000</v>
      </c>
      <c r="C144" s="10"/>
      <c r="D144" s="10"/>
      <c r="E144" s="10"/>
      <c r="F144" s="10"/>
      <c r="G144" s="27"/>
      <c r="H144" s="13"/>
      <c r="I144" s="26"/>
      <c r="J144" s="22"/>
      <c r="K144" s="23"/>
      <c r="L144" s="20"/>
      <c r="M144" s="24"/>
      <c r="N144" s="20"/>
      <c r="O144" s="20"/>
      <c r="P144" s="20"/>
      <c r="Q144" s="20"/>
      <c r="R144" s="20"/>
    </row>
    <row r="145" spans="1:18" ht="18" customHeight="1">
      <c r="A145" s="9">
        <v>97</v>
      </c>
      <c r="B145" s="10" t="str">
        <f t="shared" si="2"/>
        <v>000-000</v>
      </c>
      <c r="C145" s="10"/>
      <c r="D145" s="10"/>
      <c r="E145" s="10"/>
      <c r="F145" s="10"/>
      <c r="G145" s="27"/>
      <c r="H145" s="13"/>
      <c r="I145" s="26"/>
      <c r="J145" s="22"/>
      <c r="K145" s="23"/>
      <c r="L145" s="20"/>
      <c r="M145" s="24"/>
      <c r="N145" s="20"/>
      <c r="O145" s="20"/>
      <c r="P145" s="20"/>
      <c r="Q145" s="20"/>
      <c r="R145" s="20"/>
    </row>
    <row r="146" spans="1:18" ht="18" customHeight="1">
      <c r="A146" s="9">
        <v>98</v>
      </c>
      <c r="B146" s="10" t="str">
        <f t="shared" si="2"/>
        <v>000-000</v>
      </c>
      <c r="C146" s="10"/>
      <c r="D146" s="10"/>
      <c r="E146" s="10"/>
      <c r="F146" s="10"/>
      <c r="G146" s="27"/>
      <c r="H146" s="13"/>
      <c r="I146" s="26"/>
      <c r="J146" s="22"/>
      <c r="K146" s="23"/>
      <c r="L146" s="20"/>
      <c r="M146" s="24"/>
      <c r="N146" s="20"/>
      <c r="O146" s="20"/>
      <c r="P146" s="20"/>
      <c r="Q146" s="20"/>
      <c r="R146" s="20"/>
    </row>
    <row r="147" spans="1:18" ht="18" customHeight="1">
      <c r="A147" s="9">
        <v>99</v>
      </c>
      <c r="B147" s="10" t="str">
        <f t="shared" si="2"/>
        <v>000-000</v>
      </c>
      <c r="C147" s="10"/>
      <c r="D147" s="10"/>
      <c r="E147" s="10"/>
      <c r="F147" s="10"/>
      <c r="G147" s="27"/>
      <c r="H147" s="13"/>
      <c r="I147" s="26"/>
      <c r="J147" s="22"/>
      <c r="K147" s="23"/>
      <c r="L147" s="20"/>
      <c r="M147" s="24"/>
      <c r="N147" s="20"/>
      <c r="O147" s="20"/>
      <c r="P147" s="20"/>
      <c r="Q147" s="20"/>
      <c r="R147" s="20"/>
    </row>
    <row r="148" spans="1:18" ht="18" customHeight="1">
      <c r="A148" s="9">
        <v>100</v>
      </c>
      <c r="B148" s="10" t="str">
        <f t="shared" si="2"/>
        <v>000-000</v>
      </c>
      <c r="C148" s="10"/>
      <c r="D148" s="10"/>
      <c r="E148" s="10"/>
      <c r="F148" s="10"/>
      <c r="G148" s="27"/>
      <c r="H148" s="13"/>
      <c r="I148" s="26"/>
      <c r="J148" s="22"/>
      <c r="K148" s="23"/>
      <c r="L148" s="20"/>
      <c r="M148" s="24"/>
      <c r="N148" s="20"/>
      <c r="O148" s="20"/>
      <c r="P148" s="20"/>
      <c r="Q148" s="20"/>
      <c r="R148" s="20"/>
    </row>
    <row r="149" spans="1:18" ht="18" customHeight="1">
      <c r="A149" s="9">
        <v>101</v>
      </c>
      <c r="B149" s="10" t="str">
        <f t="shared" si="2"/>
        <v>000-000</v>
      </c>
      <c r="C149" s="10"/>
      <c r="D149" s="10"/>
      <c r="E149" s="10"/>
      <c r="F149" s="10"/>
      <c r="G149" s="27"/>
      <c r="H149" s="13"/>
      <c r="I149" s="26"/>
      <c r="J149" s="22"/>
      <c r="K149" s="23"/>
      <c r="L149" s="20"/>
      <c r="M149" s="24"/>
      <c r="N149" s="20"/>
      <c r="O149" s="20"/>
      <c r="P149" s="20"/>
      <c r="Q149" s="20"/>
      <c r="R149" s="20"/>
    </row>
    <row r="150" spans="1:18" ht="18" customHeight="1">
      <c r="A150" s="9">
        <v>102</v>
      </c>
      <c r="B150" s="10" t="str">
        <f t="shared" si="2"/>
        <v>000-000</v>
      </c>
      <c r="C150" s="10"/>
      <c r="D150" s="10"/>
      <c r="E150" s="10"/>
      <c r="F150" s="10"/>
      <c r="G150" s="27"/>
      <c r="H150" s="13"/>
      <c r="I150" s="26"/>
      <c r="J150" s="22"/>
      <c r="K150" s="23"/>
      <c r="L150" s="20"/>
      <c r="M150" s="24"/>
      <c r="N150" s="20"/>
      <c r="O150" s="20"/>
      <c r="P150" s="20"/>
      <c r="Q150" s="20"/>
      <c r="R150" s="20"/>
    </row>
    <row r="151" spans="1:18" ht="18" customHeight="1">
      <c r="A151" s="9">
        <v>103</v>
      </c>
      <c r="B151" s="10" t="str">
        <f t="shared" si="2"/>
        <v>000-000</v>
      </c>
      <c r="C151" s="10"/>
      <c r="D151" s="10"/>
      <c r="E151" s="10"/>
      <c r="F151" s="10"/>
      <c r="G151" s="27"/>
      <c r="H151" s="13"/>
      <c r="I151" s="26"/>
      <c r="J151" s="22"/>
      <c r="K151" s="23"/>
      <c r="L151" s="20"/>
      <c r="M151" s="24"/>
      <c r="N151" s="20"/>
      <c r="O151" s="20"/>
      <c r="P151" s="20"/>
      <c r="Q151" s="20"/>
      <c r="R151" s="20"/>
    </row>
    <row r="152" spans="1:18" ht="18" customHeight="1">
      <c r="A152" s="9">
        <v>104</v>
      </c>
      <c r="B152" s="10" t="str">
        <f t="shared" si="2"/>
        <v>000-000</v>
      </c>
      <c r="C152" s="10"/>
      <c r="D152" s="10"/>
      <c r="E152" s="10"/>
      <c r="F152" s="10"/>
      <c r="G152" s="27"/>
      <c r="H152" s="13"/>
      <c r="I152" s="26"/>
      <c r="J152" s="22"/>
      <c r="K152" s="23"/>
      <c r="L152" s="20"/>
      <c r="M152" s="24"/>
      <c r="N152" s="20"/>
      <c r="O152" s="20"/>
      <c r="P152" s="20"/>
      <c r="Q152" s="20"/>
      <c r="R152" s="20"/>
    </row>
    <row r="153" spans="1:18" ht="18" customHeight="1">
      <c r="A153" s="9">
        <v>105</v>
      </c>
      <c r="B153" s="10" t="str">
        <f t="shared" si="2"/>
        <v>000-000</v>
      </c>
      <c r="C153" s="10"/>
      <c r="D153" s="10"/>
      <c r="E153" s="10"/>
      <c r="F153" s="10"/>
      <c r="G153" s="27"/>
      <c r="H153" s="13"/>
      <c r="I153" s="26"/>
      <c r="J153" s="22"/>
      <c r="K153" s="23"/>
      <c r="L153" s="20"/>
      <c r="M153" s="24"/>
      <c r="N153" s="20"/>
      <c r="O153" s="20"/>
      <c r="P153" s="20"/>
      <c r="Q153" s="20"/>
      <c r="R153" s="20"/>
    </row>
    <row r="154" spans="1:18" ht="18" customHeight="1">
      <c r="A154" s="9">
        <v>106</v>
      </c>
      <c r="B154" s="10" t="str">
        <f t="shared" si="2"/>
        <v>000-000</v>
      </c>
      <c r="C154" s="10"/>
      <c r="D154" s="10"/>
      <c r="E154" s="10"/>
      <c r="F154" s="10"/>
      <c r="G154" s="27"/>
      <c r="H154" s="13"/>
      <c r="I154" s="26"/>
      <c r="J154" s="22"/>
      <c r="K154" s="23"/>
      <c r="L154" s="20"/>
      <c r="M154" s="24"/>
      <c r="N154" s="20"/>
      <c r="O154" s="20"/>
      <c r="P154" s="20"/>
      <c r="Q154" s="20"/>
      <c r="R154" s="20"/>
    </row>
    <row r="155" spans="1:18" ht="18" customHeight="1">
      <c r="A155" s="9">
        <v>107</v>
      </c>
      <c r="B155" s="10" t="str">
        <f t="shared" si="2"/>
        <v>000-000</v>
      </c>
      <c r="C155" s="10"/>
      <c r="D155" s="10"/>
      <c r="E155" s="10"/>
      <c r="F155" s="10"/>
      <c r="G155" s="27"/>
      <c r="H155" s="13"/>
      <c r="I155" s="26"/>
      <c r="J155" s="22"/>
      <c r="K155" s="23"/>
      <c r="L155" s="20"/>
      <c r="M155" s="24"/>
      <c r="N155" s="20"/>
      <c r="O155" s="20"/>
      <c r="P155" s="20"/>
      <c r="Q155" s="20"/>
      <c r="R155" s="20"/>
    </row>
    <row r="156" spans="1:18" ht="18" customHeight="1">
      <c r="A156" s="9">
        <v>108</v>
      </c>
      <c r="B156" s="10" t="str">
        <f t="shared" si="2"/>
        <v>000-000</v>
      </c>
      <c r="C156" s="10"/>
      <c r="D156" s="10"/>
      <c r="E156" s="10"/>
      <c r="F156" s="10"/>
      <c r="G156" s="27"/>
      <c r="H156" s="13"/>
      <c r="I156" s="26"/>
      <c r="J156" s="22"/>
      <c r="K156" s="23"/>
      <c r="L156" s="20"/>
      <c r="M156" s="24"/>
      <c r="N156" s="20"/>
      <c r="O156" s="20"/>
      <c r="P156" s="20"/>
      <c r="Q156" s="20"/>
      <c r="R156" s="20"/>
    </row>
    <row r="157" spans="1:18" ht="18" customHeight="1">
      <c r="A157" s="9">
        <v>109</v>
      </c>
      <c r="B157" s="10" t="str">
        <f t="shared" si="2"/>
        <v>000-000</v>
      </c>
      <c r="C157" s="10"/>
      <c r="D157" s="10"/>
      <c r="E157" s="10"/>
      <c r="F157" s="10"/>
      <c r="G157" s="27"/>
      <c r="H157" s="13"/>
      <c r="I157" s="26"/>
      <c r="J157" s="22"/>
      <c r="K157" s="23"/>
      <c r="L157" s="20"/>
      <c r="M157" s="24"/>
      <c r="N157" s="20"/>
      <c r="O157" s="20"/>
      <c r="P157" s="20"/>
      <c r="Q157" s="20"/>
      <c r="R157" s="20"/>
    </row>
    <row r="158" spans="1:18" ht="18" customHeight="1">
      <c r="A158" s="9">
        <v>110</v>
      </c>
      <c r="B158" s="10" t="str">
        <f t="shared" si="2"/>
        <v>000-000</v>
      </c>
      <c r="C158" s="10"/>
      <c r="D158" s="10"/>
      <c r="E158" s="10"/>
      <c r="F158" s="10"/>
      <c r="G158" s="27"/>
      <c r="H158" s="13"/>
      <c r="I158" s="26"/>
      <c r="J158" s="22"/>
      <c r="K158" s="23"/>
      <c r="L158" s="20"/>
      <c r="M158" s="24"/>
      <c r="N158" s="20"/>
      <c r="O158" s="20"/>
      <c r="P158" s="20"/>
      <c r="Q158" s="20"/>
      <c r="R158" s="20"/>
    </row>
    <row r="159" spans="1:18" ht="18" customHeight="1">
      <c r="A159" s="9">
        <v>111</v>
      </c>
      <c r="B159" s="10" t="str">
        <f t="shared" si="2"/>
        <v>000-000</v>
      </c>
      <c r="C159" s="10"/>
      <c r="D159" s="10"/>
      <c r="E159" s="10"/>
      <c r="F159" s="10"/>
      <c r="G159" s="27"/>
      <c r="H159" s="13"/>
      <c r="I159" s="26"/>
      <c r="J159" s="22"/>
      <c r="K159" s="23"/>
      <c r="L159" s="20"/>
      <c r="M159" s="24"/>
      <c r="N159" s="20"/>
      <c r="O159" s="20"/>
      <c r="P159" s="20"/>
      <c r="Q159" s="20"/>
      <c r="R159" s="20"/>
    </row>
    <row r="160" spans="1:18" ht="18" customHeight="1">
      <c r="A160" s="9">
        <v>112</v>
      </c>
      <c r="B160" s="10" t="str">
        <f t="shared" si="2"/>
        <v>000-000</v>
      </c>
      <c r="C160" s="10"/>
      <c r="D160" s="10"/>
      <c r="E160" s="10"/>
      <c r="F160" s="10"/>
      <c r="G160" s="27"/>
      <c r="H160" s="13"/>
      <c r="I160" s="26"/>
      <c r="J160" s="22"/>
      <c r="K160" s="23"/>
      <c r="L160" s="20"/>
      <c r="M160" s="24"/>
      <c r="N160" s="20"/>
      <c r="O160" s="20"/>
      <c r="P160" s="20"/>
      <c r="Q160" s="20"/>
      <c r="R160" s="20"/>
    </row>
    <row r="161" spans="1:18" ht="18" customHeight="1">
      <c r="A161" s="9">
        <v>113</v>
      </c>
      <c r="B161" s="10" t="str">
        <f t="shared" si="2"/>
        <v>000-000</v>
      </c>
      <c r="C161" s="10"/>
      <c r="D161" s="10"/>
      <c r="E161" s="10"/>
      <c r="F161" s="10"/>
      <c r="G161" s="27"/>
      <c r="H161" s="13"/>
      <c r="I161" s="26"/>
      <c r="J161" s="22"/>
      <c r="K161" s="23"/>
      <c r="L161" s="20"/>
      <c r="M161" s="24"/>
      <c r="N161" s="20"/>
      <c r="O161" s="20"/>
      <c r="P161" s="20"/>
      <c r="Q161" s="20"/>
      <c r="R161" s="20"/>
    </row>
    <row r="162" spans="1:18" ht="18" customHeight="1">
      <c r="A162" s="9">
        <v>114</v>
      </c>
      <c r="B162" s="10" t="str">
        <f t="shared" si="2"/>
        <v>000-000</v>
      </c>
      <c r="C162" s="10"/>
      <c r="D162" s="10"/>
      <c r="E162" s="10"/>
      <c r="F162" s="10"/>
      <c r="G162" s="27"/>
      <c r="H162" s="13"/>
      <c r="I162" s="26"/>
      <c r="J162" s="22"/>
      <c r="K162" s="23"/>
      <c r="L162" s="20"/>
      <c r="M162" s="24"/>
      <c r="N162" s="20"/>
      <c r="O162" s="20"/>
      <c r="P162" s="20"/>
      <c r="Q162" s="20"/>
      <c r="R162" s="20"/>
    </row>
    <row r="163" spans="1:18" ht="18" customHeight="1">
      <c r="A163" s="9">
        <v>115</v>
      </c>
      <c r="B163" s="10" t="str">
        <f t="shared" si="2"/>
        <v>000-000</v>
      </c>
      <c r="C163" s="10"/>
      <c r="D163" s="10"/>
      <c r="E163" s="10"/>
      <c r="F163" s="10"/>
      <c r="G163" s="27"/>
      <c r="H163" s="13"/>
      <c r="I163" s="26"/>
      <c r="J163" s="22"/>
      <c r="K163" s="23"/>
      <c r="L163" s="20"/>
      <c r="M163" s="24"/>
      <c r="N163" s="20"/>
      <c r="O163" s="20"/>
      <c r="P163" s="20"/>
      <c r="Q163" s="20"/>
      <c r="R163" s="20"/>
    </row>
    <row r="164" spans="1:18" ht="18" customHeight="1">
      <c r="A164" s="9">
        <v>116</v>
      </c>
      <c r="B164" s="10" t="str">
        <f t="shared" si="2"/>
        <v>000-000</v>
      </c>
      <c r="C164" s="10"/>
      <c r="D164" s="10"/>
      <c r="E164" s="10"/>
      <c r="F164" s="10"/>
      <c r="G164" s="27"/>
      <c r="H164" s="13"/>
      <c r="I164" s="26"/>
      <c r="J164" s="22"/>
      <c r="K164" s="23"/>
      <c r="L164" s="20"/>
      <c r="M164" s="24"/>
      <c r="N164" s="20"/>
      <c r="O164" s="20"/>
      <c r="P164" s="20"/>
      <c r="Q164" s="20"/>
      <c r="R164" s="20"/>
    </row>
    <row r="165" spans="1:18" ht="18" customHeight="1">
      <c r="A165" s="9">
        <v>117</v>
      </c>
      <c r="B165" s="10" t="str">
        <f t="shared" si="2"/>
        <v>000-000</v>
      </c>
      <c r="C165" s="10"/>
      <c r="D165" s="10"/>
      <c r="E165" s="10"/>
      <c r="F165" s="10"/>
      <c r="G165" s="27"/>
      <c r="H165" s="13"/>
      <c r="I165" s="26"/>
      <c r="J165" s="22"/>
      <c r="K165" s="23"/>
      <c r="L165" s="20"/>
      <c r="M165" s="24"/>
      <c r="N165" s="20"/>
      <c r="O165" s="20"/>
      <c r="P165" s="20"/>
      <c r="Q165" s="20"/>
      <c r="R165" s="20"/>
    </row>
    <row r="166" spans="1:18" ht="18" customHeight="1">
      <c r="A166" s="9">
        <v>118</v>
      </c>
      <c r="B166" s="10" t="str">
        <f t="shared" si="2"/>
        <v>000-000</v>
      </c>
      <c r="C166" s="10"/>
      <c r="D166" s="10"/>
      <c r="E166" s="10"/>
      <c r="F166" s="10"/>
      <c r="G166" s="27"/>
      <c r="H166" s="13"/>
      <c r="I166" s="26"/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ht="18" customHeight="1">
      <c r="A167" s="9">
        <v>119</v>
      </c>
      <c r="B167" s="10" t="str">
        <f t="shared" si="2"/>
        <v>000-000</v>
      </c>
      <c r="C167" s="10"/>
      <c r="D167" s="10"/>
      <c r="E167" s="10"/>
      <c r="F167" s="10"/>
      <c r="G167" s="27"/>
      <c r="H167" s="13"/>
      <c r="I167" s="26"/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ht="18" customHeight="1">
      <c r="A168" s="9">
        <v>120</v>
      </c>
      <c r="B168" s="10" t="str">
        <f t="shared" si="2"/>
        <v>000-000</v>
      </c>
      <c r="C168" s="10"/>
      <c r="D168" s="10"/>
      <c r="E168" s="10"/>
      <c r="F168" s="10"/>
      <c r="G168" s="27"/>
      <c r="H168" s="13"/>
      <c r="I168" s="26"/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ht="18" customHeight="1">
      <c r="A169" s="9">
        <v>121</v>
      </c>
      <c r="B169" s="10" t="str">
        <f t="shared" si="2"/>
        <v>000-000</v>
      </c>
      <c r="C169" s="10"/>
      <c r="D169" s="10"/>
      <c r="E169" s="10"/>
      <c r="F169" s="10"/>
      <c r="G169" s="27"/>
      <c r="H169" s="13"/>
      <c r="I169" s="26"/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ht="18" customHeight="1">
      <c r="A170" s="9">
        <v>122</v>
      </c>
      <c r="B170" s="10" t="str">
        <f t="shared" si="2"/>
        <v>000-000</v>
      </c>
      <c r="C170" s="10"/>
      <c r="D170" s="10"/>
      <c r="E170" s="10"/>
      <c r="F170" s="10"/>
      <c r="G170" s="27"/>
      <c r="H170" s="13"/>
      <c r="I170" s="26"/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ht="18" customHeight="1">
      <c r="A171" s="9">
        <v>123</v>
      </c>
      <c r="B171" s="10" t="str">
        <f t="shared" si="2"/>
        <v>000-000</v>
      </c>
      <c r="C171" s="10"/>
      <c r="D171" s="10"/>
      <c r="E171" s="10"/>
      <c r="F171" s="10"/>
      <c r="G171" s="27"/>
      <c r="H171" s="13"/>
      <c r="I171" s="26"/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ht="18" customHeight="1">
      <c r="A172" s="9">
        <v>124</v>
      </c>
      <c r="B172" s="10" t="str">
        <f t="shared" si="2"/>
        <v>000-000</v>
      </c>
      <c r="C172" s="10"/>
      <c r="D172" s="10"/>
      <c r="E172" s="10"/>
      <c r="F172" s="10"/>
      <c r="G172" s="27"/>
      <c r="H172" s="13"/>
      <c r="I172" s="26"/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ht="18" customHeight="1">
      <c r="A173" s="9">
        <v>125</v>
      </c>
      <c r="B173" s="10" t="str">
        <f t="shared" si="2"/>
        <v>000-000</v>
      </c>
      <c r="C173" s="10"/>
      <c r="D173" s="10"/>
      <c r="E173" s="10"/>
      <c r="F173" s="10"/>
      <c r="G173" s="27"/>
      <c r="H173" s="13"/>
      <c r="I173" s="26"/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ht="18" customHeight="1">
      <c r="A174" s="9">
        <v>126</v>
      </c>
      <c r="B174" s="10" t="str">
        <f t="shared" si="2"/>
        <v>000-000</v>
      </c>
      <c r="C174" s="10"/>
      <c r="D174" s="10"/>
      <c r="E174" s="10"/>
      <c r="F174" s="10"/>
      <c r="G174" s="27"/>
      <c r="H174" s="13"/>
      <c r="I174" s="26"/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ht="18" customHeight="1">
      <c r="A175" s="9">
        <v>127</v>
      </c>
      <c r="B175" s="10" t="str">
        <f t="shared" si="2"/>
        <v>000-000</v>
      </c>
      <c r="C175" s="10"/>
      <c r="D175" s="10"/>
      <c r="E175" s="10"/>
      <c r="F175" s="10"/>
      <c r="G175" s="27"/>
      <c r="H175" s="13"/>
      <c r="I175" s="26"/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ht="18" customHeight="1">
      <c r="A176" s="9">
        <v>128</v>
      </c>
      <c r="B176" s="10" t="str">
        <f t="shared" si="2"/>
        <v>000-000</v>
      </c>
      <c r="C176" s="10"/>
      <c r="D176" s="10"/>
      <c r="E176" s="10"/>
      <c r="F176" s="10"/>
      <c r="G176" s="27"/>
      <c r="H176" s="13"/>
      <c r="I176" s="26"/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ht="18" customHeight="1">
      <c r="A177" s="9">
        <v>129</v>
      </c>
      <c r="B177" s="10" t="str">
        <f t="shared" ref="B177:B240" si="3">TEXT(C177,"000")&amp;"-"&amp;TEXT(E177,"000")</f>
        <v>000-000</v>
      </c>
      <c r="C177" s="10"/>
      <c r="D177" s="10"/>
      <c r="E177" s="10"/>
      <c r="F177" s="10"/>
      <c r="G177" s="27"/>
      <c r="H177" s="13"/>
      <c r="I177" s="26"/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ht="18" customHeight="1">
      <c r="A178" s="9">
        <v>130</v>
      </c>
      <c r="B178" s="10" t="str">
        <f t="shared" si="3"/>
        <v>000-000</v>
      </c>
      <c r="C178" s="10"/>
      <c r="D178" s="10"/>
      <c r="E178" s="10"/>
      <c r="F178" s="10"/>
      <c r="G178" s="27"/>
      <c r="H178" s="13"/>
      <c r="I178" s="26"/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ht="18" customHeight="1">
      <c r="A179" s="9">
        <v>131</v>
      </c>
      <c r="B179" s="10" t="str">
        <f t="shared" si="3"/>
        <v>000-000</v>
      </c>
      <c r="C179" s="10"/>
      <c r="D179" s="10"/>
      <c r="E179" s="10"/>
      <c r="F179" s="10"/>
      <c r="G179" s="27"/>
      <c r="H179" s="13"/>
      <c r="I179" s="26"/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ht="18" customHeight="1">
      <c r="A180" s="9">
        <v>132</v>
      </c>
      <c r="B180" s="10" t="str">
        <f t="shared" si="3"/>
        <v>000-000</v>
      </c>
      <c r="C180" s="10"/>
      <c r="D180" s="10"/>
      <c r="E180" s="10"/>
      <c r="F180" s="10"/>
      <c r="G180" s="27"/>
      <c r="H180" s="13"/>
      <c r="I180" s="26"/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ht="18" customHeight="1">
      <c r="A181" s="9">
        <v>133</v>
      </c>
      <c r="B181" s="10" t="str">
        <f t="shared" si="3"/>
        <v>000-000</v>
      </c>
      <c r="C181" s="10"/>
      <c r="D181" s="10"/>
      <c r="E181" s="10"/>
      <c r="F181" s="10"/>
      <c r="G181" s="27"/>
      <c r="H181" s="13"/>
      <c r="I181" s="26"/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ht="18" customHeight="1">
      <c r="A182" s="9">
        <v>134</v>
      </c>
      <c r="B182" s="10" t="str">
        <f t="shared" si="3"/>
        <v>000-000</v>
      </c>
      <c r="C182" s="10"/>
      <c r="D182" s="10"/>
      <c r="E182" s="10"/>
      <c r="F182" s="10"/>
      <c r="G182" s="27"/>
      <c r="H182" s="13"/>
      <c r="I182" s="26"/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ht="18" customHeight="1">
      <c r="A183" s="9">
        <v>135</v>
      </c>
      <c r="B183" s="10" t="str">
        <f t="shared" si="3"/>
        <v>000-000</v>
      </c>
      <c r="C183" s="10"/>
      <c r="D183" s="10"/>
      <c r="E183" s="10"/>
      <c r="F183" s="10"/>
      <c r="G183" s="27"/>
      <c r="H183" s="13"/>
      <c r="I183" s="26"/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ht="18" customHeight="1">
      <c r="A184" s="9">
        <v>136</v>
      </c>
      <c r="B184" s="10" t="str">
        <f t="shared" si="3"/>
        <v>000-000</v>
      </c>
      <c r="C184" s="10"/>
      <c r="D184" s="10"/>
      <c r="E184" s="10"/>
      <c r="F184" s="10"/>
      <c r="G184" s="27"/>
      <c r="H184" s="13"/>
      <c r="I184" s="26"/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ht="18" customHeight="1">
      <c r="A185" s="9">
        <v>137</v>
      </c>
      <c r="B185" s="10" t="str">
        <f t="shared" si="3"/>
        <v>000-000</v>
      </c>
      <c r="C185" s="10"/>
      <c r="D185" s="10"/>
      <c r="E185" s="10"/>
      <c r="F185" s="10"/>
      <c r="G185" s="27"/>
      <c r="H185" s="13"/>
      <c r="I185" s="26"/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ht="18" customHeight="1">
      <c r="A186" s="9">
        <v>138</v>
      </c>
      <c r="B186" s="10" t="str">
        <f t="shared" si="3"/>
        <v>000-000</v>
      </c>
      <c r="C186" s="10"/>
      <c r="D186" s="10"/>
      <c r="E186" s="10"/>
      <c r="F186" s="10"/>
      <c r="G186" s="27"/>
      <c r="H186" s="13"/>
      <c r="I186" s="26"/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ht="18" customHeight="1">
      <c r="A187" s="9">
        <v>139</v>
      </c>
      <c r="B187" s="10" t="str">
        <f t="shared" si="3"/>
        <v>000-000</v>
      </c>
      <c r="C187" s="10"/>
      <c r="D187" s="10"/>
      <c r="E187" s="10"/>
      <c r="F187" s="10"/>
      <c r="G187" s="27"/>
      <c r="H187" s="13"/>
      <c r="I187" s="26"/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ht="18" customHeight="1">
      <c r="A188" s="9">
        <v>140</v>
      </c>
      <c r="B188" s="10" t="str">
        <f t="shared" si="3"/>
        <v>000-000</v>
      </c>
      <c r="C188" s="10"/>
      <c r="D188" s="10"/>
      <c r="E188" s="10"/>
      <c r="F188" s="10"/>
      <c r="G188" s="27"/>
      <c r="H188" s="13"/>
      <c r="I188" s="26"/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ht="18" customHeight="1">
      <c r="A189" s="9">
        <v>141</v>
      </c>
      <c r="B189" s="10" t="str">
        <f t="shared" si="3"/>
        <v>000-000</v>
      </c>
      <c r="C189" s="10"/>
      <c r="D189" s="10"/>
      <c r="E189" s="10"/>
      <c r="F189" s="10"/>
      <c r="G189" s="27"/>
      <c r="H189" s="13"/>
      <c r="I189" s="26"/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ht="18" customHeight="1">
      <c r="A190" s="9">
        <v>142</v>
      </c>
      <c r="B190" s="10" t="str">
        <f t="shared" si="3"/>
        <v>000-000</v>
      </c>
      <c r="C190" s="10"/>
      <c r="D190" s="10"/>
      <c r="E190" s="10"/>
      <c r="F190" s="10"/>
      <c r="G190" s="27"/>
      <c r="H190" s="13"/>
      <c r="I190" s="26"/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ht="18" customHeight="1">
      <c r="A191" s="9">
        <v>143</v>
      </c>
      <c r="B191" s="10" t="str">
        <f t="shared" si="3"/>
        <v>000-000</v>
      </c>
      <c r="C191" s="10"/>
      <c r="D191" s="10"/>
      <c r="E191" s="10"/>
      <c r="F191" s="10"/>
      <c r="G191" s="27"/>
      <c r="H191" s="13"/>
      <c r="I191" s="26"/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ht="18" customHeight="1">
      <c r="A192" s="9">
        <v>144</v>
      </c>
      <c r="B192" s="10" t="str">
        <f t="shared" si="3"/>
        <v>000-000</v>
      </c>
      <c r="C192" s="10"/>
      <c r="D192" s="10"/>
      <c r="E192" s="10"/>
      <c r="F192" s="10"/>
      <c r="G192" s="27"/>
      <c r="H192" s="13"/>
      <c r="I192" s="26"/>
      <c r="J192" s="22"/>
      <c r="K192" s="23"/>
      <c r="L192" s="20"/>
      <c r="M192" s="24"/>
      <c r="N192" s="20"/>
      <c r="O192" s="20"/>
      <c r="P192" s="20"/>
      <c r="Q192" s="20"/>
      <c r="R192" s="20"/>
    </row>
    <row r="193" spans="1:18" ht="18" customHeight="1">
      <c r="A193" s="9">
        <v>145</v>
      </c>
      <c r="B193" s="10" t="str">
        <f t="shared" si="3"/>
        <v>000-000</v>
      </c>
      <c r="C193" s="10"/>
      <c r="D193" s="10"/>
      <c r="E193" s="10"/>
      <c r="F193" s="10"/>
      <c r="G193" s="27"/>
      <c r="H193" s="13"/>
      <c r="I193" s="26"/>
      <c r="J193" s="22"/>
      <c r="K193" s="23"/>
      <c r="L193" s="20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10" t="str">
        <f t="shared" si="3"/>
        <v>000-000</v>
      </c>
      <c r="C194" s="10"/>
      <c r="D194" s="10"/>
      <c r="E194" s="10"/>
      <c r="F194" s="10"/>
      <c r="G194" s="27"/>
      <c r="H194" s="13"/>
      <c r="I194" s="26"/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10" t="str">
        <f t="shared" si="3"/>
        <v>000-000</v>
      </c>
      <c r="C195" s="10"/>
      <c r="D195" s="10"/>
      <c r="E195" s="10"/>
      <c r="F195" s="10"/>
      <c r="G195" s="27"/>
      <c r="H195" s="13"/>
      <c r="I195" s="26"/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10" t="str">
        <f t="shared" si="3"/>
        <v>000-000</v>
      </c>
      <c r="C196" s="10"/>
      <c r="D196" s="10"/>
      <c r="E196" s="10"/>
      <c r="F196" s="10"/>
      <c r="G196" s="27"/>
      <c r="H196" s="13"/>
      <c r="I196" s="26"/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10" t="str">
        <f t="shared" si="3"/>
        <v>000-000</v>
      </c>
      <c r="C197" s="10"/>
      <c r="D197" s="10"/>
      <c r="E197" s="10"/>
      <c r="F197" s="10"/>
      <c r="G197" s="27"/>
      <c r="H197" s="13"/>
      <c r="I197" s="26"/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10" t="str">
        <f t="shared" si="3"/>
        <v>000-000</v>
      </c>
      <c r="C198" s="10"/>
      <c r="D198" s="10"/>
      <c r="E198" s="10"/>
      <c r="F198" s="10"/>
      <c r="G198" s="27"/>
      <c r="H198" s="13"/>
      <c r="I198" s="26"/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10" t="str">
        <f t="shared" si="3"/>
        <v>000-000</v>
      </c>
      <c r="C199" s="10"/>
      <c r="D199" s="10"/>
      <c r="E199" s="10"/>
      <c r="F199" s="10"/>
      <c r="G199" s="27"/>
      <c r="H199" s="13"/>
      <c r="I199" s="26"/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10" t="str">
        <f t="shared" si="3"/>
        <v>000-000</v>
      </c>
      <c r="C200" s="10"/>
      <c r="D200" s="10"/>
      <c r="E200" s="10"/>
      <c r="F200" s="10"/>
      <c r="G200" s="27"/>
      <c r="H200" s="13"/>
      <c r="I200" s="26"/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10" t="str">
        <f t="shared" si="3"/>
        <v>000-000</v>
      </c>
      <c r="C201" s="10"/>
      <c r="D201" s="10"/>
      <c r="E201" s="10"/>
      <c r="F201" s="10"/>
      <c r="G201" s="27"/>
      <c r="H201" s="13"/>
      <c r="I201" s="26"/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10" t="str">
        <f t="shared" si="3"/>
        <v>000-000</v>
      </c>
      <c r="C202" s="10"/>
      <c r="D202" s="10"/>
      <c r="E202" s="10"/>
      <c r="F202" s="10"/>
      <c r="G202" s="27"/>
      <c r="H202" s="13"/>
      <c r="I202" s="26"/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10" t="str">
        <f t="shared" si="3"/>
        <v>000-000</v>
      </c>
      <c r="C203" s="10"/>
      <c r="D203" s="10"/>
      <c r="E203" s="10"/>
      <c r="F203" s="10"/>
      <c r="G203" s="27"/>
      <c r="H203" s="13"/>
      <c r="I203" s="26"/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10" t="str">
        <f t="shared" si="3"/>
        <v>000-000</v>
      </c>
      <c r="C204" s="10"/>
      <c r="D204" s="10"/>
      <c r="E204" s="10"/>
      <c r="F204" s="10"/>
      <c r="G204" s="27"/>
      <c r="H204" s="13"/>
      <c r="I204" s="26"/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10" t="str">
        <f t="shared" si="3"/>
        <v>000-000</v>
      </c>
      <c r="C205" s="10"/>
      <c r="D205" s="10"/>
      <c r="E205" s="10"/>
      <c r="F205" s="10"/>
      <c r="G205" s="27"/>
      <c r="H205" s="13"/>
      <c r="I205" s="26"/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10" t="str">
        <f t="shared" si="3"/>
        <v>000-000</v>
      </c>
      <c r="C206" s="10"/>
      <c r="D206" s="10"/>
      <c r="E206" s="10"/>
      <c r="F206" s="10"/>
      <c r="G206" s="27"/>
      <c r="H206" s="13"/>
      <c r="I206" s="26"/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10" t="str">
        <f t="shared" si="3"/>
        <v>000-000</v>
      </c>
      <c r="C207" s="10"/>
      <c r="D207" s="10"/>
      <c r="E207" s="10"/>
      <c r="F207" s="10"/>
      <c r="G207" s="27"/>
      <c r="H207" s="13"/>
      <c r="I207" s="26"/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10" t="str">
        <f t="shared" si="3"/>
        <v>000-000</v>
      </c>
      <c r="C208" s="10"/>
      <c r="D208" s="10"/>
      <c r="E208" s="10"/>
      <c r="F208" s="10"/>
      <c r="G208" s="27"/>
      <c r="H208" s="13"/>
      <c r="I208" s="26"/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10" t="str">
        <f t="shared" si="3"/>
        <v>000-000</v>
      </c>
      <c r="C209" s="10"/>
      <c r="D209" s="10"/>
      <c r="E209" s="10"/>
      <c r="F209" s="10"/>
      <c r="G209" s="27"/>
      <c r="H209" s="13"/>
      <c r="I209" s="26"/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10" t="str">
        <f t="shared" si="3"/>
        <v>000-000</v>
      </c>
      <c r="C210" s="10"/>
      <c r="D210" s="10"/>
      <c r="E210" s="10"/>
      <c r="F210" s="10"/>
      <c r="G210" s="27"/>
      <c r="H210" s="13"/>
      <c r="I210" s="26"/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10" t="str">
        <f t="shared" si="3"/>
        <v>000-000</v>
      </c>
      <c r="C211" s="10"/>
      <c r="D211" s="10"/>
      <c r="E211" s="10"/>
      <c r="F211" s="10"/>
      <c r="G211" s="27"/>
      <c r="H211" s="13"/>
      <c r="I211" s="26"/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10" t="str">
        <f t="shared" si="3"/>
        <v>000-000</v>
      </c>
      <c r="C212" s="10"/>
      <c r="D212" s="10"/>
      <c r="E212" s="10"/>
      <c r="F212" s="10"/>
      <c r="G212" s="27"/>
      <c r="H212" s="13"/>
      <c r="I212" s="26"/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10" t="str">
        <f t="shared" si="3"/>
        <v>000-000</v>
      </c>
      <c r="C213" s="10"/>
      <c r="D213" s="10"/>
      <c r="E213" s="10"/>
      <c r="F213" s="10"/>
      <c r="G213" s="27"/>
      <c r="H213" s="13"/>
      <c r="I213" s="26"/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10" t="str">
        <f t="shared" si="3"/>
        <v>000-000</v>
      </c>
      <c r="C214" s="10"/>
      <c r="D214" s="10"/>
      <c r="E214" s="10"/>
      <c r="F214" s="10"/>
      <c r="G214" s="27"/>
      <c r="H214" s="13"/>
      <c r="I214" s="26"/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10" t="str">
        <f t="shared" si="3"/>
        <v>000-000</v>
      </c>
      <c r="C215" s="10"/>
      <c r="D215" s="10"/>
      <c r="E215" s="10"/>
      <c r="F215" s="10"/>
      <c r="G215" s="27"/>
      <c r="H215" s="13"/>
      <c r="I215" s="26"/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10" t="str">
        <f t="shared" si="3"/>
        <v>000-000</v>
      </c>
      <c r="C216" s="10"/>
      <c r="D216" s="10"/>
      <c r="E216" s="10"/>
      <c r="F216" s="10"/>
      <c r="G216" s="27"/>
      <c r="H216" s="13"/>
      <c r="I216" s="26"/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10" t="str">
        <f t="shared" si="3"/>
        <v>000-000</v>
      </c>
      <c r="C217" s="10"/>
      <c r="D217" s="10"/>
      <c r="E217" s="10"/>
      <c r="F217" s="10"/>
      <c r="G217" s="27"/>
      <c r="H217" s="13"/>
      <c r="I217" s="26"/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10" t="str">
        <f t="shared" si="3"/>
        <v>000-000</v>
      </c>
      <c r="C218" s="10"/>
      <c r="D218" s="10"/>
      <c r="E218" s="10"/>
      <c r="F218" s="10"/>
      <c r="G218" s="27"/>
      <c r="H218" s="13"/>
      <c r="I218" s="26"/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10" t="str">
        <f t="shared" si="3"/>
        <v>000-000</v>
      </c>
      <c r="C219" s="10"/>
      <c r="D219" s="10"/>
      <c r="E219" s="10"/>
      <c r="F219" s="10"/>
      <c r="G219" s="27"/>
      <c r="H219" s="13"/>
      <c r="I219" s="26"/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10" t="str">
        <f t="shared" si="3"/>
        <v>000-000</v>
      </c>
      <c r="C220" s="10"/>
      <c r="D220" s="10"/>
      <c r="E220" s="10"/>
      <c r="F220" s="10"/>
      <c r="G220" s="27"/>
      <c r="H220" s="13"/>
      <c r="I220" s="26"/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10" t="str">
        <f t="shared" si="3"/>
        <v>000-000</v>
      </c>
      <c r="C221" s="10"/>
      <c r="D221" s="10"/>
      <c r="E221" s="10"/>
      <c r="F221" s="10"/>
      <c r="G221" s="27"/>
      <c r="H221" s="13"/>
      <c r="I221" s="26"/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10" t="str">
        <f t="shared" si="3"/>
        <v>000-000</v>
      </c>
      <c r="C222" s="10"/>
      <c r="D222" s="10"/>
      <c r="E222" s="10"/>
      <c r="F222" s="10"/>
      <c r="G222" s="27"/>
      <c r="H222" s="13"/>
      <c r="I222" s="26"/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10" t="str">
        <f t="shared" si="3"/>
        <v>000-000</v>
      </c>
      <c r="C223" s="10"/>
      <c r="D223" s="10"/>
      <c r="E223" s="10"/>
      <c r="F223" s="10"/>
      <c r="G223" s="27"/>
      <c r="H223" s="13"/>
      <c r="I223" s="26"/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10" t="str">
        <f t="shared" si="3"/>
        <v>000-000</v>
      </c>
      <c r="C224" s="10"/>
      <c r="D224" s="10"/>
      <c r="E224" s="10"/>
      <c r="F224" s="10"/>
      <c r="G224" s="27"/>
      <c r="H224" s="13"/>
      <c r="I224" s="26"/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10" t="str">
        <f t="shared" si="3"/>
        <v>000-000</v>
      </c>
      <c r="C225" s="10"/>
      <c r="D225" s="10"/>
      <c r="E225" s="10"/>
      <c r="F225" s="10"/>
      <c r="G225" s="27"/>
      <c r="H225" s="13"/>
      <c r="I225" s="26"/>
      <c r="J225" s="22"/>
      <c r="K225" s="23"/>
      <c r="L225" s="20"/>
      <c r="M225" s="24"/>
      <c r="N225" s="20"/>
      <c r="O225" s="20"/>
      <c r="P225" s="20"/>
      <c r="Q225" s="20"/>
      <c r="R225" s="20"/>
    </row>
    <row r="226" spans="1:18" ht="18" customHeight="1">
      <c r="A226" s="9">
        <v>178</v>
      </c>
      <c r="B226" s="10" t="str">
        <f t="shared" si="3"/>
        <v>000-000</v>
      </c>
      <c r="C226" s="10"/>
      <c r="D226" s="10"/>
      <c r="E226" s="10"/>
      <c r="F226" s="10"/>
      <c r="G226" s="27"/>
      <c r="H226" s="13"/>
      <c r="I226" s="26"/>
      <c r="J226" s="22"/>
      <c r="K226" s="23"/>
      <c r="L226" s="20"/>
      <c r="M226" s="24"/>
      <c r="N226" s="20"/>
      <c r="O226" s="20"/>
      <c r="P226" s="20"/>
      <c r="Q226" s="20"/>
      <c r="R226" s="20"/>
    </row>
    <row r="227" spans="1:18" ht="18" customHeight="1">
      <c r="A227" s="9">
        <v>179</v>
      </c>
      <c r="B227" s="10" t="str">
        <f t="shared" si="3"/>
        <v>000-000</v>
      </c>
      <c r="C227" s="10"/>
      <c r="D227" s="10"/>
      <c r="E227" s="10"/>
      <c r="F227" s="10"/>
      <c r="G227" s="27"/>
      <c r="H227" s="13"/>
      <c r="I227" s="26"/>
      <c r="J227" s="22"/>
      <c r="K227" s="23"/>
      <c r="L227" s="20"/>
      <c r="M227" s="24"/>
      <c r="N227" s="20"/>
      <c r="O227" s="20"/>
      <c r="P227" s="20"/>
      <c r="Q227" s="20"/>
      <c r="R227" s="20"/>
    </row>
    <row r="228" spans="1:18" ht="18" customHeight="1">
      <c r="A228" s="9">
        <v>180</v>
      </c>
      <c r="B228" s="10" t="str">
        <f t="shared" si="3"/>
        <v>000-000</v>
      </c>
      <c r="C228" s="10"/>
      <c r="D228" s="10"/>
      <c r="E228" s="10"/>
      <c r="F228" s="10"/>
      <c r="G228" s="27"/>
      <c r="H228" s="13"/>
      <c r="I228" s="26"/>
      <c r="J228" s="22"/>
      <c r="K228" s="23"/>
      <c r="L228" s="20"/>
      <c r="M228" s="24"/>
      <c r="N228" s="20"/>
      <c r="O228" s="20"/>
      <c r="P228" s="20"/>
      <c r="Q228" s="20"/>
      <c r="R228" s="20"/>
    </row>
    <row r="229" spans="1:18" ht="18" customHeight="1">
      <c r="A229" s="9">
        <v>181</v>
      </c>
      <c r="B229" s="10" t="str">
        <f t="shared" si="3"/>
        <v>000-000</v>
      </c>
      <c r="C229" s="10"/>
      <c r="D229" s="10"/>
      <c r="E229" s="10"/>
      <c r="F229" s="10"/>
      <c r="G229" s="27"/>
      <c r="H229" s="13"/>
      <c r="I229" s="26"/>
      <c r="J229" s="22"/>
      <c r="K229" s="23"/>
      <c r="L229" s="20"/>
      <c r="M229" s="24"/>
      <c r="N229" s="20"/>
      <c r="O229" s="20"/>
      <c r="P229" s="20"/>
      <c r="Q229" s="20"/>
      <c r="R229" s="20"/>
    </row>
    <row r="230" spans="1:18" ht="18" customHeight="1">
      <c r="A230" s="9">
        <v>182</v>
      </c>
      <c r="B230" s="10" t="str">
        <f t="shared" si="3"/>
        <v>000-000</v>
      </c>
      <c r="C230" s="10"/>
      <c r="D230" s="10"/>
      <c r="E230" s="10"/>
      <c r="F230" s="10"/>
      <c r="G230" s="27"/>
      <c r="H230" s="13"/>
      <c r="I230" s="26"/>
      <c r="J230" s="22"/>
      <c r="K230" s="23"/>
      <c r="L230" s="20"/>
      <c r="M230" s="24"/>
      <c r="N230" s="20"/>
      <c r="O230" s="20"/>
      <c r="P230" s="20"/>
      <c r="Q230" s="20"/>
      <c r="R230" s="20"/>
    </row>
    <row r="231" spans="1:18" ht="18" customHeight="1">
      <c r="A231" s="9">
        <v>183</v>
      </c>
      <c r="B231" s="10" t="str">
        <f t="shared" si="3"/>
        <v>000-000</v>
      </c>
      <c r="C231" s="10"/>
      <c r="D231" s="10"/>
      <c r="E231" s="10"/>
      <c r="F231" s="10"/>
      <c r="G231" s="27"/>
      <c r="H231" s="13"/>
      <c r="I231" s="26"/>
      <c r="J231" s="22"/>
      <c r="K231" s="23"/>
      <c r="L231" s="20"/>
      <c r="M231" s="24"/>
      <c r="N231" s="20"/>
      <c r="O231" s="20"/>
      <c r="P231" s="20"/>
      <c r="Q231" s="20"/>
      <c r="R231" s="20"/>
    </row>
    <row r="232" spans="1:18" ht="18" customHeight="1">
      <c r="A232" s="9">
        <v>184</v>
      </c>
      <c r="B232" s="10" t="str">
        <f t="shared" si="3"/>
        <v>000-000</v>
      </c>
      <c r="C232" s="10"/>
      <c r="D232" s="10"/>
      <c r="E232" s="10"/>
      <c r="F232" s="10"/>
      <c r="G232" s="27"/>
      <c r="H232" s="13"/>
      <c r="I232" s="26"/>
      <c r="J232" s="22"/>
      <c r="K232" s="23"/>
      <c r="L232" s="20"/>
      <c r="M232" s="24"/>
      <c r="N232" s="20"/>
      <c r="O232" s="20"/>
      <c r="P232" s="20"/>
      <c r="Q232" s="20"/>
      <c r="R232" s="20"/>
    </row>
    <row r="233" spans="1:18" ht="18" customHeight="1">
      <c r="A233" s="9">
        <v>185</v>
      </c>
      <c r="B233" s="10" t="str">
        <f t="shared" si="3"/>
        <v>000-000</v>
      </c>
      <c r="C233" s="10"/>
      <c r="D233" s="10"/>
      <c r="E233" s="10"/>
      <c r="F233" s="10"/>
      <c r="G233" s="27"/>
      <c r="H233" s="13"/>
      <c r="I233" s="26"/>
      <c r="J233" s="22"/>
      <c r="K233" s="23"/>
      <c r="L233" s="20"/>
      <c r="M233" s="24"/>
      <c r="N233" s="20"/>
      <c r="O233" s="20"/>
      <c r="P233" s="20"/>
      <c r="Q233" s="20"/>
      <c r="R233" s="20"/>
    </row>
    <row r="234" spans="1:18" ht="18" customHeight="1">
      <c r="A234" s="9">
        <v>186</v>
      </c>
      <c r="B234" s="10" t="str">
        <f t="shared" si="3"/>
        <v>000-000</v>
      </c>
      <c r="C234" s="10"/>
      <c r="D234" s="10"/>
      <c r="E234" s="10"/>
      <c r="F234" s="10"/>
      <c r="G234" s="27"/>
      <c r="H234" s="13"/>
      <c r="I234" s="26"/>
      <c r="J234" s="22"/>
      <c r="K234" s="23"/>
      <c r="L234" s="20"/>
      <c r="M234" s="24"/>
      <c r="N234" s="20"/>
      <c r="O234" s="20"/>
      <c r="P234" s="20"/>
      <c r="Q234" s="20"/>
      <c r="R234" s="20"/>
    </row>
    <row r="235" spans="1:18" ht="18" customHeight="1">
      <c r="A235" s="9">
        <v>187</v>
      </c>
      <c r="B235" s="10" t="str">
        <f t="shared" si="3"/>
        <v>000-000</v>
      </c>
      <c r="C235" s="10"/>
      <c r="D235" s="10"/>
      <c r="E235" s="10"/>
      <c r="F235" s="10"/>
      <c r="G235" s="27"/>
      <c r="H235" s="13"/>
      <c r="I235" s="26"/>
      <c r="J235" s="22"/>
      <c r="K235" s="23"/>
      <c r="L235" s="20"/>
      <c r="M235" s="24"/>
      <c r="N235" s="20"/>
      <c r="O235" s="20"/>
      <c r="P235" s="20"/>
      <c r="Q235" s="20"/>
      <c r="R235" s="20"/>
    </row>
    <row r="236" spans="1:18" ht="18" customHeight="1">
      <c r="A236" s="9">
        <v>188</v>
      </c>
      <c r="B236" s="10" t="str">
        <f t="shared" si="3"/>
        <v>000-000</v>
      </c>
      <c r="C236" s="10"/>
      <c r="D236" s="10"/>
      <c r="E236" s="10"/>
      <c r="F236" s="10"/>
      <c r="G236" s="27"/>
      <c r="H236" s="13"/>
      <c r="I236" s="26"/>
      <c r="J236" s="22"/>
      <c r="K236" s="23"/>
      <c r="L236" s="20"/>
      <c r="M236" s="24"/>
      <c r="N236" s="20"/>
      <c r="O236" s="20"/>
      <c r="P236" s="20"/>
      <c r="Q236" s="20"/>
      <c r="R236" s="20"/>
    </row>
    <row r="237" spans="1:18" ht="18" customHeight="1">
      <c r="A237" s="9">
        <v>189</v>
      </c>
      <c r="B237" s="10" t="str">
        <f t="shared" si="3"/>
        <v>000-000</v>
      </c>
      <c r="C237" s="10"/>
      <c r="D237" s="10"/>
      <c r="E237" s="10"/>
      <c r="F237" s="10"/>
      <c r="G237" s="27"/>
      <c r="H237" s="13"/>
      <c r="I237" s="26"/>
      <c r="J237" s="22"/>
      <c r="K237" s="23"/>
      <c r="L237" s="20"/>
      <c r="M237" s="24"/>
      <c r="N237" s="20"/>
      <c r="O237" s="20"/>
      <c r="P237" s="20"/>
      <c r="Q237" s="20"/>
      <c r="R237" s="20"/>
    </row>
    <row r="238" spans="1:18" ht="18" customHeight="1">
      <c r="A238" s="9">
        <v>190</v>
      </c>
      <c r="B238" s="10" t="str">
        <f t="shared" si="3"/>
        <v>000-000</v>
      </c>
      <c r="C238" s="10"/>
      <c r="D238" s="10"/>
      <c r="E238" s="10"/>
      <c r="F238" s="10"/>
      <c r="G238" s="27"/>
      <c r="H238" s="13"/>
      <c r="I238" s="26"/>
      <c r="J238" s="22"/>
      <c r="K238" s="23"/>
      <c r="L238" s="20"/>
      <c r="M238" s="24"/>
      <c r="N238" s="20"/>
      <c r="O238" s="20"/>
      <c r="P238" s="20"/>
      <c r="Q238" s="20"/>
      <c r="R238" s="20"/>
    </row>
    <row r="239" spans="1:18" ht="18" customHeight="1">
      <c r="A239" s="9">
        <v>191</v>
      </c>
      <c r="B239" s="10" t="str">
        <f t="shared" si="3"/>
        <v>000-000</v>
      </c>
      <c r="C239" s="10"/>
      <c r="D239" s="10"/>
      <c r="E239" s="10"/>
      <c r="F239" s="10"/>
      <c r="G239" s="27"/>
      <c r="H239" s="13"/>
      <c r="I239" s="26"/>
      <c r="J239" s="22"/>
      <c r="K239" s="23"/>
      <c r="L239" s="20"/>
      <c r="M239" s="24"/>
      <c r="N239" s="20"/>
      <c r="O239" s="20"/>
      <c r="P239" s="20"/>
      <c r="Q239" s="20"/>
      <c r="R239" s="20"/>
    </row>
    <row r="240" spans="1:18" ht="18" customHeight="1">
      <c r="A240" s="9">
        <v>192</v>
      </c>
      <c r="B240" s="10" t="str">
        <f t="shared" si="3"/>
        <v>000-000</v>
      </c>
      <c r="C240" s="10"/>
      <c r="D240" s="10"/>
      <c r="E240" s="10"/>
      <c r="F240" s="10"/>
      <c r="G240" s="27"/>
      <c r="H240" s="13"/>
      <c r="I240" s="26"/>
      <c r="J240" s="22"/>
      <c r="K240" s="23"/>
      <c r="L240" s="20"/>
      <c r="M240" s="24"/>
      <c r="N240" s="20"/>
      <c r="O240" s="20"/>
      <c r="P240" s="20"/>
      <c r="Q240" s="20"/>
      <c r="R240" s="20"/>
    </row>
    <row r="241" spans="1:18" ht="18" customHeight="1">
      <c r="A241" s="9">
        <v>193</v>
      </c>
      <c r="B241" s="10" t="str">
        <f t="shared" ref="B241:B304" si="4">TEXT(C241,"000")&amp;"-"&amp;TEXT(E241,"000")</f>
        <v>000-000</v>
      </c>
      <c r="C241" s="10"/>
      <c r="D241" s="10"/>
      <c r="E241" s="10"/>
      <c r="F241" s="10"/>
      <c r="G241" s="27"/>
      <c r="H241" s="13"/>
      <c r="I241" s="26"/>
      <c r="J241" s="22"/>
      <c r="K241" s="23"/>
      <c r="L241" s="20"/>
      <c r="M241" s="24"/>
      <c r="N241" s="20"/>
      <c r="O241" s="20"/>
      <c r="P241" s="20"/>
      <c r="Q241" s="20"/>
      <c r="R241" s="20"/>
    </row>
    <row r="242" spans="1:18" ht="18" customHeight="1">
      <c r="A242" s="9">
        <v>194</v>
      </c>
      <c r="B242" s="10" t="str">
        <f t="shared" si="4"/>
        <v>000-000</v>
      </c>
      <c r="C242" s="10"/>
      <c r="D242" s="10"/>
      <c r="E242" s="10"/>
      <c r="F242" s="10"/>
      <c r="G242" s="27"/>
      <c r="H242" s="13"/>
      <c r="I242" s="26"/>
      <c r="J242" s="22"/>
      <c r="K242" s="23"/>
      <c r="L242" s="20"/>
      <c r="M242" s="24"/>
      <c r="N242" s="20"/>
      <c r="O242" s="20"/>
      <c r="P242" s="20"/>
      <c r="Q242" s="20"/>
      <c r="R242" s="20"/>
    </row>
    <row r="243" spans="1:18" ht="18" customHeight="1">
      <c r="A243" s="9">
        <v>195</v>
      </c>
      <c r="B243" s="10" t="str">
        <f t="shared" si="4"/>
        <v>000-000</v>
      </c>
      <c r="C243" s="10"/>
      <c r="D243" s="10"/>
      <c r="E243" s="10"/>
      <c r="F243" s="10"/>
      <c r="G243" s="27"/>
      <c r="H243" s="13"/>
      <c r="I243" s="26"/>
      <c r="J243" s="22"/>
      <c r="K243" s="23"/>
      <c r="L243" s="20"/>
      <c r="M243" s="24"/>
      <c r="N243" s="20"/>
      <c r="O243" s="20"/>
      <c r="P243" s="20"/>
      <c r="Q243" s="20"/>
      <c r="R243" s="20"/>
    </row>
    <row r="244" spans="1:18" ht="18" customHeight="1">
      <c r="A244" s="9">
        <v>196</v>
      </c>
      <c r="B244" s="10" t="str">
        <f t="shared" si="4"/>
        <v>000-000</v>
      </c>
      <c r="C244" s="10"/>
      <c r="D244" s="10"/>
      <c r="E244" s="10"/>
      <c r="F244" s="10"/>
      <c r="G244" s="27"/>
      <c r="H244" s="13"/>
      <c r="I244" s="26"/>
      <c r="J244" s="22"/>
      <c r="K244" s="23"/>
      <c r="L244" s="20"/>
      <c r="M244" s="24"/>
      <c r="N244" s="20"/>
      <c r="O244" s="20"/>
      <c r="P244" s="20"/>
      <c r="Q244" s="20"/>
      <c r="R244" s="20"/>
    </row>
    <row r="245" spans="1:18" ht="18" customHeight="1">
      <c r="A245" s="9">
        <v>197</v>
      </c>
      <c r="B245" s="10" t="str">
        <f t="shared" si="4"/>
        <v>000-000</v>
      </c>
      <c r="C245" s="10"/>
      <c r="D245" s="10"/>
      <c r="E245" s="10"/>
      <c r="F245" s="10"/>
      <c r="G245" s="27"/>
      <c r="H245" s="13"/>
      <c r="I245" s="26"/>
      <c r="J245" s="22"/>
      <c r="K245" s="23"/>
      <c r="L245" s="20"/>
      <c r="M245" s="24"/>
      <c r="N245" s="20"/>
      <c r="O245" s="20"/>
      <c r="P245" s="20"/>
      <c r="Q245" s="20"/>
      <c r="R245" s="20"/>
    </row>
    <row r="246" spans="1:18" ht="18" customHeight="1">
      <c r="A246" s="9">
        <v>198</v>
      </c>
      <c r="B246" s="10" t="str">
        <f t="shared" si="4"/>
        <v>000-000</v>
      </c>
      <c r="C246" s="10"/>
      <c r="D246" s="10"/>
      <c r="E246" s="10"/>
      <c r="F246" s="10"/>
      <c r="G246" s="27"/>
      <c r="H246" s="13"/>
      <c r="I246" s="26"/>
      <c r="J246" s="22"/>
      <c r="K246" s="23"/>
      <c r="L246" s="20"/>
      <c r="M246" s="24"/>
      <c r="N246" s="20"/>
      <c r="O246" s="20"/>
      <c r="P246" s="20"/>
      <c r="Q246" s="20"/>
      <c r="R246" s="20"/>
    </row>
    <row r="247" spans="1:18" ht="18" customHeight="1">
      <c r="A247" s="9">
        <v>199</v>
      </c>
      <c r="B247" s="10" t="str">
        <f t="shared" si="4"/>
        <v>000-000</v>
      </c>
      <c r="C247" s="10"/>
      <c r="D247" s="10"/>
      <c r="E247" s="10"/>
      <c r="F247" s="10"/>
      <c r="G247" s="27"/>
      <c r="H247" s="13"/>
      <c r="I247" s="26"/>
      <c r="J247" s="22"/>
      <c r="K247" s="23"/>
      <c r="L247" s="20"/>
      <c r="M247" s="24"/>
      <c r="N247" s="20"/>
      <c r="O247" s="20"/>
      <c r="P247" s="20"/>
      <c r="Q247" s="20"/>
      <c r="R247" s="20"/>
    </row>
    <row r="248" spans="1:18" ht="18" customHeight="1">
      <c r="A248" s="9">
        <v>200</v>
      </c>
      <c r="B248" s="10" t="str">
        <f t="shared" si="4"/>
        <v>000-000</v>
      </c>
      <c r="C248" s="10"/>
      <c r="D248" s="10"/>
      <c r="E248" s="10"/>
      <c r="F248" s="10"/>
      <c r="G248" s="27"/>
      <c r="H248" s="13"/>
      <c r="I248" s="26"/>
      <c r="J248" s="22"/>
      <c r="K248" s="23"/>
      <c r="L248" s="20"/>
      <c r="M248" s="24"/>
      <c r="N248" s="20"/>
      <c r="O248" s="20"/>
      <c r="P248" s="20"/>
      <c r="Q248" s="20"/>
      <c r="R248" s="20"/>
    </row>
    <row r="249" spans="1:18" ht="18" customHeight="1">
      <c r="A249" s="9">
        <v>201</v>
      </c>
      <c r="B249" s="10" t="str">
        <f t="shared" si="4"/>
        <v>000-000</v>
      </c>
      <c r="C249" s="10"/>
      <c r="D249" s="10"/>
      <c r="E249" s="10"/>
      <c r="F249" s="10"/>
      <c r="G249" s="27"/>
      <c r="H249" s="13"/>
      <c r="I249" s="26"/>
      <c r="J249" s="22"/>
      <c r="K249" s="23"/>
      <c r="L249" s="20"/>
      <c r="M249" s="24"/>
      <c r="N249" s="20"/>
      <c r="O249" s="20"/>
      <c r="P249" s="20"/>
      <c r="Q249" s="20"/>
      <c r="R249" s="20"/>
    </row>
    <row r="250" spans="1:18" ht="18" customHeight="1">
      <c r="A250" s="9">
        <v>202</v>
      </c>
      <c r="B250" s="10" t="str">
        <f t="shared" si="4"/>
        <v>000-000</v>
      </c>
      <c r="C250" s="10"/>
      <c r="D250" s="10"/>
      <c r="E250" s="10"/>
      <c r="F250" s="10"/>
      <c r="G250" s="27"/>
      <c r="H250" s="13"/>
      <c r="I250" s="26"/>
      <c r="J250" s="22"/>
      <c r="K250" s="23"/>
      <c r="L250" s="20"/>
      <c r="M250" s="24"/>
      <c r="N250" s="20"/>
      <c r="O250" s="20"/>
      <c r="P250" s="20"/>
      <c r="Q250" s="20"/>
      <c r="R250" s="20"/>
    </row>
    <row r="251" spans="1:18" ht="18" customHeight="1">
      <c r="A251" s="9">
        <v>203</v>
      </c>
      <c r="B251" s="10" t="str">
        <f t="shared" si="4"/>
        <v>000-000</v>
      </c>
      <c r="C251" s="10"/>
      <c r="D251" s="10"/>
      <c r="E251" s="10"/>
      <c r="F251" s="10"/>
      <c r="G251" s="27"/>
      <c r="H251" s="13"/>
      <c r="I251" s="26"/>
      <c r="J251" s="22"/>
      <c r="K251" s="23"/>
      <c r="L251" s="20"/>
      <c r="M251" s="24"/>
      <c r="N251" s="20"/>
      <c r="O251" s="20"/>
      <c r="P251" s="20"/>
      <c r="Q251" s="20"/>
      <c r="R251" s="20"/>
    </row>
    <row r="252" spans="1:18" ht="18" customHeight="1">
      <c r="A252" s="9">
        <v>204</v>
      </c>
      <c r="B252" s="10" t="str">
        <f t="shared" si="4"/>
        <v>000-000</v>
      </c>
      <c r="C252" s="10"/>
      <c r="D252" s="10"/>
      <c r="E252" s="10"/>
      <c r="F252" s="10"/>
      <c r="G252" s="27"/>
      <c r="H252" s="13"/>
      <c r="I252" s="26"/>
      <c r="J252" s="22"/>
      <c r="K252" s="23"/>
      <c r="L252" s="20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10" t="str">
        <f t="shared" si="4"/>
        <v>000-000</v>
      </c>
      <c r="C253" s="10"/>
      <c r="D253" s="10"/>
      <c r="E253" s="10"/>
      <c r="F253" s="10"/>
      <c r="G253" s="27"/>
      <c r="H253" s="13"/>
      <c r="I253" s="26"/>
      <c r="J253" s="22"/>
      <c r="K253" s="23"/>
      <c r="L253" s="20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10" t="str">
        <f t="shared" si="4"/>
        <v>000-000</v>
      </c>
      <c r="C254" s="10"/>
      <c r="D254" s="10"/>
      <c r="E254" s="10"/>
      <c r="F254" s="10"/>
      <c r="G254" s="27"/>
      <c r="H254" s="13"/>
      <c r="I254" s="26"/>
      <c r="J254" s="22"/>
      <c r="K254" s="23"/>
      <c r="L254" s="20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10" t="str">
        <f t="shared" si="4"/>
        <v>000-000</v>
      </c>
      <c r="C255" s="10"/>
      <c r="D255" s="10"/>
      <c r="E255" s="10"/>
      <c r="F255" s="10"/>
      <c r="G255" s="27"/>
      <c r="H255" s="13"/>
      <c r="I255" s="26"/>
      <c r="J255" s="22"/>
      <c r="K255" s="23"/>
      <c r="L255" s="20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10" t="str">
        <f t="shared" si="4"/>
        <v>000-000</v>
      </c>
      <c r="C256" s="10"/>
      <c r="D256" s="10"/>
      <c r="E256" s="10"/>
      <c r="F256" s="10"/>
      <c r="G256" s="27"/>
      <c r="H256" s="13"/>
      <c r="I256" s="26"/>
      <c r="J256" s="22"/>
      <c r="K256" s="23"/>
      <c r="L256" s="20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10" t="str">
        <f t="shared" si="4"/>
        <v>000-000</v>
      </c>
      <c r="C257" s="10"/>
      <c r="D257" s="10"/>
      <c r="E257" s="10"/>
      <c r="F257" s="10"/>
      <c r="G257" s="27"/>
      <c r="H257" s="13"/>
      <c r="I257" s="26"/>
      <c r="J257" s="22"/>
      <c r="K257" s="23"/>
      <c r="L257" s="20"/>
      <c r="M257" s="24"/>
      <c r="N257" s="20"/>
      <c r="O257" s="20"/>
      <c r="P257" s="20"/>
      <c r="Q257" s="20"/>
      <c r="R257" s="20"/>
    </row>
    <row r="258" spans="1:18" ht="18" customHeight="1">
      <c r="A258" s="9">
        <v>210</v>
      </c>
      <c r="B258" s="10" t="str">
        <f t="shared" si="4"/>
        <v>000-000</v>
      </c>
      <c r="C258" s="10"/>
      <c r="D258" s="10"/>
      <c r="E258" s="10"/>
      <c r="F258" s="10"/>
      <c r="G258" s="27"/>
      <c r="H258" s="13"/>
      <c r="I258" s="26"/>
      <c r="J258" s="22"/>
      <c r="K258" s="23"/>
      <c r="L258" s="20"/>
      <c r="M258" s="24"/>
      <c r="N258" s="20"/>
      <c r="O258" s="20"/>
      <c r="P258" s="20"/>
      <c r="Q258" s="20"/>
      <c r="R258" s="20"/>
    </row>
    <row r="259" spans="1:18" ht="18" customHeight="1">
      <c r="A259" s="9">
        <v>211</v>
      </c>
      <c r="B259" s="10" t="str">
        <f t="shared" si="4"/>
        <v>000-000</v>
      </c>
      <c r="C259" s="10"/>
      <c r="D259" s="10"/>
      <c r="E259" s="10"/>
      <c r="F259" s="10"/>
      <c r="G259" s="27"/>
      <c r="H259" s="13"/>
      <c r="I259" s="26"/>
      <c r="J259" s="22"/>
      <c r="K259" s="23"/>
      <c r="L259" s="20"/>
      <c r="M259" s="24"/>
      <c r="N259" s="20"/>
      <c r="O259" s="20"/>
      <c r="P259" s="20"/>
      <c r="Q259" s="20"/>
      <c r="R259" s="20"/>
    </row>
    <row r="260" spans="1:18" ht="18" customHeight="1">
      <c r="A260" s="9">
        <v>212</v>
      </c>
      <c r="B260" s="10" t="str">
        <f t="shared" si="4"/>
        <v>000-000</v>
      </c>
      <c r="C260" s="10"/>
      <c r="D260" s="10"/>
      <c r="E260" s="10"/>
      <c r="F260" s="10"/>
      <c r="G260" s="27"/>
      <c r="H260" s="13"/>
      <c r="I260" s="26"/>
      <c r="J260" s="22"/>
      <c r="K260" s="23"/>
      <c r="L260" s="20"/>
      <c r="M260" s="24"/>
      <c r="N260" s="20"/>
      <c r="O260" s="20"/>
      <c r="P260" s="20"/>
      <c r="Q260" s="20"/>
      <c r="R260" s="20"/>
    </row>
    <row r="261" spans="1:18" ht="18" customHeight="1">
      <c r="A261" s="9">
        <v>213</v>
      </c>
      <c r="B261" s="10" t="str">
        <f t="shared" si="4"/>
        <v>000-000</v>
      </c>
      <c r="C261" s="10"/>
      <c r="D261" s="10"/>
      <c r="E261" s="10"/>
      <c r="F261" s="10"/>
      <c r="G261" s="27"/>
      <c r="H261" s="13"/>
      <c r="I261" s="26"/>
      <c r="J261" s="22"/>
      <c r="K261" s="23"/>
      <c r="L261" s="20"/>
      <c r="M261" s="24"/>
      <c r="N261" s="20"/>
      <c r="O261" s="20"/>
      <c r="P261" s="20"/>
      <c r="Q261" s="20"/>
      <c r="R261" s="20"/>
    </row>
    <row r="262" spans="1:18" ht="18" customHeight="1">
      <c r="A262" s="9">
        <v>214</v>
      </c>
      <c r="B262" s="10" t="str">
        <f t="shared" si="4"/>
        <v>000-000</v>
      </c>
      <c r="C262" s="10"/>
      <c r="D262" s="10"/>
      <c r="E262" s="10"/>
      <c r="F262" s="10"/>
      <c r="G262" s="27"/>
      <c r="H262" s="13"/>
      <c r="I262" s="26"/>
      <c r="J262" s="22"/>
      <c r="K262" s="23"/>
      <c r="L262" s="20"/>
      <c r="M262" s="24"/>
      <c r="N262" s="20"/>
      <c r="O262" s="20"/>
      <c r="P262" s="20"/>
      <c r="Q262" s="20"/>
      <c r="R262" s="20"/>
    </row>
    <row r="263" spans="1:18" ht="18" customHeight="1">
      <c r="A263" s="9">
        <v>215</v>
      </c>
      <c r="B263" s="10" t="str">
        <f t="shared" si="4"/>
        <v>000-000</v>
      </c>
      <c r="C263" s="10"/>
      <c r="D263" s="10"/>
      <c r="E263" s="10"/>
      <c r="F263" s="10"/>
      <c r="G263" s="27"/>
      <c r="H263" s="13"/>
      <c r="I263" s="26"/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10" t="str">
        <f t="shared" si="4"/>
        <v>000-000</v>
      </c>
      <c r="C264" s="10"/>
      <c r="D264" s="10"/>
      <c r="E264" s="10"/>
      <c r="F264" s="10"/>
      <c r="G264" s="27"/>
      <c r="H264" s="13"/>
      <c r="I264" s="26"/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10" t="str">
        <f t="shared" si="4"/>
        <v>000-000</v>
      </c>
      <c r="C265" s="10"/>
      <c r="D265" s="10"/>
      <c r="E265" s="10"/>
      <c r="F265" s="10"/>
      <c r="G265" s="27"/>
      <c r="H265" s="13"/>
      <c r="I265" s="26"/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10" t="str">
        <f t="shared" si="4"/>
        <v>000-000</v>
      </c>
      <c r="C266" s="10"/>
      <c r="D266" s="10"/>
      <c r="E266" s="10"/>
      <c r="F266" s="10"/>
      <c r="G266" s="27"/>
      <c r="H266" s="13"/>
      <c r="I266" s="26"/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10" t="str">
        <f t="shared" si="4"/>
        <v>000-000</v>
      </c>
      <c r="C267" s="10"/>
      <c r="D267" s="10"/>
      <c r="E267" s="10"/>
      <c r="F267" s="10"/>
      <c r="G267" s="27"/>
      <c r="H267" s="13"/>
      <c r="I267" s="26"/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10" t="str">
        <f t="shared" si="4"/>
        <v>000-000</v>
      </c>
      <c r="C268" s="10"/>
      <c r="D268" s="10"/>
      <c r="E268" s="10"/>
      <c r="F268" s="10"/>
      <c r="G268" s="27"/>
      <c r="H268" s="13"/>
      <c r="I268" s="26"/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10" t="str">
        <f t="shared" si="4"/>
        <v>000-000</v>
      </c>
      <c r="C269" s="10"/>
      <c r="D269" s="10"/>
      <c r="E269" s="10"/>
      <c r="F269" s="10"/>
      <c r="G269" s="27"/>
      <c r="H269" s="13"/>
      <c r="I269" s="26"/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10" t="str">
        <f t="shared" si="4"/>
        <v>000-000</v>
      </c>
      <c r="C270" s="10"/>
      <c r="D270" s="10"/>
      <c r="E270" s="10"/>
      <c r="F270" s="10"/>
      <c r="G270" s="27"/>
      <c r="H270" s="13"/>
      <c r="I270" s="26"/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10" t="str">
        <f t="shared" si="4"/>
        <v>000-000</v>
      </c>
      <c r="C271" s="10"/>
      <c r="D271" s="10"/>
      <c r="E271" s="10"/>
      <c r="F271" s="10"/>
      <c r="G271" s="27"/>
      <c r="H271" s="13"/>
      <c r="I271" s="26"/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10" t="str">
        <f t="shared" si="4"/>
        <v>000-000</v>
      </c>
      <c r="C272" s="10"/>
      <c r="D272" s="10"/>
      <c r="E272" s="10"/>
      <c r="F272" s="10"/>
      <c r="G272" s="27"/>
      <c r="H272" s="13"/>
      <c r="I272" s="26"/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10" t="str">
        <f t="shared" si="4"/>
        <v>000-000</v>
      </c>
      <c r="C273" s="10"/>
      <c r="D273" s="10"/>
      <c r="E273" s="10"/>
      <c r="F273" s="10"/>
      <c r="G273" s="27"/>
      <c r="H273" s="13"/>
      <c r="I273" s="26"/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10" t="str">
        <f t="shared" si="4"/>
        <v>000-000</v>
      </c>
      <c r="C274" s="10"/>
      <c r="D274" s="10"/>
      <c r="E274" s="10"/>
      <c r="F274" s="10"/>
      <c r="G274" s="27"/>
      <c r="H274" s="13"/>
      <c r="I274" s="26"/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10" t="str">
        <f t="shared" si="4"/>
        <v>000-000</v>
      </c>
      <c r="C275" s="10"/>
      <c r="D275" s="10"/>
      <c r="E275" s="10"/>
      <c r="F275" s="10"/>
      <c r="G275" s="27"/>
      <c r="H275" s="13"/>
      <c r="I275" s="26"/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10" t="str">
        <f t="shared" si="4"/>
        <v>000-000</v>
      </c>
      <c r="C276" s="10"/>
      <c r="D276" s="10"/>
      <c r="E276" s="10"/>
      <c r="F276" s="10"/>
      <c r="G276" s="27"/>
      <c r="H276" s="13"/>
      <c r="I276" s="26"/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10" t="str">
        <f t="shared" si="4"/>
        <v>000-000</v>
      </c>
      <c r="C277" s="10"/>
      <c r="D277" s="10"/>
      <c r="E277" s="10"/>
      <c r="F277" s="10"/>
      <c r="G277" s="27"/>
      <c r="H277" s="13"/>
      <c r="I277" s="26"/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10" t="str">
        <f t="shared" si="4"/>
        <v>000-000</v>
      </c>
      <c r="C278" s="10"/>
      <c r="D278" s="10"/>
      <c r="E278" s="10"/>
      <c r="F278" s="10"/>
      <c r="G278" s="27"/>
      <c r="H278" s="13"/>
      <c r="I278" s="26"/>
      <c r="J278" s="22"/>
      <c r="K278" s="23"/>
      <c r="L278" s="20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10" t="str">
        <f t="shared" si="4"/>
        <v>000-000</v>
      </c>
      <c r="C279" s="10"/>
      <c r="D279" s="10"/>
      <c r="E279" s="10"/>
      <c r="F279" s="10"/>
      <c r="G279" s="27"/>
      <c r="H279" s="13"/>
      <c r="I279" s="26"/>
      <c r="J279" s="22"/>
      <c r="K279" s="23"/>
      <c r="L279" s="20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10" t="str">
        <f t="shared" si="4"/>
        <v>000-000</v>
      </c>
      <c r="C280" s="10"/>
      <c r="D280" s="10"/>
      <c r="E280" s="10"/>
      <c r="F280" s="10"/>
      <c r="G280" s="27"/>
      <c r="H280" s="13"/>
      <c r="I280" s="26"/>
      <c r="J280" s="22"/>
      <c r="K280" s="23"/>
      <c r="L280" s="20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10" t="str">
        <f t="shared" si="4"/>
        <v>000-000</v>
      </c>
      <c r="C281" s="10"/>
      <c r="D281" s="10"/>
      <c r="E281" s="10"/>
      <c r="F281" s="10"/>
      <c r="G281" s="27"/>
      <c r="H281" s="13"/>
      <c r="I281" s="26"/>
      <c r="J281" s="22"/>
      <c r="K281" s="23"/>
      <c r="L281" s="20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10" t="str">
        <f t="shared" si="4"/>
        <v>000-000</v>
      </c>
      <c r="C282" s="10"/>
      <c r="D282" s="10"/>
      <c r="E282" s="10"/>
      <c r="F282" s="10"/>
      <c r="G282" s="27"/>
      <c r="H282" s="13"/>
      <c r="I282" s="26"/>
      <c r="J282" s="22"/>
      <c r="K282" s="23"/>
      <c r="L282" s="20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10" t="str">
        <f t="shared" si="4"/>
        <v>000-000</v>
      </c>
      <c r="C283" s="10"/>
      <c r="D283" s="10"/>
      <c r="E283" s="10"/>
      <c r="F283" s="10"/>
      <c r="G283" s="27"/>
      <c r="H283" s="13"/>
      <c r="I283" s="26"/>
      <c r="J283" s="22"/>
      <c r="K283" s="23"/>
      <c r="L283" s="20"/>
      <c r="M283" s="24"/>
      <c r="N283" s="20"/>
      <c r="O283" s="20"/>
      <c r="P283" s="20"/>
      <c r="Q283" s="20"/>
      <c r="R283" s="20"/>
    </row>
    <row r="284" spans="1:18" ht="18" customHeight="1">
      <c r="A284" s="9">
        <v>236</v>
      </c>
      <c r="B284" s="10" t="str">
        <f t="shared" si="4"/>
        <v>000-000</v>
      </c>
      <c r="C284" s="10"/>
      <c r="D284" s="10"/>
      <c r="E284" s="10"/>
      <c r="F284" s="10"/>
      <c r="G284" s="27"/>
      <c r="H284" s="13"/>
      <c r="I284" s="26"/>
      <c r="J284" s="22"/>
      <c r="K284" s="23"/>
      <c r="L284" s="20"/>
      <c r="M284" s="24"/>
      <c r="N284" s="20"/>
      <c r="O284" s="20"/>
      <c r="P284" s="20"/>
      <c r="Q284" s="20"/>
      <c r="R284" s="20"/>
    </row>
    <row r="285" spans="1:18" ht="18" customHeight="1">
      <c r="A285" s="9">
        <v>237</v>
      </c>
      <c r="B285" s="10" t="str">
        <f t="shared" si="4"/>
        <v>000-000</v>
      </c>
      <c r="C285" s="10"/>
      <c r="D285" s="10"/>
      <c r="E285" s="10"/>
      <c r="F285" s="10"/>
      <c r="G285" s="27"/>
      <c r="H285" s="13"/>
      <c r="I285" s="26"/>
      <c r="J285" s="22"/>
      <c r="K285" s="23"/>
      <c r="L285" s="20"/>
      <c r="M285" s="24"/>
      <c r="N285" s="20"/>
      <c r="O285" s="20"/>
      <c r="P285" s="20"/>
      <c r="Q285" s="20"/>
      <c r="R285" s="20"/>
    </row>
    <row r="286" spans="1:18" ht="18" customHeight="1">
      <c r="A286" s="9">
        <v>238</v>
      </c>
      <c r="B286" s="10" t="str">
        <f t="shared" si="4"/>
        <v>000-000</v>
      </c>
      <c r="C286" s="10"/>
      <c r="D286" s="10"/>
      <c r="E286" s="10"/>
      <c r="F286" s="10"/>
      <c r="G286" s="27"/>
      <c r="H286" s="13"/>
      <c r="I286" s="26"/>
      <c r="J286" s="22"/>
      <c r="K286" s="23"/>
      <c r="L286" s="20"/>
      <c r="M286" s="24"/>
      <c r="N286" s="20"/>
      <c r="O286" s="20"/>
      <c r="P286" s="20"/>
      <c r="Q286" s="20"/>
      <c r="R286" s="20"/>
    </row>
    <row r="287" spans="1:18" ht="18" customHeight="1">
      <c r="A287" s="9">
        <v>239</v>
      </c>
      <c r="B287" s="10" t="str">
        <f t="shared" si="4"/>
        <v>000-000</v>
      </c>
      <c r="C287" s="10"/>
      <c r="D287" s="10"/>
      <c r="E287" s="10"/>
      <c r="F287" s="10"/>
      <c r="G287" s="27"/>
      <c r="H287" s="13"/>
      <c r="I287" s="26"/>
      <c r="J287" s="22"/>
      <c r="K287" s="23"/>
      <c r="L287" s="20"/>
      <c r="M287" s="24"/>
      <c r="N287" s="20"/>
      <c r="O287" s="20"/>
      <c r="P287" s="20"/>
      <c r="Q287" s="20"/>
      <c r="R287" s="20"/>
    </row>
    <row r="288" spans="1:18" ht="18" customHeight="1">
      <c r="A288" s="9">
        <v>240</v>
      </c>
      <c r="B288" s="10" t="str">
        <f t="shared" si="4"/>
        <v>000-000</v>
      </c>
      <c r="C288" s="10"/>
      <c r="D288" s="10"/>
      <c r="E288" s="10"/>
      <c r="F288" s="10"/>
      <c r="G288" s="27"/>
      <c r="H288" s="13"/>
      <c r="I288" s="26"/>
      <c r="J288" s="22"/>
      <c r="K288" s="23"/>
      <c r="L288" s="20"/>
      <c r="M288" s="24"/>
      <c r="N288" s="20"/>
      <c r="O288" s="20"/>
      <c r="P288" s="20"/>
      <c r="Q288" s="20"/>
      <c r="R288" s="20"/>
    </row>
    <row r="289" spans="1:18" ht="18" customHeight="1">
      <c r="A289" s="9">
        <v>241</v>
      </c>
      <c r="B289" s="10" t="str">
        <f t="shared" si="4"/>
        <v>000-000</v>
      </c>
      <c r="C289" s="10"/>
      <c r="D289" s="10"/>
      <c r="E289" s="10"/>
      <c r="F289" s="10"/>
      <c r="G289" s="27"/>
      <c r="H289" s="13"/>
      <c r="I289" s="26"/>
      <c r="J289" s="22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10" t="str">
        <f t="shared" si="4"/>
        <v>000-000</v>
      </c>
      <c r="C290" s="10"/>
      <c r="D290" s="10"/>
      <c r="E290" s="10"/>
      <c r="F290" s="10"/>
      <c r="G290" s="27"/>
      <c r="H290" s="13"/>
      <c r="I290" s="26"/>
      <c r="J290" s="22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10" t="str">
        <f t="shared" si="4"/>
        <v>000-000</v>
      </c>
      <c r="C291" s="10"/>
      <c r="D291" s="10"/>
      <c r="E291" s="10"/>
      <c r="F291" s="10"/>
      <c r="G291" s="27"/>
      <c r="H291" s="13"/>
      <c r="I291" s="26"/>
      <c r="J291" s="22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10" t="str">
        <f t="shared" si="4"/>
        <v>000-000</v>
      </c>
      <c r="C292" s="10"/>
      <c r="D292" s="10"/>
      <c r="E292" s="10"/>
      <c r="F292" s="10"/>
      <c r="G292" s="27"/>
      <c r="H292" s="13"/>
      <c r="I292" s="26"/>
      <c r="J292" s="22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10" t="str">
        <f t="shared" si="4"/>
        <v>000-000</v>
      </c>
      <c r="C293" s="10"/>
      <c r="D293" s="10"/>
      <c r="E293" s="10"/>
      <c r="F293" s="10"/>
      <c r="G293" s="27"/>
      <c r="H293" s="13"/>
      <c r="I293" s="26"/>
      <c r="J293" s="22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10" t="str">
        <f t="shared" si="4"/>
        <v>000-000</v>
      </c>
      <c r="C294" s="10"/>
      <c r="D294" s="10"/>
      <c r="E294" s="10"/>
      <c r="F294" s="10"/>
      <c r="G294" s="27"/>
      <c r="H294" s="13"/>
      <c r="I294" s="26"/>
      <c r="J294" s="22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10" t="str">
        <f t="shared" si="4"/>
        <v>000-000</v>
      </c>
      <c r="C295" s="10"/>
      <c r="D295" s="10"/>
      <c r="E295" s="10"/>
      <c r="F295" s="10"/>
      <c r="G295" s="27"/>
      <c r="H295" s="13"/>
      <c r="I295" s="26"/>
      <c r="J295" s="22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10" t="str">
        <f t="shared" si="4"/>
        <v>000-000</v>
      </c>
      <c r="C296" s="10"/>
      <c r="D296" s="10"/>
      <c r="E296" s="10"/>
      <c r="F296" s="10"/>
      <c r="G296" s="27"/>
      <c r="H296" s="13"/>
      <c r="I296" s="26"/>
      <c r="J296" s="22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10" t="str">
        <f t="shared" si="4"/>
        <v>000-000</v>
      </c>
      <c r="C297" s="10"/>
      <c r="D297" s="10"/>
      <c r="E297" s="10"/>
      <c r="F297" s="10"/>
      <c r="G297" s="27"/>
      <c r="H297" s="13"/>
      <c r="I297" s="26"/>
      <c r="J297" s="22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10" t="str">
        <f t="shared" si="4"/>
        <v>000-000</v>
      </c>
      <c r="C298" s="10"/>
      <c r="D298" s="10"/>
      <c r="E298" s="10"/>
      <c r="F298" s="10"/>
      <c r="G298" s="27"/>
      <c r="H298" s="13"/>
      <c r="I298" s="26"/>
      <c r="J298" s="22"/>
      <c r="K298" s="23"/>
      <c r="L298" s="20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10" t="str">
        <f t="shared" si="4"/>
        <v>000-000</v>
      </c>
      <c r="C299" s="10"/>
      <c r="D299" s="10"/>
      <c r="E299" s="10"/>
      <c r="F299" s="10"/>
      <c r="G299" s="27"/>
      <c r="H299" s="13"/>
      <c r="I299" s="26"/>
      <c r="J299" s="22"/>
      <c r="K299" s="23"/>
      <c r="L299" s="20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10" t="str">
        <f t="shared" si="4"/>
        <v>000-000</v>
      </c>
      <c r="C300" s="10"/>
      <c r="D300" s="10"/>
      <c r="E300" s="10"/>
      <c r="F300" s="10"/>
      <c r="G300" s="27"/>
      <c r="H300" s="13"/>
      <c r="I300" s="26"/>
      <c r="J300" s="22"/>
      <c r="K300" s="23"/>
      <c r="L300" s="20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10" t="str">
        <f t="shared" si="4"/>
        <v>000-000</v>
      </c>
      <c r="C301" s="10"/>
      <c r="D301" s="10"/>
      <c r="E301" s="10"/>
      <c r="F301" s="10"/>
      <c r="G301" s="27"/>
      <c r="H301" s="13"/>
      <c r="I301" s="26"/>
      <c r="J301" s="22"/>
      <c r="K301" s="23"/>
      <c r="L301" s="20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10" t="str">
        <f t="shared" si="4"/>
        <v>000-000</v>
      </c>
      <c r="C302" s="10"/>
      <c r="D302" s="10"/>
      <c r="E302" s="10"/>
      <c r="F302" s="10"/>
      <c r="G302" s="27"/>
      <c r="H302" s="13"/>
      <c r="I302" s="26"/>
      <c r="J302" s="22"/>
      <c r="K302" s="23"/>
      <c r="L302" s="20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10" t="str">
        <f t="shared" si="4"/>
        <v>000-000</v>
      </c>
      <c r="C303" s="10"/>
      <c r="D303" s="10"/>
      <c r="E303" s="10"/>
      <c r="F303" s="10"/>
      <c r="G303" s="27"/>
      <c r="H303" s="13"/>
      <c r="I303" s="26"/>
      <c r="J303" s="22"/>
      <c r="K303" s="23"/>
      <c r="L303" s="20"/>
      <c r="M303" s="24"/>
      <c r="N303" s="20"/>
      <c r="O303" s="20"/>
      <c r="P303" s="20"/>
      <c r="Q303" s="20"/>
      <c r="R303" s="20"/>
    </row>
    <row r="304" spans="1:18" ht="18" customHeight="1">
      <c r="A304" s="9">
        <v>256</v>
      </c>
      <c r="B304" s="10" t="str">
        <f t="shared" si="4"/>
        <v>000-000</v>
      </c>
      <c r="C304" s="10"/>
      <c r="D304" s="10"/>
      <c r="E304" s="10"/>
      <c r="F304" s="10"/>
      <c r="G304" s="27"/>
      <c r="H304" s="13"/>
      <c r="I304" s="26"/>
      <c r="J304" s="22"/>
      <c r="K304" s="23"/>
      <c r="L304" s="20"/>
      <c r="M304" s="24"/>
      <c r="N304" s="20"/>
      <c r="O304" s="20"/>
      <c r="P304" s="20"/>
      <c r="Q304" s="20"/>
      <c r="R304" s="20"/>
    </row>
    <row r="305" spans="1:18" ht="18" customHeight="1">
      <c r="A305" s="9">
        <v>257</v>
      </c>
      <c r="B305" s="10" t="str">
        <f t="shared" ref="B305:B368" si="5">TEXT(C305,"000")&amp;"-"&amp;TEXT(E305,"000")</f>
        <v>000-000</v>
      </c>
      <c r="C305" s="10"/>
      <c r="D305" s="10"/>
      <c r="E305" s="10"/>
      <c r="F305" s="10"/>
      <c r="G305" s="27"/>
      <c r="H305" s="13"/>
      <c r="I305" s="26"/>
      <c r="J305" s="22"/>
      <c r="K305" s="23"/>
      <c r="L305" s="20"/>
      <c r="M305" s="24"/>
      <c r="N305" s="20"/>
      <c r="O305" s="20"/>
      <c r="P305" s="20"/>
      <c r="Q305" s="20"/>
      <c r="R305" s="20"/>
    </row>
    <row r="306" spans="1:18" ht="18" customHeight="1">
      <c r="A306" s="9">
        <v>258</v>
      </c>
      <c r="B306" s="10" t="str">
        <f t="shared" si="5"/>
        <v>000-000</v>
      </c>
      <c r="C306" s="10"/>
      <c r="D306" s="10"/>
      <c r="E306" s="10"/>
      <c r="F306" s="10"/>
      <c r="G306" s="27"/>
      <c r="H306" s="13"/>
      <c r="I306" s="26"/>
      <c r="J306" s="22"/>
      <c r="K306" s="23"/>
      <c r="L306" s="20"/>
      <c r="M306" s="24"/>
      <c r="N306" s="20"/>
      <c r="O306" s="20"/>
      <c r="P306" s="20"/>
      <c r="Q306" s="20"/>
      <c r="R306" s="20"/>
    </row>
    <row r="307" spans="1:18" ht="18" customHeight="1">
      <c r="A307" s="9">
        <v>259</v>
      </c>
      <c r="B307" s="10" t="str">
        <f t="shared" si="5"/>
        <v>000-000</v>
      </c>
      <c r="C307" s="10"/>
      <c r="D307" s="10"/>
      <c r="E307" s="10"/>
      <c r="F307" s="10"/>
      <c r="G307" s="27"/>
      <c r="H307" s="13"/>
      <c r="I307" s="26"/>
      <c r="J307" s="22"/>
      <c r="K307" s="23"/>
      <c r="L307" s="20"/>
      <c r="M307" s="24"/>
      <c r="N307" s="20"/>
      <c r="O307" s="20"/>
      <c r="P307" s="20"/>
      <c r="Q307" s="20"/>
      <c r="R307" s="20"/>
    </row>
    <row r="308" spans="1:18" ht="18" customHeight="1">
      <c r="A308" s="9">
        <v>260</v>
      </c>
      <c r="B308" s="10" t="str">
        <f t="shared" si="5"/>
        <v>000-000</v>
      </c>
      <c r="C308" s="10"/>
      <c r="D308" s="10"/>
      <c r="E308" s="10"/>
      <c r="F308" s="10"/>
      <c r="G308" s="27"/>
      <c r="H308" s="13"/>
      <c r="I308" s="26"/>
      <c r="J308" s="22"/>
      <c r="K308" s="23"/>
      <c r="L308" s="20"/>
      <c r="M308" s="24"/>
      <c r="N308" s="20"/>
      <c r="O308" s="20"/>
      <c r="P308" s="20"/>
      <c r="Q308" s="20"/>
      <c r="R308" s="20"/>
    </row>
    <row r="309" spans="1:18" ht="18" customHeight="1">
      <c r="A309" s="9">
        <v>261</v>
      </c>
      <c r="B309" s="10" t="str">
        <f t="shared" si="5"/>
        <v>000-000</v>
      </c>
      <c r="C309" s="10"/>
      <c r="D309" s="10"/>
      <c r="E309" s="10"/>
      <c r="F309" s="10"/>
      <c r="G309" s="27"/>
      <c r="H309" s="13"/>
      <c r="I309" s="26"/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10" t="str">
        <f t="shared" si="5"/>
        <v>000-000</v>
      </c>
      <c r="C310" s="10"/>
      <c r="D310" s="10"/>
      <c r="E310" s="10"/>
      <c r="F310" s="10"/>
      <c r="G310" s="27"/>
      <c r="H310" s="13"/>
      <c r="I310" s="26"/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10" t="str">
        <f t="shared" si="5"/>
        <v>000-000</v>
      </c>
      <c r="C311" s="10"/>
      <c r="D311" s="10"/>
      <c r="E311" s="10"/>
      <c r="F311" s="10"/>
      <c r="G311" s="27"/>
      <c r="H311" s="13"/>
      <c r="I311" s="26"/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10" t="str">
        <f t="shared" si="5"/>
        <v>000-000</v>
      </c>
      <c r="C312" s="10"/>
      <c r="D312" s="10"/>
      <c r="E312" s="10"/>
      <c r="F312" s="10"/>
      <c r="G312" s="27"/>
      <c r="H312" s="13"/>
      <c r="I312" s="26"/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10" t="str">
        <f t="shared" si="5"/>
        <v>000-000</v>
      </c>
      <c r="C313" s="10"/>
      <c r="D313" s="10"/>
      <c r="E313" s="10"/>
      <c r="F313" s="10"/>
      <c r="G313" s="27"/>
      <c r="H313" s="13"/>
      <c r="I313" s="26"/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10" t="str">
        <f t="shared" si="5"/>
        <v>000-000</v>
      </c>
      <c r="C314" s="10"/>
      <c r="D314" s="10"/>
      <c r="E314" s="10"/>
      <c r="F314" s="10"/>
      <c r="G314" s="27"/>
      <c r="H314" s="13"/>
      <c r="I314" s="26"/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10" t="str">
        <f t="shared" si="5"/>
        <v>000-000</v>
      </c>
      <c r="C315" s="10"/>
      <c r="D315" s="10"/>
      <c r="E315" s="10"/>
      <c r="F315" s="10"/>
      <c r="G315" s="27"/>
      <c r="H315" s="13"/>
      <c r="I315" s="26"/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10" t="str">
        <f t="shared" si="5"/>
        <v>000-000</v>
      </c>
      <c r="C316" s="10"/>
      <c r="D316" s="10"/>
      <c r="E316" s="10"/>
      <c r="F316" s="10"/>
      <c r="G316" s="27"/>
      <c r="H316" s="13"/>
      <c r="I316" s="26"/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10" t="str">
        <f t="shared" si="5"/>
        <v>000-000</v>
      </c>
      <c r="C317" s="10"/>
      <c r="D317" s="10"/>
      <c r="E317" s="10"/>
      <c r="F317" s="10"/>
      <c r="G317" s="27"/>
      <c r="H317" s="13"/>
      <c r="I317" s="26"/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10" t="str">
        <f t="shared" si="5"/>
        <v>000-000</v>
      </c>
      <c r="C318" s="10"/>
      <c r="D318" s="10"/>
      <c r="E318" s="10"/>
      <c r="F318" s="10"/>
      <c r="G318" s="27"/>
      <c r="H318" s="13"/>
      <c r="I318" s="26"/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10" t="str">
        <f t="shared" si="5"/>
        <v>000-000</v>
      </c>
      <c r="C319" s="10"/>
      <c r="D319" s="10"/>
      <c r="E319" s="10"/>
      <c r="F319" s="10"/>
      <c r="G319" s="27"/>
      <c r="H319" s="13"/>
      <c r="I319" s="26"/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10" t="str">
        <f t="shared" si="5"/>
        <v>000-000</v>
      </c>
      <c r="C320" s="10"/>
      <c r="D320" s="10"/>
      <c r="E320" s="10"/>
      <c r="F320" s="10"/>
      <c r="G320" s="27"/>
      <c r="H320" s="13"/>
      <c r="I320" s="26"/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10" t="str">
        <f t="shared" si="5"/>
        <v>000-000</v>
      </c>
      <c r="C321" s="10"/>
      <c r="D321" s="10"/>
      <c r="E321" s="10"/>
      <c r="F321" s="10"/>
      <c r="G321" s="27"/>
      <c r="H321" s="13"/>
      <c r="I321" s="26"/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10" t="str">
        <f t="shared" si="5"/>
        <v>000-000</v>
      </c>
      <c r="C322" s="10"/>
      <c r="D322" s="10"/>
      <c r="E322" s="10"/>
      <c r="F322" s="10"/>
      <c r="G322" s="27"/>
      <c r="H322" s="13"/>
      <c r="I322" s="26"/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10" t="str">
        <f t="shared" si="5"/>
        <v>000-000</v>
      </c>
      <c r="C323" s="10"/>
      <c r="D323" s="10"/>
      <c r="E323" s="10"/>
      <c r="F323" s="10"/>
      <c r="G323" s="27"/>
      <c r="H323" s="13"/>
      <c r="I323" s="26"/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10" t="str">
        <f t="shared" si="5"/>
        <v>000-000</v>
      </c>
      <c r="C324" s="10"/>
      <c r="D324" s="10"/>
      <c r="E324" s="10"/>
      <c r="F324" s="10"/>
      <c r="G324" s="27"/>
      <c r="H324" s="13"/>
      <c r="I324" s="26"/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10" t="str">
        <f t="shared" si="5"/>
        <v>000-000</v>
      </c>
      <c r="C325" s="10"/>
      <c r="D325" s="10"/>
      <c r="E325" s="10"/>
      <c r="F325" s="10"/>
      <c r="G325" s="27"/>
      <c r="H325" s="13"/>
      <c r="I325" s="26"/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10" t="str">
        <f t="shared" si="5"/>
        <v>000-000</v>
      </c>
      <c r="C326" s="10"/>
      <c r="D326" s="10"/>
      <c r="E326" s="10"/>
      <c r="F326" s="10"/>
      <c r="G326" s="27"/>
      <c r="H326" s="13"/>
      <c r="I326" s="26"/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10" t="str">
        <f t="shared" si="5"/>
        <v>000-000</v>
      </c>
      <c r="C327" s="10"/>
      <c r="D327" s="10"/>
      <c r="E327" s="10"/>
      <c r="F327" s="10"/>
      <c r="G327" s="27"/>
      <c r="H327" s="13"/>
      <c r="I327" s="26"/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10" t="str">
        <f t="shared" si="5"/>
        <v>000-000</v>
      </c>
      <c r="C328" s="10"/>
      <c r="D328" s="10"/>
      <c r="E328" s="10"/>
      <c r="F328" s="10"/>
      <c r="G328" s="27"/>
      <c r="H328" s="13"/>
      <c r="I328" s="26"/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10" t="str">
        <f t="shared" si="5"/>
        <v>000-000</v>
      </c>
      <c r="C329" s="10"/>
      <c r="D329" s="10"/>
      <c r="E329" s="10"/>
      <c r="F329" s="10"/>
      <c r="G329" s="27"/>
      <c r="H329" s="13"/>
      <c r="I329" s="26"/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10" t="str">
        <f t="shared" si="5"/>
        <v>000-000</v>
      </c>
      <c r="C330" s="10"/>
      <c r="D330" s="10"/>
      <c r="E330" s="10"/>
      <c r="F330" s="10"/>
      <c r="G330" s="27"/>
      <c r="H330" s="13"/>
      <c r="I330" s="26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10" t="str">
        <f t="shared" si="5"/>
        <v>000-000</v>
      </c>
      <c r="C331" s="10"/>
      <c r="D331" s="10"/>
      <c r="E331" s="10"/>
      <c r="F331" s="10"/>
      <c r="G331" s="27"/>
      <c r="H331" s="13"/>
      <c r="I331" s="26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10" t="str">
        <f t="shared" si="5"/>
        <v>000-000</v>
      </c>
      <c r="C332" s="10"/>
      <c r="D332" s="10"/>
      <c r="E332" s="10"/>
      <c r="F332" s="10"/>
      <c r="G332" s="27"/>
      <c r="H332" s="13"/>
      <c r="I332" s="26"/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10" t="str">
        <f t="shared" si="5"/>
        <v>000-000</v>
      </c>
      <c r="C333" s="10"/>
      <c r="D333" s="10"/>
      <c r="E333" s="10"/>
      <c r="F333" s="10"/>
      <c r="G333" s="27"/>
      <c r="H333" s="13"/>
      <c r="I333" s="26"/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10" t="str">
        <f t="shared" si="5"/>
        <v>000-000</v>
      </c>
      <c r="C334" s="10"/>
      <c r="D334" s="10"/>
      <c r="E334" s="10"/>
      <c r="F334" s="10"/>
      <c r="G334" s="27"/>
      <c r="H334" s="13"/>
      <c r="I334" s="26"/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10" t="str">
        <f t="shared" si="5"/>
        <v>000-000</v>
      </c>
      <c r="C335" s="10"/>
      <c r="D335" s="10"/>
      <c r="E335" s="10"/>
      <c r="F335" s="10"/>
      <c r="G335" s="27"/>
      <c r="H335" s="13"/>
      <c r="I335" s="26"/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10" t="str">
        <f t="shared" si="5"/>
        <v>000-000</v>
      </c>
      <c r="C336" s="10"/>
      <c r="D336" s="10"/>
      <c r="E336" s="10"/>
      <c r="F336" s="10"/>
      <c r="G336" s="27"/>
      <c r="H336" s="13"/>
      <c r="I336" s="26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10" t="str">
        <f t="shared" si="5"/>
        <v>000-000</v>
      </c>
      <c r="C337" s="10"/>
      <c r="D337" s="10"/>
      <c r="E337" s="10"/>
      <c r="F337" s="10"/>
      <c r="G337" s="27"/>
      <c r="H337" s="13"/>
      <c r="I337" s="26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10" t="str">
        <f t="shared" si="5"/>
        <v>000-000</v>
      </c>
      <c r="C338" s="10"/>
      <c r="D338" s="10"/>
      <c r="E338" s="10"/>
      <c r="F338" s="10"/>
      <c r="G338" s="27"/>
      <c r="H338" s="13"/>
      <c r="I338" s="26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10" t="str">
        <f t="shared" si="5"/>
        <v>000-000</v>
      </c>
      <c r="C339" s="10"/>
      <c r="D339" s="10"/>
      <c r="E339" s="10"/>
      <c r="F339" s="10"/>
      <c r="G339" s="27"/>
      <c r="H339" s="13"/>
      <c r="I339" s="26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10" t="str">
        <f t="shared" si="5"/>
        <v>000-000</v>
      </c>
      <c r="C340" s="10"/>
      <c r="D340" s="10"/>
      <c r="E340" s="10"/>
      <c r="F340" s="10"/>
      <c r="G340" s="27"/>
      <c r="H340" s="13"/>
      <c r="I340" s="26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10" t="str">
        <f t="shared" si="5"/>
        <v>000-000</v>
      </c>
      <c r="C341" s="10"/>
      <c r="D341" s="10"/>
      <c r="E341" s="10"/>
      <c r="F341" s="10"/>
      <c r="G341" s="27"/>
      <c r="H341" s="13"/>
      <c r="I341" s="26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10" t="str">
        <f t="shared" si="5"/>
        <v>000-000</v>
      </c>
      <c r="C342" s="10"/>
      <c r="D342" s="10"/>
      <c r="E342" s="10"/>
      <c r="F342" s="10"/>
      <c r="G342" s="27"/>
      <c r="H342" s="13"/>
      <c r="I342" s="26"/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10" t="str">
        <f t="shared" si="5"/>
        <v>000-000</v>
      </c>
      <c r="C343" s="10"/>
      <c r="D343" s="10"/>
      <c r="E343" s="10"/>
      <c r="F343" s="10"/>
      <c r="G343" s="27"/>
      <c r="H343" s="13"/>
      <c r="I343" s="26"/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10" t="str">
        <f t="shared" si="5"/>
        <v>000-000</v>
      </c>
      <c r="C344" s="10"/>
      <c r="D344" s="10"/>
      <c r="E344" s="10"/>
      <c r="F344" s="10"/>
      <c r="G344" s="27"/>
      <c r="H344" s="13"/>
      <c r="I344" s="26"/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10" t="str">
        <f t="shared" si="5"/>
        <v>000-000</v>
      </c>
      <c r="C345" s="10"/>
      <c r="D345" s="10"/>
      <c r="E345" s="10"/>
      <c r="F345" s="10"/>
      <c r="G345" s="27"/>
      <c r="H345" s="13"/>
      <c r="I345" s="26"/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10" t="str">
        <f t="shared" si="5"/>
        <v>000-000</v>
      </c>
      <c r="C346" s="10"/>
      <c r="D346" s="10"/>
      <c r="E346" s="10"/>
      <c r="F346" s="10"/>
      <c r="G346" s="27"/>
      <c r="H346" s="13"/>
      <c r="I346" s="26"/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10" t="str">
        <f t="shared" si="5"/>
        <v>000-000</v>
      </c>
      <c r="C347" s="10"/>
      <c r="D347" s="10"/>
      <c r="E347" s="10"/>
      <c r="F347" s="10"/>
      <c r="G347" s="27"/>
      <c r="H347" s="13"/>
      <c r="I347" s="26"/>
      <c r="J347" s="22"/>
      <c r="K347" s="23"/>
      <c r="L347" s="20"/>
      <c r="M347" s="24"/>
      <c r="N347" s="20"/>
      <c r="O347" s="20"/>
      <c r="P347" s="20"/>
      <c r="Q347" s="20"/>
      <c r="R347" s="20"/>
    </row>
    <row r="348" spans="1:18" ht="18" customHeight="1">
      <c r="A348" s="9">
        <v>300</v>
      </c>
      <c r="B348" s="10" t="str">
        <f t="shared" si="5"/>
        <v>000-000</v>
      </c>
      <c r="C348" s="10"/>
      <c r="D348" s="10"/>
      <c r="E348" s="10"/>
      <c r="F348" s="10"/>
      <c r="G348" s="27"/>
      <c r="H348" s="13"/>
      <c r="I348" s="26"/>
      <c r="J348" s="22"/>
      <c r="K348" s="23"/>
      <c r="L348" s="20"/>
      <c r="M348" s="24"/>
      <c r="N348" s="20"/>
      <c r="O348" s="20"/>
      <c r="P348" s="20"/>
      <c r="Q348" s="20"/>
      <c r="R348" s="20"/>
    </row>
    <row r="349" spans="1:18" ht="18" customHeight="1">
      <c r="A349" s="9">
        <v>301</v>
      </c>
      <c r="B349" s="10" t="str">
        <f t="shared" si="5"/>
        <v>000-000</v>
      </c>
      <c r="C349" s="10"/>
      <c r="D349" s="10"/>
      <c r="E349" s="10"/>
      <c r="F349" s="10"/>
      <c r="G349" s="27"/>
      <c r="H349" s="13"/>
      <c r="I349" s="26"/>
      <c r="J349" s="22"/>
      <c r="K349" s="23"/>
      <c r="L349" s="20"/>
      <c r="M349" s="24"/>
      <c r="N349" s="20"/>
      <c r="O349" s="20"/>
      <c r="P349" s="20"/>
      <c r="Q349" s="20"/>
      <c r="R349" s="20"/>
    </row>
    <row r="350" spans="1:18" ht="18" customHeight="1">
      <c r="A350" s="9">
        <v>302</v>
      </c>
      <c r="B350" s="10" t="str">
        <f t="shared" si="5"/>
        <v>000-000</v>
      </c>
      <c r="C350" s="10"/>
      <c r="D350" s="10"/>
      <c r="E350" s="10"/>
      <c r="F350" s="10"/>
      <c r="G350" s="27"/>
      <c r="H350" s="13"/>
      <c r="I350" s="26"/>
      <c r="J350" s="22"/>
      <c r="K350" s="23"/>
      <c r="L350" s="20"/>
      <c r="M350" s="24"/>
      <c r="N350" s="20"/>
      <c r="O350" s="20"/>
      <c r="P350" s="20"/>
      <c r="Q350" s="20"/>
      <c r="R350" s="20"/>
    </row>
    <row r="351" spans="1:18" ht="18" customHeight="1">
      <c r="A351" s="9">
        <v>303</v>
      </c>
      <c r="B351" s="10" t="str">
        <f t="shared" si="5"/>
        <v>000-000</v>
      </c>
      <c r="C351" s="10"/>
      <c r="D351" s="10"/>
      <c r="E351" s="10"/>
      <c r="F351" s="10"/>
      <c r="G351" s="27"/>
      <c r="H351" s="13"/>
      <c r="I351" s="26"/>
      <c r="J351" s="22"/>
      <c r="K351" s="23"/>
      <c r="L351" s="20"/>
      <c r="M351" s="24"/>
      <c r="N351" s="20"/>
      <c r="O351" s="20"/>
      <c r="P351" s="20"/>
      <c r="Q351" s="20"/>
      <c r="R351" s="20"/>
    </row>
    <row r="352" spans="1:18" ht="18" customHeight="1">
      <c r="A352" s="9">
        <v>304</v>
      </c>
      <c r="B352" s="10" t="str">
        <f t="shared" si="5"/>
        <v>000-000</v>
      </c>
      <c r="C352" s="10"/>
      <c r="D352" s="10"/>
      <c r="E352" s="10"/>
      <c r="F352" s="10"/>
      <c r="G352" s="27"/>
      <c r="H352" s="13"/>
      <c r="I352" s="26"/>
      <c r="J352" s="22"/>
      <c r="K352" s="23"/>
      <c r="L352" s="20"/>
      <c r="M352" s="24"/>
      <c r="N352" s="20"/>
      <c r="O352" s="20"/>
      <c r="P352" s="20"/>
      <c r="Q352" s="20"/>
      <c r="R352" s="20"/>
    </row>
    <row r="353" spans="1:18" ht="18" customHeight="1">
      <c r="A353" s="9">
        <v>305</v>
      </c>
      <c r="B353" s="10" t="str">
        <f t="shared" si="5"/>
        <v>000-000</v>
      </c>
      <c r="C353" s="10"/>
      <c r="D353" s="10"/>
      <c r="E353" s="10"/>
      <c r="F353" s="10"/>
      <c r="G353" s="27"/>
      <c r="H353" s="13"/>
      <c r="I353" s="26"/>
      <c r="J353" s="22"/>
      <c r="K353" s="23"/>
      <c r="L353" s="20"/>
      <c r="M353" s="24"/>
      <c r="N353" s="20"/>
      <c r="O353" s="20"/>
      <c r="P353" s="20"/>
      <c r="Q353" s="20"/>
      <c r="R353" s="20"/>
    </row>
    <row r="354" spans="1:18" ht="18" customHeight="1">
      <c r="A354" s="9">
        <v>306</v>
      </c>
      <c r="B354" s="10" t="str">
        <f t="shared" si="5"/>
        <v>000-000</v>
      </c>
      <c r="C354" s="10"/>
      <c r="D354" s="10"/>
      <c r="E354" s="10"/>
      <c r="F354" s="10"/>
      <c r="G354" s="27"/>
      <c r="H354" s="13"/>
      <c r="I354" s="26"/>
      <c r="J354" s="22"/>
      <c r="K354" s="23"/>
      <c r="L354" s="20"/>
      <c r="M354" s="24"/>
      <c r="N354" s="20"/>
      <c r="O354" s="20"/>
      <c r="P354" s="20"/>
      <c r="Q354" s="20"/>
      <c r="R354" s="20"/>
    </row>
    <row r="355" spans="1:18" ht="18" customHeight="1">
      <c r="A355" s="9">
        <v>307</v>
      </c>
      <c r="B355" s="10" t="str">
        <f t="shared" si="5"/>
        <v>000-000</v>
      </c>
      <c r="C355" s="10"/>
      <c r="D355" s="10"/>
      <c r="E355" s="10"/>
      <c r="F355" s="10"/>
      <c r="G355" s="27"/>
      <c r="H355" s="13"/>
      <c r="I355" s="26"/>
      <c r="J355" s="22"/>
      <c r="K355" s="23"/>
      <c r="L355" s="20"/>
      <c r="M355" s="24"/>
      <c r="N355" s="20"/>
      <c r="O355" s="20"/>
      <c r="P355" s="20"/>
      <c r="Q355" s="20"/>
      <c r="R355" s="20"/>
    </row>
    <row r="356" spans="1:18" ht="18" customHeight="1">
      <c r="A356" s="9">
        <v>308</v>
      </c>
      <c r="B356" s="10" t="str">
        <f t="shared" si="5"/>
        <v>000-000</v>
      </c>
      <c r="C356" s="10"/>
      <c r="D356" s="10"/>
      <c r="E356" s="10"/>
      <c r="F356" s="10"/>
      <c r="G356" s="27"/>
      <c r="H356" s="13"/>
      <c r="I356" s="26"/>
      <c r="J356" s="22"/>
      <c r="K356" s="23"/>
      <c r="L356" s="20"/>
      <c r="M356" s="24"/>
      <c r="N356" s="20"/>
      <c r="O356" s="20"/>
      <c r="P356" s="20"/>
      <c r="Q356" s="20"/>
      <c r="R356" s="20"/>
    </row>
    <row r="357" spans="1:18" ht="18" customHeight="1">
      <c r="A357" s="9">
        <v>309</v>
      </c>
      <c r="B357" s="10" t="str">
        <f t="shared" si="5"/>
        <v>000-000</v>
      </c>
      <c r="C357" s="10"/>
      <c r="D357" s="10"/>
      <c r="E357" s="10"/>
      <c r="F357" s="10"/>
      <c r="G357" s="27"/>
      <c r="H357" s="13"/>
      <c r="I357" s="26"/>
      <c r="J357" s="22"/>
      <c r="K357" s="23"/>
      <c r="L357" s="20"/>
      <c r="M357" s="24"/>
      <c r="N357" s="20"/>
      <c r="O357" s="20"/>
      <c r="P357" s="20"/>
      <c r="Q357" s="20"/>
      <c r="R357" s="20"/>
    </row>
    <row r="358" spans="1:18" ht="18" customHeight="1">
      <c r="A358" s="9">
        <v>310</v>
      </c>
      <c r="B358" s="10" t="str">
        <f t="shared" si="5"/>
        <v>000-000</v>
      </c>
      <c r="C358" s="10"/>
      <c r="D358" s="10"/>
      <c r="E358" s="10"/>
      <c r="F358" s="10"/>
      <c r="G358" s="27"/>
      <c r="H358" s="13"/>
      <c r="I358" s="26"/>
      <c r="J358" s="22"/>
      <c r="K358" s="23"/>
      <c r="L358" s="20"/>
      <c r="M358" s="24"/>
      <c r="N358" s="20"/>
      <c r="O358" s="20"/>
      <c r="P358" s="20"/>
      <c r="Q358" s="20"/>
      <c r="R358" s="20"/>
    </row>
    <row r="359" spans="1:18" ht="18" customHeight="1">
      <c r="A359" s="9">
        <v>311</v>
      </c>
      <c r="B359" s="10" t="str">
        <f t="shared" si="5"/>
        <v>000-000</v>
      </c>
      <c r="C359" s="10"/>
      <c r="D359" s="10"/>
      <c r="E359" s="10"/>
      <c r="F359" s="10"/>
      <c r="G359" s="27"/>
      <c r="H359" s="13"/>
      <c r="I359" s="26"/>
      <c r="J359" s="22"/>
      <c r="K359" s="23"/>
      <c r="L359" s="20"/>
      <c r="M359" s="24"/>
      <c r="N359" s="20"/>
      <c r="O359" s="20"/>
      <c r="P359" s="20"/>
      <c r="Q359" s="20"/>
      <c r="R359" s="20"/>
    </row>
    <row r="360" spans="1:18" ht="18" customHeight="1">
      <c r="A360" s="9">
        <v>312</v>
      </c>
      <c r="B360" s="10" t="str">
        <f t="shared" si="5"/>
        <v>000-000</v>
      </c>
      <c r="C360" s="10"/>
      <c r="D360" s="10"/>
      <c r="E360" s="10"/>
      <c r="F360" s="10"/>
      <c r="G360" s="27"/>
      <c r="H360" s="13"/>
      <c r="I360" s="26"/>
      <c r="J360" s="22"/>
      <c r="K360" s="23"/>
      <c r="L360" s="20"/>
      <c r="M360" s="24"/>
      <c r="N360" s="20"/>
      <c r="O360" s="20"/>
      <c r="P360" s="20"/>
      <c r="Q360" s="20"/>
      <c r="R360" s="20"/>
    </row>
    <row r="361" spans="1:18" ht="18" customHeight="1">
      <c r="A361" s="9">
        <v>313</v>
      </c>
      <c r="B361" s="10" t="str">
        <f t="shared" si="5"/>
        <v>000-000</v>
      </c>
      <c r="C361" s="10"/>
      <c r="D361" s="10"/>
      <c r="E361" s="10"/>
      <c r="F361" s="10"/>
      <c r="G361" s="27"/>
      <c r="H361" s="13"/>
      <c r="I361" s="26"/>
      <c r="J361" s="22"/>
      <c r="K361" s="23"/>
      <c r="L361" s="20"/>
      <c r="M361" s="24"/>
      <c r="N361" s="20"/>
      <c r="O361" s="20"/>
      <c r="P361" s="20"/>
      <c r="Q361" s="20"/>
      <c r="R361" s="20"/>
    </row>
    <row r="362" spans="1:18" ht="18" customHeight="1">
      <c r="A362" s="9">
        <v>314</v>
      </c>
      <c r="B362" s="10" t="str">
        <f t="shared" si="5"/>
        <v>000-000</v>
      </c>
      <c r="C362" s="10"/>
      <c r="D362" s="10"/>
      <c r="E362" s="10"/>
      <c r="F362" s="10"/>
      <c r="G362" s="27"/>
      <c r="H362" s="13"/>
      <c r="I362" s="26"/>
      <c r="J362" s="22"/>
      <c r="K362" s="23"/>
      <c r="L362" s="20"/>
      <c r="M362" s="24"/>
      <c r="N362" s="20"/>
      <c r="O362" s="20"/>
      <c r="P362" s="20"/>
      <c r="Q362" s="20"/>
      <c r="R362" s="20"/>
    </row>
    <row r="363" spans="1:18" ht="18" customHeight="1">
      <c r="A363" s="9">
        <v>315</v>
      </c>
      <c r="B363" s="10" t="str">
        <f t="shared" si="5"/>
        <v>000-000</v>
      </c>
      <c r="C363" s="10"/>
      <c r="D363" s="10"/>
      <c r="E363" s="10"/>
      <c r="F363" s="10"/>
      <c r="G363" s="27"/>
      <c r="H363" s="13"/>
      <c r="I363" s="26"/>
      <c r="J363" s="22"/>
      <c r="K363" s="23"/>
      <c r="L363" s="20"/>
      <c r="M363" s="24"/>
      <c r="N363" s="20"/>
      <c r="O363" s="20"/>
      <c r="P363" s="20"/>
      <c r="Q363" s="20"/>
      <c r="R363" s="20"/>
    </row>
    <row r="364" spans="1:18" ht="18" customHeight="1">
      <c r="A364" s="9">
        <v>316</v>
      </c>
      <c r="B364" s="10" t="str">
        <f t="shared" si="5"/>
        <v>000-000</v>
      </c>
      <c r="C364" s="10"/>
      <c r="D364" s="10"/>
      <c r="E364" s="10"/>
      <c r="F364" s="10"/>
      <c r="G364" s="27"/>
      <c r="H364" s="13"/>
      <c r="I364" s="26"/>
      <c r="J364" s="22"/>
      <c r="K364" s="23"/>
      <c r="L364" s="20"/>
      <c r="M364" s="24"/>
      <c r="N364" s="20"/>
      <c r="O364" s="20"/>
      <c r="P364" s="20"/>
      <c r="Q364" s="20"/>
      <c r="R364" s="20"/>
    </row>
    <row r="365" spans="1:18" ht="18" customHeight="1">
      <c r="A365" s="9">
        <v>317</v>
      </c>
      <c r="B365" s="10" t="str">
        <f t="shared" si="5"/>
        <v>000-000</v>
      </c>
      <c r="C365" s="10"/>
      <c r="D365" s="10"/>
      <c r="E365" s="10"/>
      <c r="F365" s="10"/>
      <c r="G365" s="27"/>
      <c r="H365" s="13"/>
      <c r="I365" s="26"/>
      <c r="J365" s="22"/>
      <c r="K365" s="23"/>
      <c r="L365" s="20"/>
      <c r="M365" s="24"/>
      <c r="N365" s="20"/>
      <c r="O365" s="20"/>
      <c r="P365" s="20"/>
      <c r="Q365" s="20"/>
      <c r="R365" s="20"/>
    </row>
    <row r="366" spans="1:18" ht="18" customHeight="1">
      <c r="A366" s="9">
        <v>318</v>
      </c>
      <c r="B366" s="10" t="str">
        <f t="shared" si="5"/>
        <v>000-000</v>
      </c>
      <c r="C366" s="10"/>
      <c r="D366" s="10"/>
      <c r="E366" s="10"/>
      <c r="F366" s="10"/>
      <c r="G366" s="27"/>
      <c r="H366" s="13"/>
      <c r="I366" s="26"/>
      <c r="J366" s="22"/>
      <c r="K366" s="23"/>
      <c r="L366" s="20"/>
      <c r="M366" s="24"/>
      <c r="N366" s="20"/>
      <c r="O366" s="20"/>
      <c r="P366" s="20"/>
      <c r="Q366" s="20"/>
      <c r="R366" s="20"/>
    </row>
    <row r="367" spans="1:18" ht="18" customHeight="1">
      <c r="A367" s="9">
        <v>319</v>
      </c>
      <c r="B367" s="10" t="str">
        <f t="shared" si="5"/>
        <v>000-000</v>
      </c>
      <c r="C367" s="10"/>
      <c r="D367" s="10"/>
      <c r="E367" s="10"/>
      <c r="F367" s="10"/>
      <c r="G367" s="27"/>
      <c r="H367" s="13"/>
      <c r="I367" s="26"/>
      <c r="J367" s="22"/>
      <c r="K367" s="23"/>
      <c r="L367" s="20"/>
      <c r="M367" s="24"/>
      <c r="N367" s="20"/>
      <c r="O367" s="20"/>
      <c r="P367" s="20"/>
      <c r="Q367" s="20"/>
      <c r="R367" s="20"/>
    </row>
    <row r="368" spans="1:18" ht="18" customHeight="1">
      <c r="A368" s="9">
        <v>320</v>
      </c>
      <c r="B368" s="10" t="str">
        <f t="shared" si="5"/>
        <v>000-000</v>
      </c>
      <c r="C368" s="10"/>
      <c r="D368" s="10"/>
      <c r="E368" s="10"/>
      <c r="F368" s="10"/>
      <c r="G368" s="27"/>
      <c r="H368" s="13"/>
      <c r="I368" s="26"/>
      <c r="J368" s="22"/>
      <c r="K368" s="23"/>
      <c r="L368" s="20"/>
      <c r="M368" s="24"/>
      <c r="N368" s="20"/>
      <c r="O368" s="20"/>
      <c r="P368" s="20"/>
      <c r="Q368" s="20"/>
      <c r="R368" s="20"/>
    </row>
    <row r="369" spans="1:18" ht="18" customHeight="1">
      <c r="A369" s="9">
        <v>321</v>
      </c>
      <c r="B369" s="10" t="str">
        <f t="shared" ref="B369:B432" si="6">TEXT(C369,"000")&amp;"-"&amp;TEXT(E369,"000")</f>
        <v>000-000</v>
      </c>
      <c r="C369" s="10"/>
      <c r="D369" s="10"/>
      <c r="E369" s="10"/>
      <c r="F369" s="10"/>
      <c r="G369" s="27"/>
      <c r="H369" s="13"/>
      <c r="I369" s="26"/>
      <c r="J369" s="22"/>
      <c r="K369" s="23"/>
      <c r="L369" s="20"/>
      <c r="M369" s="24"/>
      <c r="N369" s="20"/>
      <c r="O369" s="20"/>
      <c r="P369" s="20"/>
      <c r="Q369" s="20"/>
      <c r="R369" s="20"/>
    </row>
    <row r="370" spans="1:18" ht="18" customHeight="1">
      <c r="A370" s="9">
        <v>322</v>
      </c>
      <c r="B370" s="10" t="str">
        <f t="shared" si="6"/>
        <v>000-000</v>
      </c>
      <c r="C370" s="10"/>
      <c r="D370" s="10"/>
      <c r="E370" s="10"/>
      <c r="F370" s="10"/>
      <c r="G370" s="27"/>
      <c r="H370" s="13"/>
      <c r="I370" s="26"/>
      <c r="J370" s="22"/>
      <c r="K370" s="23"/>
      <c r="L370" s="20"/>
      <c r="M370" s="24"/>
      <c r="N370" s="20"/>
      <c r="O370" s="20"/>
      <c r="P370" s="20"/>
      <c r="Q370" s="20"/>
      <c r="R370" s="20"/>
    </row>
    <row r="371" spans="1:18" ht="18" customHeight="1">
      <c r="A371" s="9">
        <v>323</v>
      </c>
      <c r="B371" s="10" t="str">
        <f t="shared" si="6"/>
        <v>000-000</v>
      </c>
      <c r="C371" s="10"/>
      <c r="D371" s="10"/>
      <c r="E371" s="10"/>
      <c r="F371" s="10"/>
      <c r="G371" s="27"/>
      <c r="H371" s="13"/>
      <c r="I371" s="26"/>
      <c r="J371" s="22"/>
      <c r="K371" s="23"/>
      <c r="L371" s="20"/>
      <c r="M371" s="24"/>
      <c r="N371" s="20"/>
      <c r="O371" s="20"/>
      <c r="P371" s="20"/>
      <c r="Q371" s="20"/>
      <c r="R371" s="20"/>
    </row>
    <row r="372" spans="1:18" ht="18" customHeight="1">
      <c r="A372" s="9">
        <v>324</v>
      </c>
      <c r="B372" s="10" t="str">
        <f t="shared" si="6"/>
        <v>000-000</v>
      </c>
      <c r="C372" s="10"/>
      <c r="D372" s="10"/>
      <c r="E372" s="10"/>
      <c r="F372" s="10"/>
      <c r="G372" s="27"/>
      <c r="H372" s="13"/>
      <c r="I372" s="26"/>
      <c r="J372" s="22"/>
      <c r="K372" s="23"/>
      <c r="L372" s="20"/>
      <c r="M372" s="24"/>
      <c r="N372" s="20"/>
      <c r="O372" s="20"/>
      <c r="P372" s="20"/>
      <c r="Q372" s="20"/>
      <c r="R372" s="20"/>
    </row>
    <row r="373" spans="1:18" ht="18" customHeight="1">
      <c r="A373" s="9">
        <v>325</v>
      </c>
      <c r="B373" s="10" t="str">
        <f t="shared" si="6"/>
        <v>000-000</v>
      </c>
      <c r="C373" s="10"/>
      <c r="D373" s="10"/>
      <c r="E373" s="10"/>
      <c r="F373" s="10"/>
      <c r="G373" s="27"/>
      <c r="H373" s="13"/>
      <c r="I373" s="26"/>
      <c r="J373" s="22"/>
      <c r="K373" s="23"/>
      <c r="L373" s="20"/>
      <c r="M373" s="24"/>
      <c r="N373" s="20"/>
      <c r="O373" s="20"/>
      <c r="P373" s="20"/>
      <c r="Q373" s="20"/>
      <c r="R373" s="20"/>
    </row>
    <row r="374" spans="1:18" ht="18" customHeight="1">
      <c r="A374" s="9">
        <v>326</v>
      </c>
      <c r="B374" s="10" t="str">
        <f t="shared" si="6"/>
        <v>000-000</v>
      </c>
      <c r="C374" s="10"/>
      <c r="D374" s="10"/>
      <c r="E374" s="10"/>
      <c r="F374" s="10"/>
      <c r="G374" s="27"/>
      <c r="H374" s="13"/>
      <c r="I374" s="26"/>
      <c r="J374" s="22"/>
      <c r="K374" s="23"/>
      <c r="L374" s="20"/>
      <c r="M374" s="24"/>
      <c r="N374" s="20"/>
      <c r="O374" s="20"/>
      <c r="P374" s="20"/>
      <c r="Q374" s="20"/>
      <c r="R374" s="20"/>
    </row>
    <row r="375" spans="1:18" ht="18" customHeight="1">
      <c r="A375" s="9">
        <v>327</v>
      </c>
      <c r="B375" s="10" t="str">
        <f t="shared" si="6"/>
        <v>000-000</v>
      </c>
      <c r="C375" s="10"/>
      <c r="D375" s="10"/>
      <c r="E375" s="10"/>
      <c r="F375" s="10"/>
      <c r="G375" s="27"/>
      <c r="H375" s="13"/>
      <c r="I375" s="26"/>
      <c r="J375" s="22"/>
      <c r="K375" s="23"/>
      <c r="L375" s="20"/>
      <c r="M375" s="24"/>
      <c r="N375" s="20"/>
      <c r="O375" s="20"/>
      <c r="P375" s="20"/>
      <c r="Q375" s="20"/>
      <c r="R375" s="20"/>
    </row>
    <row r="376" spans="1:18" ht="18" customHeight="1">
      <c r="A376" s="9">
        <v>328</v>
      </c>
      <c r="B376" s="10" t="str">
        <f t="shared" si="6"/>
        <v>000-000</v>
      </c>
      <c r="C376" s="10"/>
      <c r="D376" s="10"/>
      <c r="E376" s="10"/>
      <c r="F376" s="10"/>
      <c r="G376" s="27"/>
      <c r="H376" s="13"/>
      <c r="I376" s="26"/>
      <c r="J376" s="22"/>
      <c r="K376" s="23"/>
      <c r="L376" s="20"/>
      <c r="M376" s="24"/>
      <c r="N376" s="20"/>
      <c r="O376" s="20"/>
      <c r="P376" s="20"/>
      <c r="Q376" s="20"/>
      <c r="R376" s="20"/>
    </row>
    <row r="377" spans="1:18" ht="18" customHeight="1">
      <c r="A377" s="9">
        <v>329</v>
      </c>
      <c r="B377" s="10" t="str">
        <f t="shared" si="6"/>
        <v>000-000</v>
      </c>
      <c r="C377" s="10"/>
      <c r="D377" s="10"/>
      <c r="E377" s="10"/>
      <c r="F377" s="10"/>
      <c r="G377" s="27"/>
      <c r="H377" s="13"/>
      <c r="I377" s="26"/>
      <c r="J377" s="22"/>
      <c r="K377" s="23"/>
      <c r="L377" s="20"/>
      <c r="M377" s="24"/>
      <c r="N377" s="20"/>
      <c r="O377" s="20"/>
      <c r="P377" s="20"/>
      <c r="Q377" s="20"/>
      <c r="R377" s="20"/>
    </row>
    <row r="378" spans="1:18" ht="18" customHeight="1">
      <c r="A378" s="9">
        <v>330</v>
      </c>
      <c r="B378" s="10" t="str">
        <f t="shared" si="6"/>
        <v>000-000</v>
      </c>
      <c r="C378" s="10"/>
      <c r="D378" s="10"/>
      <c r="E378" s="10"/>
      <c r="F378" s="10"/>
      <c r="G378" s="27"/>
      <c r="H378" s="13"/>
      <c r="I378" s="26"/>
      <c r="J378" s="22"/>
      <c r="K378" s="23"/>
      <c r="L378" s="20"/>
      <c r="M378" s="24"/>
      <c r="N378" s="20"/>
      <c r="O378" s="20"/>
      <c r="P378" s="20"/>
      <c r="Q378" s="20"/>
      <c r="R378" s="20"/>
    </row>
    <row r="379" spans="1:18" ht="18" customHeight="1">
      <c r="A379" s="9">
        <v>331</v>
      </c>
      <c r="B379" s="10" t="str">
        <f t="shared" si="6"/>
        <v>000-000</v>
      </c>
      <c r="C379" s="10"/>
      <c r="D379" s="10"/>
      <c r="E379" s="10"/>
      <c r="F379" s="10"/>
      <c r="G379" s="27"/>
      <c r="H379" s="13"/>
      <c r="I379" s="26"/>
      <c r="J379" s="22"/>
      <c r="K379" s="23"/>
      <c r="L379" s="20"/>
      <c r="M379" s="24"/>
      <c r="N379" s="20"/>
      <c r="O379" s="20"/>
      <c r="P379" s="20"/>
      <c r="Q379" s="20"/>
      <c r="R379" s="20"/>
    </row>
    <row r="380" spans="1:18" ht="18" customHeight="1">
      <c r="A380" s="9">
        <v>332</v>
      </c>
      <c r="B380" s="10" t="str">
        <f t="shared" si="6"/>
        <v>000-000</v>
      </c>
      <c r="C380" s="10"/>
      <c r="D380" s="10"/>
      <c r="E380" s="10"/>
      <c r="F380" s="10"/>
      <c r="G380" s="27"/>
      <c r="H380" s="13"/>
      <c r="I380" s="26"/>
      <c r="J380" s="22"/>
      <c r="K380" s="23"/>
      <c r="L380" s="20"/>
      <c r="M380" s="24"/>
      <c r="N380" s="20"/>
      <c r="O380" s="20"/>
      <c r="P380" s="20"/>
      <c r="Q380" s="20"/>
      <c r="R380" s="20"/>
    </row>
    <row r="381" spans="1:18" ht="18" customHeight="1">
      <c r="A381" s="9">
        <v>333</v>
      </c>
      <c r="B381" s="10" t="str">
        <f t="shared" si="6"/>
        <v>000-000</v>
      </c>
      <c r="C381" s="10"/>
      <c r="D381" s="10"/>
      <c r="E381" s="10"/>
      <c r="F381" s="10"/>
      <c r="G381" s="27"/>
      <c r="H381" s="13"/>
      <c r="I381" s="26"/>
      <c r="J381" s="22"/>
      <c r="K381" s="23"/>
      <c r="L381" s="20"/>
      <c r="M381" s="24"/>
      <c r="N381" s="20"/>
      <c r="O381" s="20"/>
      <c r="P381" s="20"/>
      <c r="Q381" s="20"/>
      <c r="R381" s="20"/>
    </row>
    <row r="382" spans="1:18" ht="18" customHeight="1">
      <c r="A382" s="9">
        <v>334</v>
      </c>
      <c r="B382" s="10" t="str">
        <f t="shared" si="6"/>
        <v>000-000</v>
      </c>
      <c r="C382" s="10"/>
      <c r="D382" s="10"/>
      <c r="E382" s="10"/>
      <c r="F382" s="10"/>
      <c r="G382" s="27"/>
      <c r="H382" s="13"/>
      <c r="I382" s="26"/>
      <c r="J382" s="22"/>
      <c r="K382" s="23"/>
      <c r="L382" s="20"/>
      <c r="M382" s="24"/>
      <c r="N382" s="20"/>
      <c r="O382" s="20"/>
      <c r="P382" s="20"/>
      <c r="Q382" s="20"/>
      <c r="R382" s="20"/>
    </row>
    <row r="383" spans="1:18" ht="18" customHeight="1">
      <c r="A383" s="9">
        <v>335</v>
      </c>
      <c r="B383" s="10" t="str">
        <f t="shared" si="6"/>
        <v>000-000</v>
      </c>
      <c r="C383" s="10"/>
      <c r="D383" s="10"/>
      <c r="E383" s="10"/>
      <c r="F383" s="10"/>
      <c r="G383" s="27"/>
      <c r="H383" s="13"/>
      <c r="I383" s="26"/>
      <c r="J383" s="22"/>
      <c r="K383" s="23"/>
      <c r="L383" s="20"/>
      <c r="M383" s="24"/>
      <c r="N383" s="20"/>
      <c r="O383" s="20"/>
      <c r="P383" s="20"/>
      <c r="Q383" s="20"/>
      <c r="R383" s="20"/>
    </row>
    <row r="384" spans="1:18" ht="18" customHeight="1">
      <c r="A384" s="9">
        <v>336</v>
      </c>
      <c r="B384" s="10" t="str">
        <f t="shared" si="6"/>
        <v>000-000</v>
      </c>
      <c r="C384" s="10"/>
      <c r="D384" s="10"/>
      <c r="E384" s="10"/>
      <c r="F384" s="10"/>
      <c r="G384" s="27"/>
      <c r="H384" s="13"/>
      <c r="I384" s="26"/>
      <c r="J384" s="22"/>
      <c r="K384" s="23"/>
      <c r="L384" s="20"/>
      <c r="M384" s="24"/>
      <c r="N384" s="20"/>
      <c r="O384" s="20"/>
      <c r="P384" s="20"/>
      <c r="Q384" s="20"/>
      <c r="R384" s="20"/>
    </row>
    <row r="385" spans="1:18" ht="18" customHeight="1">
      <c r="A385" s="9">
        <v>337</v>
      </c>
      <c r="B385" s="10" t="str">
        <f t="shared" si="6"/>
        <v>000-000</v>
      </c>
      <c r="C385" s="10"/>
      <c r="D385" s="10"/>
      <c r="E385" s="10"/>
      <c r="F385" s="10"/>
      <c r="G385" s="27"/>
      <c r="H385" s="13"/>
      <c r="I385" s="26"/>
      <c r="J385" s="22"/>
      <c r="K385" s="23"/>
      <c r="L385" s="20"/>
      <c r="M385" s="24"/>
      <c r="N385" s="20"/>
      <c r="O385" s="20"/>
      <c r="P385" s="20"/>
      <c r="Q385" s="20"/>
      <c r="R385" s="20"/>
    </row>
    <row r="386" spans="1:18" ht="18" customHeight="1">
      <c r="A386" s="9">
        <v>338</v>
      </c>
      <c r="B386" s="10" t="str">
        <f t="shared" si="6"/>
        <v>000-000</v>
      </c>
      <c r="C386" s="10"/>
      <c r="D386" s="10"/>
      <c r="E386" s="10"/>
      <c r="F386" s="10"/>
      <c r="G386" s="27"/>
      <c r="H386" s="13"/>
      <c r="I386" s="26"/>
      <c r="J386" s="22"/>
      <c r="K386" s="23"/>
      <c r="L386" s="20"/>
      <c r="M386" s="24"/>
      <c r="N386" s="20"/>
      <c r="O386" s="20"/>
      <c r="P386" s="20"/>
      <c r="Q386" s="20"/>
      <c r="R386" s="20"/>
    </row>
    <row r="387" spans="1:18" ht="18" customHeight="1">
      <c r="A387" s="9">
        <v>339</v>
      </c>
      <c r="B387" s="10" t="str">
        <f t="shared" si="6"/>
        <v>000-000</v>
      </c>
      <c r="C387" s="10"/>
      <c r="D387" s="10"/>
      <c r="E387" s="10"/>
      <c r="F387" s="10"/>
      <c r="G387" s="27"/>
      <c r="H387" s="13"/>
      <c r="I387" s="26"/>
      <c r="J387" s="22"/>
      <c r="K387" s="23"/>
      <c r="L387" s="20"/>
      <c r="M387" s="24"/>
      <c r="N387" s="20"/>
      <c r="O387" s="20"/>
      <c r="P387" s="20"/>
      <c r="Q387" s="20"/>
      <c r="R387" s="20"/>
    </row>
    <row r="388" spans="1:18" ht="18" customHeight="1">
      <c r="A388" s="9">
        <v>340</v>
      </c>
      <c r="B388" s="10" t="str">
        <f t="shared" si="6"/>
        <v>000-000</v>
      </c>
      <c r="C388" s="10"/>
      <c r="D388" s="10"/>
      <c r="E388" s="10"/>
      <c r="F388" s="10"/>
      <c r="G388" s="27"/>
      <c r="H388" s="13"/>
      <c r="I388" s="26"/>
      <c r="J388" s="22"/>
      <c r="K388" s="23"/>
      <c r="L388" s="20"/>
      <c r="M388" s="24"/>
      <c r="N388" s="20"/>
      <c r="O388" s="20"/>
      <c r="P388" s="20"/>
      <c r="Q388" s="20"/>
      <c r="R388" s="20"/>
    </row>
    <row r="389" spans="1:18" ht="18" customHeight="1">
      <c r="A389" s="9">
        <v>341</v>
      </c>
      <c r="B389" s="10" t="str">
        <f t="shared" si="6"/>
        <v>000-000</v>
      </c>
      <c r="C389" s="10"/>
      <c r="D389" s="10"/>
      <c r="E389" s="10"/>
      <c r="F389" s="10"/>
      <c r="G389" s="27"/>
      <c r="H389" s="13"/>
      <c r="I389" s="26"/>
      <c r="J389" s="22"/>
      <c r="K389" s="23"/>
      <c r="L389" s="20"/>
      <c r="M389" s="24"/>
      <c r="N389" s="20"/>
      <c r="O389" s="20"/>
      <c r="P389" s="20"/>
      <c r="Q389" s="20"/>
      <c r="R389" s="20"/>
    </row>
    <row r="390" spans="1:18" ht="18" customHeight="1">
      <c r="A390" s="9">
        <v>342</v>
      </c>
      <c r="B390" s="10" t="str">
        <f t="shared" si="6"/>
        <v>000-000</v>
      </c>
      <c r="C390" s="10"/>
      <c r="D390" s="10"/>
      <c r="E390" s="10"/>
      <c r="F390" s="10"/>
      <c r="G390" s="27"/>
      <c r="H390" s="13"/>
      <c r="I390" s="26"/>
      <c r="J390" s="22"/>
      <c r="K390" s="23"/>
      <c r="L390" s="20"/>
      <c r="M390" s="24"/>
      <c r="N390" s="20"/>
      <c r="O390" s="20"/>
      <c r="P390" s="20"/>
      <c r="Q390" s="20"/>
      <c r="R390" s="20"/>
    </row>
    <row r="391" spans="1:18" ht="18" customHeight="1">
      <c r="A391" s="9">
        <v>343</v>
      </c>
      <c r="B391" s="10" t="str">
        <f t="shared" si="6"/>
        <v>000-000</v>
      </c>
      <c r="C391" s="10"/>
      <c r="D391" s="10"/>
      <c r="E391" s="10"/>
      <c r="F391" s="10"/>
      <c r="G391" s="27"/>
      <c r="H391" s="13"/>
      <c r="I391" s="26"/>
      <c r="J391" s="22"/>
      <c r="K391" s="23"/>
      <c r="L391" s="20"/>
      <c r="M391" s="24"/>
      <c r="N391" s="20"/>
      <c r="O391" s="20"/>
      <c r="P391" s="20"/>
      <c r="Q391" s="20"/>
      <c r="R391" s="20"/>
    </row>
    <row r="392" spans="1:18" ht="18" customHeight="1">
      <c r="A392" s="9">
        <v>344</v>
      </c>
      <c r="B392" s="10" t="str">
        <f t="shared" si="6"/>
        <v>000-000</v>
      </c>
      <c r="C392" s="10"/>
      <c r="D392" s="10"/>
      <c r="E392" s="10"/>
      <c r="F392" s="10"/>
      <c r="G392" s="27"/>
      <c r="H392" s="13"/>
      <c r="I392" s="26"/>
      <c r="J392" s="22"/>
      <c r="K392" s="23"/>
      <c r="L392" s="20"/>
      <c r="M392" s="24"/>
      <c r="N392" s="20"/>
      <c r="O392" s="20"/>
      <c r="P392" s="20"/>
      <c r="Q392" s="20"/>
      <c r="R392" s="20"/>
    </row>
    <row r="393" spans="1:18" ht="18" customHeight="1">
      <c r="A393" s="9">
        <v>345</v>
      </c>
      <c r="B393" s="10" t="str">
        <f t="shared" si="6"/>
        <v>000-000</v>
      </c>
      <c r="C393" s="10"/>
      <c r="D393" s="10"/>
      <c r="E393" s="10"/>
      <c r="F393" s="10"/>
      <c r="G393" s="27"/>
      <c r="H393" s="13"/>
      <c r="I393" s="26"/>
      <c r="J393" s="22"/>
      <c r="K393" s="23"/>
      <c r="L393" s="20"/>
      <c r="M393" s="24"/>
      <c r="N393" s="20"/>
      <c r="O393" s="20"/>
      <c r="P393" s="20"/>
      <c r="Q393" s="20"/>
      <c r="R393" s="20"/>
    </row>
    <row r="394" spans="1:18" ht="18" customHeight="1">
      <c r="A394" s="9">
        <v>346</v>
      </c>
      <c r="B394" s="10" t="str">
        <f t="shared" si="6"/>
        <v>000-000</v>
      </c>
      <c r="C394" s="10"/>
      <c r="D394" s="10"/>
      <c r="E394" s="10"/>
      <c r="F394" s="10"/>
      <c r="G394" s="27"/>
      <c r="H394" s="13"/>
      <c r="I394" s="26"/>
      <c r="J394" s="22"/>
      <c r="K394" s="23"/>
      <c r="L394" s="20"/>
      <c r="M394" s="24"/>
      <c r="N394" s="20"/>
      <c r="O394" s="20"/>
      <c r="P394" s="20"/>
      <c r="Q394" s="20"/>
      <c r="R394" s="20"/>
    </row>
    <row r="395" spans="1:18" ht="18" customHeight="1">
      <c r="A395" s="9">
        <v>347</v>
      </c>
      <c r="B395" s="10" t="str">
        <f t="shared" si="6"/>
        <v>000-000</v>
      </c>
      <c r="C395" s="10"/>
      <c r="D395" s="10"/>
      <c r="E395" s="10"/>
      <c r="F395" s="10"/>
      <c r="G395" s="27"/>
      <c r="H395" s="13"/>
      <c r="I395" s="26"/>
      <c r="J395" s="22"/>
      <c r="K395" s="23"/>
      <c r="L395" s="20"/>
      <c r="M395" s="24"/>
      <c r="N395" s="20"/>
      <c r="O395" s="20"/>
      <c r="P395" s="20"/>
      <c r="Q395" s="20"/>
      <c r="R395" s="20"/>
    </row>
    <row r="396" spans="1:18" ht="18" customHeight="1">
      <c r="A396" s="9">
        <v>348</v>
      </c>
      <c r="B396" s="10" t="str">
        <f t="shared" si="6"/>
        <v>000-000</v>
      </c>
      <c r="C396" s="10"/>
      <c r="D396" s="10"/>
      <c r="E396" s="10"/>
      <c r="F396" s="10"/>
      <c r="G396" s="27"/>
      <c r="H396" s="13"/>
      <c r="I396" s="26"/>
      <c r="J396" s="22"/>
      <c r="K396" s="23"/>
      <c r="L396" s="20"/>
      <c r="M396" s="24"/>
      <c r="N396" s="20"/>
      <c r="O396" s="20"/>
      <c r="P396" s="20"/>
      <c r="Q396" s="20"/>
      <c r="R396" s="20"/>
    </row>
    <row r="397" spans="1:18" ht="18" customHeight="1">
      <c r="A397" s="9">
        <v>349</v>
      </c>
      <c r="B397" s="10" t="str">
        <f t="shared" si="6"/>
        <v>000-000</v>
      </c>
      <c r="C397" s="10"/>
      <c r="D397" s="10"/>
      <c r="E397" s="10"/>
      <c r="F397" s="10"/>
      <c r="G397" s="27"/>
      <c r="H397" s="13"/>
      <c r="I397" s="26"/>
      <c r="J397" s="22"/>
      <c r="K397" s="23"/>
      <c r="L397" s="20"/>
      <c r="M397" s="24"/>
      <c r="N397" s="20"/>
      <c r="O397" s="20"/>
      <c r="P397" s="20"/>
      <c r="Q397" s="20"/>
      <c r="R397" s="20"/>
    </row>
    <row r="398" spans="1:18" ht="18" customHeight="1">
      <c r="A398" s="9">
        <v>350</v>
      </c>
      <c r="B398" s="10" t="str">
        <f t="shared" si="6"/>
        <v>000-000</v>
      </c>
      <c r="C398" s="10"/>
      <c r="D398" s="10"/>
      <c r="E398" s="10"/>
      <c r="F398" s="10"/>
      <c r="G398" s="27"/>
      <c r="H398" s="13"/>
      <c r="I398" s="26"/>
      <c r="J398" s="22"/>
      <c r="K398" s="23"/>
      <c r="L398" s="20"/>
      <c r="M398" s="24"/>
      <c r="N398" s="20"/>
      <c r="O398" s="20"/>
      <c r="P398" s="20"/>
      <c r="Q398" s="20"/>
      <c r="R398" s="20"/>
    </row>
    <row r="399" spans="1:18" ht="18" customHeight="1">
      <c r="A399" s="9">
        <v>351</v>
      </c>
      <c r="B399" s="10" t="str">
        <f t="shared" si="6"/>
        <v>000-000</v>
      </c>
      <c r="C399" s="10"/>
      <c r="D399" s="10"/>
      <c r="E399" s="10"/>
      <c r="F399" s="10"/>
      <c r="G399" s="27"/>
      <c r="H399" s="13"/>
      <c r="I399" s="26"/>
      <c r="J399" s="22"/>
      <c r="K399" s="23"/>
      <c r="L399" s="20"/>
      <c r="M399" s="24"/>
      <c r="N399" s="20"/>
      <c r="O399" s="20"/>
      <c r="P399" s="20"/>
      <c r="Q399" s="20"/>
      <c r="R399" s="20"/>
    </row>
    <row r="400" spans="1:18" ht="18" customHeight="1">
      <c r="A400" s="9">
        <v>352</v>
      </c>
      <c r="B400" s="10" t="str">
        <f t="shared" si="6"/>
        <v>000-000</v>
      </c>
      <c r="C400" s="10"/>
      <c r="D400" s="10"/>
      <c r="E400" s="10"/>
      <c r="F400" s="10"/>
      <c r="G400" s="27"/>
      <c r="H400" s="13"/>
      <c r="I400" s="26"/>
      <c r="J400" s="22"/>
      <c r="K400" s="23"/>
      <c r="L400" s="20"/>
      <c r="M400" s="24"/>
      <c r="N400" s="20"/>
      <c r="O400" s="20"/>
      <c r="P400" s="20"/>
      <c r="Q400" s="20"/>
      <c r="R400" s="20"/>
    </row>
    <row r="401" spans="1:18" ht="18" customHeight="1">
      <c r="A401" s="9">
        <v>353</v>
      </c>
      <c r="B401" s="10" t="str">
        <f t="shared" si="6"/>
        <v>000-000</v>
      </c>
      <c r="C401" s="10"/>
      <c r="D401" s="10"/>
      <c r="E401" s="10"/>
      <c r="F401" s="10"/>
      <c r="G401" s="27"/>
      <c r="H401" s="13"/>
      <c r="I401" s="26"/>
      <c r="J401" s="22"/>
      <c r="K401" s="23"/>
      <c r="L401" s="20"/>
      <c r="M401" s="24"/>
      <c r="N401" s="20"/>
      <c r="O401" s="20"/>
      <c r="P401" s="20"/>
      <c r="Q401" s="20"/>
      <c r="R401" s="20"/>
    </row>
    <row r="402" spans="1:18" ht="18" customHeight="1">
      <c r="A402" s="9">
        <v>354</v>
      </c>
      <c r="B402" s="10" t="str">
        <f t="shared" si="6"/>
        <v>000-000</v>
      </c>
      <c r="C402" s="10"/>
      <c r="D402" s="10"/>
      <c r="E402" s="10"/>
      <c r="F402" s="10"/>
      <c r="G402" s="27"/>
      <c r="H402" s="13"/>
      <c r="I402" s="26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355</v>
      </c>
      <c r="B403" s="10" t="str">
        <f t="shared" si="6"/>
        <v>000-000</v>
      </c>
      <c r="C403" s="10"/>
      <c r="D403" s="10"/>
      <c r="E403" s="10"/>
      <c r="F403" s="10"/>
      <c r="G403" s="27"/>
      <c r="H403" s="13"/>
      <c r="I403" s="26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356</v>
      </c>
      <c r="B404" s="10" t="str">
        <f t="shared" si="6"/>
        <v>000-000</v>
      </c>
      <c r="C404" s="10"/>
      <c r="D404" s="10"/>
      <c r="E404" s="10"/>
      <c r="F404" s="10"/>
      <c r="G404" s="27"/>
      <c r="H404" s="13"/>
      <c r="I404" s="26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357</v>
      </c>
      <c r="B405" s="10" t="str">
        <f t="shared" si="6"/>
        <v>000-000</v>
      </c>
      <c r="C405" s="10"/>
      <c r="D405" s="10"/>
      <c r="E405" s="10"/>
      <c r="F405" s="10"/>
      <c r="G405" s="27"/>
      <c r="H405" s="13"/>
      <c r="I405" s="26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358</v>
      </c>
      <c r="B406" s="10" t="str">
        <f t="shared" si="6"/>
        <v>000-000</v>
      </c>
      <c r="C406" s="10"/>
      <c r="D406" s="10"/>
      <c r="E406" s="10"/>
      <c r="F406" s="10"/>
      <c r="G406" s="27"/>
      <c r="H406" s="13"/>
      <c r="I406" s="26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359</v>
      </c>
      <c r="B407" s="10" t="str">
        <f t="shared" si="6"/>
        <v>000-000</v>
      </c>
      <c r="C407" s="10"/>
      <c r="D407" s="10"/>
      <c r="E407" s="10"/>
      <c r="F407" s="10"/>
      <c r="G407" s="27"/>
      <c r="H407" s="13"/>
      <c r="I407" s="26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360</v>
      </c>
      <c r="B408" s="10" t="str">
        <f t="shared" si="6"/>
        <v>000-000</v>
      </c>
      <c r="C408" s="10"/>
      <c r="D408" s="10"/>
      <c r="E408" s="10"/>
      <c r="F408" s="10"/>
      <c r="G408" s="27"/>
      <c r="H408" s="13"/>
      <c r="I408" s="26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361</v>
      </c>
      <c r="B409" s="10" t="str">
        <f t="shared" si="6"/>
        <v>000-000</v>
      </c>
      <c r="C409" s="10"/>
      <c r="D409" s="10"/>
      <c r="E409" s="10"/>
      <c r="F409" s="10"/>
      <c r="G409" s="27"/>
      <c r="H409" s="13"/>
      <c r="I409" s="26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362</v>
      </c>
      <c r="B410" s="10" t="str">
        <f t="shared" si="6"/>
        <v>000-000</v>
      </c>
      <c r="C410" s="10"/>
      <c r="D410" s="10"/>
      <c r="E410" s="10"/>
      <c r="F410" s="10"/>
      <c r="G410" s="27"/>
      <c r="H410" s="13"/>
      <c r="I410" s="26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363</v>
      </c>
      <c r="B411" s="10" t="str">
        <f t="shared" si="6"/>
        <v>000-000</v>
      </c>
      <c r="C411" s="10"/>
      <c r="D411" s="10"/>
      <c r="E411" s="10"/>
      <c r="F411" s="10"/>
      <c r="G411" s="27"/>
      <c r="H411" s="13"/>
      <c r="I411" s="26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10" t="str">
        <f t="shared" si="6"/>
        <v>000-000</v>
      </c>
      <c r="C412" s="10"/>
      <c r="D412" s="10"/>
      <c r="E412" s="10"/>
      <c r="F412" s="10"/>
      <c r="G412" s="27"/>
      <c r="H412" s="13"/>
      <c r="I412" s="26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10" t="str">
        <f t="shared" si="6"/>
        <v>000-000</v>
      </c>
      <c r="C413" s="10"/>
      <c r="D413" s="10"/>
      <c r="E413" s="10"/>
      <c r="F413" s="10"/>
      <c r="G413" s="27"/>
      <c r="H413" s="13"/>
      <c r="I413" s="26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10" t="str">
        <f t="shared" si="6"/>
        <v>000-000</v>
      </c>
      <c r="C414" s="10"/>
      <c r="D414" s="10"/>
      <c r="E414" s="10"/>
      <c r="F414" s="10"/>
      <c r="G414" s="27"/>
      <c r="H414" s="13"/>
      <c r="I414" s="26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10" t="str">
        <f t="shared" si="6"/>
        <v>000-000</v>
      </c>
      <c r="C415" s="10"/>
      <c r="D415" s="10"/>
      <c r="E415" s="10"/>
      <c r="F415" s="10"/>
      <c r="G415" s="27"/>
      <c r="H415" s="13"/>
      <c r="I415" s="26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10" t="str">
        <f t="shared" si="6"/>
        <v>000-000</v>
      </c>
      <c r="C416" s="10"/>
      <c r="D416" s="10"/>
      <c r="E416" s="10"/>
      <c r="F416" s="10"/>
      <c r="G416" s="27"/>
      <c r="H416" s="13"/>
      <c r="I416" s="26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10" t="str">
        <f t="shared" si="6"/>
        <v>000-000</v>
      </c>
      <c r="C417" s="10"/>
      <c r="D417" s="10"/>
      <c r="E417" s="10"/>
      <c r="F417" s="10"/>
      <c r="G417" s="27"/>
      <c r="H417" s="13"/>
      <c r="I417" s="26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10" t="str">
        <f t="shared" si="6"/>
        <v>000-000</v>
      </c>
      <c r="C418" s="10"/>
      <c r="D418" s="10"/>
      <c r="E418" s="10"/>
      <c r="F418" s="10"/>
      <c r="G418" s="27"/>
      <c r="H418" s="13"/>
      <c r="I418" s="26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10" t="str">
        <f t="shared" si="6"/>
        <v>000-000</v>
      </c>
      <c r="C419" s="10"/>
      <c r="D419" s="10"/>
      <c r="E419" s="10"/>
      <c r="F419" s="10"/>
      <c r="G419" s="27"/>
      <c r="H419" s="13"/>
      <c r="I419" s="26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10" t="str">
        <f t="shared" si="6"/>
        <v>000-000</v>
      </c>
      <c r="C420" s="10"/>
      <c r="D420" s="10"/>
      <c r="E420" s="10"/>
      <c r="F420" s="10"/>
      <c r="G420" s="27"/>
      <c r="H420" s="13"/>
      <c r="I420" s="26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10" t="str">
        <f t="shared" si="6"/>
        <v>000-000</v>
      </c>
      <c r="C421" s="10"/>
      <c r="D421" s="10"/>
      <c r="E421" s="10"/>
      <c r="F421" s="10"/>
      <c r="G421" s="27"/>
      <c r="H421" s="13"/>
      <c r="I421" s="26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10" t="str">
        <f t="shared" si="6"/>
        <v>000-000</v>
      </c>
      <c r="C422" s="10"/>
      <c r="D422" s="10"/>
      <c r="E422" s="10"/>
      <c r="F422" s="10"/>
      <c r="G422" s="27"/>
      <c r="H422" s="13"/>
      <c r="I422" s="26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10" t="str">
        <f t="shared" si="6"/>
        <v>000-000</v>
      </c>
      <c r="C423" s="10"/>
      <c r="D423" s="10"/>
      <c r="E423" s="10"/>
      <c r="F423" s="10"/>
      <c r="G423" s="27"/>
      <c r="H423" s="13"/>
      <c r="I423" s="26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10" t="str">
        <f t="shared" si="6"/>
        <v>000-000</v>
      </c>
      <c r="C424" s="10"/>
      <c r="D424" s="10"/>
      <c r="E424" s="10"/>
      <c r="F424" s="10"/>
      <c r="G424" s="27"/>
      <c r="H424" s="13"/>
      <c r="I424" s="26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10" t="str">
        <f t="shared" si="6"/>
        <v>000-000</v>
      </c>
      <c r="C425" s="10"/>
      <c r="D425" s="10"/>
      <c r="E425" s="10"/>
      <c r="F425" s="10"/>
      <c r="G425" s="27"/>
      <c r="H425" s="13"/>
      <c r="I425" s="26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378</v>
      </c>
      <c r="B426" s="10" t="str">
        <f t="shared" si="6"/>
        <v>000-000</v>
      </c>
      <c r="C426" s="10"/>
      <c r="D426" s="10"/>
      <c r="E426" s="10"/>
      <c r="F426" s="10"/>
      <c r="G426" s="27"/>
      <c r="H426" s="13"/>
      <c r="I426" s="26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379</v>
      </c>
      <c r="B427" s="10" t="str">
        <f t="shared" si="6"/>
        <v>000-000</v>
      </c>
      <c r="C427" s="10"/>
      <c r="D427" s="10"/>
      <c r="E427" s="10"/>
      <c r="F427" s="10"/>
      <c r="G427" s="27"/>
      <c r="H427" s="13"/>
      <c r="I427" s="26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380</v>
      </c>
      <c r="B428" s="10" t="str">
        <f t="shared" si="6"/>
        <v>000-000</v>
      </c>
      <c r="C428" s="10"/>
      <c r="D428" s="10"/>
      <c r="E428" s="10"/>
      <c r="F428" s="10"/>
      <c r="G428" s="27"/>
      <c r="H428" s="13"/>
      <c r="I428" s="26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381</v>
      </c>
      <c r="B429" s="10" t="str">
        <f t="shared" si="6"/>
        <v>000-000</v>
      </c>
      <c r="C429" s="10"/>
      <c r="D429" s="10"/>
      <c r="E429" s="10"/>
      <c r="F429" s="10"/>
      <c r="G429" s="27"/>
      <c r="H429" s="13"/>
      <c r="I429" s="26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382</v>
      </c>
      <c r="B430" s="10" t="str">
        <f t="shared" si="6"/>
        <v>000-000</v>
      </c>
      <c r="C430" s="10"/>
      <c r="D430" s="10"/>
      <c r="E430" s="10"/>
      <c r="F430" s="10"/>
      <c r="G430" s="27"/>
      <c r="H430" s="13"/>
      <c r="I430" s="26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383</v>
      </c>
      <c r="B431" s="10" t="str">
        <f t="shared" si="6"/>
        <v>000-000</v>
      </c>
      <c r="C431" s="10"/>
      <c r="D431" s="10"/>
      <c r="E431" s="10"/>
      <c r="F431" s="10"/>
      <c r="G431" s="27"/>
      <c r="H431" s="13"/>
      <c r="I431" s="26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10" t="str">
        <f t="shared" si="6"/>
        <v>000-000</v>
      </c>
      <c r="C432" s="10"/>
      <c r="D432" s="10"/>
      <c r="E432" s="10"/>
      <c r="F432" s="10"/>
      <c r="G432" s="27"/>
      <c r="H432" s="13"/>
      <c r="I432" s="26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10" t="str">
        <f t="shared" ref="B433:B448" si="7">TEXT(C433,"000")&amp;"-"&amp;TEXT(E433,"000")</f>
        <v>000-000</v>
      </c>
      <c r="C433" s="10"/>
      <c r="D433" s="10"/>
      <c r="E433" s="10"/>
      <c r="F433" s="10"/>
      <c r="G433" s="27"/>
      <c r="H433" s="13"/>
      <c r="I433" s="26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10" t="str">
        <f t="shared" si="7"/>
        <v>000-000</v>
      </c>
      <c r="C434" s="10"/>
      <c r="D434" s="10"/>
      <c r="E434" s="10"/>
      <c r="F434" s="10"/>
      <c r="G434" s="27"/>
      <c r="H434" s="13"/>
      <c r="I434" s="26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10" t="str">
        <f t="shared" si="7"/>
        <v>000-000</v>
      </c>
      <c r="C435" s="10"/>
      <c r="D435" s="10"/>
      <c r="E435" s="10"/>
      <c r="F435" s="10"/>
      <c r="G435" s="27"/>
      <c r="H435" s="13"/>
      <c r="I435" s="26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10" t="str">
        <f t="shared" si="7"/>
        <v>000-000</v>
      </c>
      <c r="C436" s="10"/>
      <c r="D436" s="10"/>
      <c r="E436" s="10"/>
      <c r="F436" s="10"/>
      <c r="G436" s="27"/>
      <c r="H436" s="13"/>
      <c r="I436" s="26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10" t="str">
        <f t="shared" si="7"/>
        <v>000-000</v>
      </c>
      <c r="C437" s="10"/>
      <c r="D437" s="10"/>
      <c r="E437" s="10"/>
      <c r="F437" s="10"/>
      <c r="G437" s="27"/>
      <c r="H437" s="13"/>
      <c r="I437" s="26"/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10" t="str">
        <f t="shared" si="7"/>
        <v>000-000</v>
      </c>
      <c r="C438" s="10"/>
      <c r="D438" s="10"/>
      <c r="E438" s="10"/>
      <c r="F438" s="10"/>
      <c r="G438" s="27"/>
      <c r="H438" s="13"/>
      <c r="I438" s="26"/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10" t="str">
        <f t="shared" si="7"/>
        <v>000-000</v>
      </c>
      <c r="C439" s="10"/>
      <c r="D439" s="10"/>
      <c r="E439" s="10"/>
      <c r="F439" s="10"/>
      <c r="G439" s="27"/>
      <c r="H439" s="13"/>
      <c r="I439" s="26"/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10" t="str">
        <f t="shared" si="7"/>
        <v>000-000</v>
      </c>
      <c r="C440" s="10"/>
      <c r="D440" s="10"/>
      <c r="E440" s="10"/>
      <c r="F440" s="10"/>
      <c r="G440" s="27"/>
      <c r="H440" s="13"/>
      <c r="I440" s="26"/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10" t="str">
        <f t="shared" si="7"/>
        <v>000-000</v>
      </c>
      <c r="C441" s="10"/>
      <c r="D441" s="10"/>
      <c r="E441" s="10"/>
      <c r="F441" s="10"/>
      <c r="G441" s="27"/>
      <c r="H441" s="13"/>
      <c r="I441" s="26"/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10" t="str">
        <f t="shared" si="7"/>
        <v>000-000</v>
      </c>
      <c r="C442" s="10"/>
      <c r="D442" s="10"/>
      <c r="E442" s="10"/>
      <c r="F442" s="10"/>
      <c r="G442" s="27"/>
      <c r="H442" s="13"/>
      <c r="I442" s="26"/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10" t="str">
        <f t="shared" si="7"/>
        <v>000-000</v>
      </c>
      <c r="C443" s="10"/>
      <c r="D443" s="10"/>
      <c r="E443" s="10"/>
      <c r="F443" s="10"/>
      <c r="G443" s="27"/>
      <c r="H443" s="13"/>
      <c r="I443" s="26"/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10" t="str">
        <f t="shared" si="7"/>
        <v>000-000</v>
      </c>
      <c r="C444" s="10"/>
      <c r="D444" s="10"/>
      <c r="E444" s="10"/>
      <c r="F444" s="10"/>
      <c r="G444" s="27"/>
      <c r="H444" s="13"/>
      <c r="I444" s="26"/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10" t="str">
        <f t="shared" si="7"/>
        <v>000-000</v>
      </c>
      <c r="C445" s="10"/>
      <c r="D445" s="10"/>
      <c r="E445" s="10"/>
      <c r="F445" s="10"/>
      <c r="G445" s="27"/>
      <c r="H445" s="13"/>
      <c r="I445" s="26"/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10" t="str">
        <f t="shared" si="7"/>
        <v>000-000</v>
      </c>
      <c r="C446" s="10"/>
      <c r="D446" s="10"/>
      <c r="E446" s="10"/>
      <c r="F446" s="10"/>
      <c r="G446" s="27"/>
      <c r="H446" s="13"/>
      <c r="I446" s="26"/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10" t="str">
        <f t="shared" si="7"/>
        <v>000-000</v>
      </c>
      <c r="C447" s="10"/>
      <c r="D447" s="10"/>
      <c r="E447" s="10"/>
      <c r="F447" s="10"/>
      <c r="G447" s="27"/>
      <c r="H447" s="13"/>
      <c r="I447" s="26"/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10" t="str">
        <f t="shared" si="7"/>
        <v>000-000</v>
      </c>
      <c r="C448" s="10"/>
      <c r="D448" s="10"/>
      <c r="E448" s="10"/>
      <c r="F448" s="10"/>
      <c r="G448" s="27"/>
      <c r="H448" s="13"/>
      <c r="I448" s="26"/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9"/>
      <c r="C449" s="10"/>
      <c r="D449" s="10"/>
      <c r="E449" s="10"/>
      <c r="F449" s="10"/>
      <c r="G449" s="27"/>
      <c r="H449" s="13"/>
      <c r="I449" s="26"/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C450" s="1" t="s">
        <v>250</v>
      </c>
    </row>
    <row r="451" spans="1:18" ht="15" customHeight="1">
      <c r="C451" s="8" t="s">
        <v>112</v>
      </c>
    </row>
    <row r="452" spans="1:18" ht="15" customHeight="1">
      <c r="C452" s="8" t="s">
        <v>113</v>
      </c>
    </row>
  </sheetData>
  <autoFilter ref="H1:H42" xr:uid="{00000000-0009-0000-0000-00000C000000}"/>
  <phoneticPr fontId="21" type="noConversion"/>
  <dataValidations count="2">
    <dataValidation type="list" allowBlank="1" showInputMessage="1" showErrorMessage="1" sqref="D49:D449 F49:F449" xr:uid="{00000000-0002-0000-0C00-000000000000}">
      <formula1>INDIRECT("_"&amp;C49)</formula1>
    </dataValidation>
    <dataValidation type="list" allowBlank="1" showInputMessage="1" showErrorMessage="1" sqref="H49:H449 K49:K449" xr:uid="{00000000-0002-0000-0C00-000001000000}">
      <formula1>$H$1:$H$42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'C:\Users\chizh\Desktop\关联交易表\[02-关联交易等事项统计表-新仕诚公司.xlsx]Sheet2'!#REF!</xm:f>
          </x14:formula1>
          <xm:sqref>C49:C449 E49:E449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AK452"/>
  <sheetViews>
    <sheetView view="pageBreakPreview" topLeftCell="A47" zoomScale="90" zoomScaleNormal="100" zoomScaleSheetLayoutView="9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31.453125" style="8" customWidth="1"/>
    <col min="5" max="5" width="21.7265625" style="8" customWidth="1"/>
    <col min="6" max="6" width="37.54296875" style="8" customWidth="1"/>
    <col min="7" max="7" width="20.453125" style="8" customWidth="1"/>
    <col min="8" max="8" width="19.26953125" style="8" customWidth="1"/>
    <col min="9" max="9" width="13.542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18" customHeight="1">
      <c r="A49" s="9">
        <v>1</v>
      </c>
      <c r="B49" s="10" t="str">
        <f t="shared" ref="B49:B61" si="0">TEXT(C49,"000")&amp;"-"&amp;TEXT(E49,"000")</f>
        <v>2级-1级</v>
      </c>
      <c r="C49" s="10" t="s">
        <v>252</v>
      </c>
      <c r="D49" s="10" t="s">
        <v>253</v>
      </c>
      <c r="E49" s="10" t="s">
        <v>254</v>
      </c>
      <c r="F49" s="11" t="s">
        <v>210</v>
      </c>
      <c r="G49" s="21" t="s">
        <v>255</v>
      </c>
      <c r="H49" s="13" t="s">
        <v>24</v>
      </c>
      <c r="I49" s="26">
        <v>153742464.94999999</v>
      </c>
      <c r="J49" s="22"/>
      <c r="K49" s="23"/>
      <c r="L49" s="32"/>
      <c r="M49" s="24"/>
      <c r="N49" s="20"/>
      <c r="O49" s="20"/>
      <c r="P49" s="20"/>
      <c r="Q49" s="20"/>
      <c r="R49" s="20"/>
    </row>
    <row r="50" spans="1:18" ht="18" customHeight="1">
      <c r="A50" s="9">
        <v>2</v>
      </c>
      <c r="B50" s="10" t="str">
        <f t="shared" si="0"/>
        <v>2级-1级</v>
      </c>
      <c r="C50" s="10" t="s">
        <v>252</v>
      </c>
      <c r="D50" s="10" t="s">
        <v>253</v>
      </c>
      <c r="E50" s="10" t="s">
        <v>254</v>
      </c>
      <c r="F50" s="11" t="s">
        <v>210</v>
      </c>
      <c r="G50" s="21" t="s">
        <v>256</v>
      </c>
      <c r="H50" s="13" t="s">
        <v>5</v>
      </c>
      <c r="I50" s="26">
        <v>82500</v>
      </c>
      <c r="J50" s="22"/>
      <c r="K50" s="23"/>
      <c r="L50" s="32"/>
      <c r="M50" s="24"/>
      <c r="N50" s="20"/>
      <c r="O50" s="20"/>
      <c r="P50" s="20"/>
      <c r="Q50" s="20"/>
      <c r="R50" s="20"/>
    </row>
    <row r="51" spans="1:18" ht="18" customHeight="1">
      <c r="A51" s="9">
        <v>3</v>
      </c>
      <c r="B51" s="10" t="str">
        <f t="shared" si="0"/>
        <v>2级-2级</v>
      </c>
      <c r="C51" s="10" t="s">
        <v>252</v>
      </c>
      <c r="D51" s="10" t="s">
        <v>253</v>
      </c>
      <c r="E51" s="10" t="s">
        <v>252</v>
      </c>
      <c r="F51" s="53" t="s">
        <v>257</v>
      </c>
      <c r="G51" s="21" t="s">
        <v>258</v>
      </c>
      <c r="H51" s="13" t="s">
        <v>18</v>
      </c>
      <c r="I51" s="26">
        <v>414480.32</v>
      </c>
      <c r="J51" s="22"/>
      <c r="K51" s="23"/>
      <c r="L51" s="32"/>
      <c r="M51" s="24"/>
      <c r="N51" s="20"/>
      <c r="O51" s="20"/>
      <c r="P51" s="20"/>
      <c r="Q51" s="20"/>
      <c r="R51" s="20"/>
    </row>
    <row r="52" spans="1:18" ht="18" customHeight="1">
      <c r="A52" s="9">
        <v>4</v>
      </c>
      <c r="B52" s="10" t="str">
        <f t="shared" si="0"/>
        <v>2级-3级</v>
      </c>
      <c r="C52" s="10" t="s">
        <v>259</v>
      </c>
      <c r="D52" s="10" t="s">
        <v>253</v>
      </c>
      <c r="E52" s="10" t="s">
        <v>260</v>
      </c>
      <c r="F52" s="10" t="s">
        <v>261</v>
      </c>
      <c r="G52" s="21" t="s">
        <v>258</v>
      </c>
      <c r="H52" s="13" t="s">
        <v>18</v>
      </c>
      <c r="I52" s="26">
        <v>497025.6</v>
      </c>
      <c r="J52" s="22"/>
      <c r="K52" s="23"/>
      <c r="L52" s="32"/>
      <c r="M52" s="24"/>
      <c r="N52" s="20"/>
      <c r="O52" s="20"/>
      <c r="P52" s="20"/>
      <c r="Q52" s="20"/>
      <c r="R52" s="20"/>
    </row>
    <row r="53" spans="1:18" ht="18" customHeight="1">
      <c r="A53" s="9">
        <v>5</v>
      </c>
      <c r="B53" s="10" t="str">
        <f t="shared" si="0"/>
        <v>2级-4级</v>
      </c>
      <c r="C53" s="10" t="s">
        <v>259</v>
      </c>
      <c r="D53" s="10" t="s">
        <v>253</v>
      </c>
      <c r="E53" s="10" t="s">
        <v>262</v>
      </c>
      <c r="F53" s="10" t="s">
        <v>263</v>
      </c>
      <c r="G53" s="21" t="s">
        <v>165</v>
      </c>
      <c r="H53" s="13" t="s">
        <v>3</v>
      </c>
      <c r="I53" s="26">
        <v>3398440</v>
      </c>
      <c r="J53" s="22"/>
      <c r="K53" s="23"/>
      <c r="L53" s="32"/>
      <c r="M53" s="24"/>
      <c r="N53" s="20"/>
      <c r="O53" s="20"/>
      <c r="P53" s="20"/>
      <c r="Q53" s="20"/>
      <c r="R53" s="20"/>
    </row>
    <row r="54" spans="1:18" ht="18" customHeight="1">
      <c r="A54" s="9">
        <v>6</v>
      </c>
      <c r="B54" s="10" t="str">
        <f t="shared" si="0"/>
        <v>2级-4级</v>
      </c>
      <c r="C54" s="10" t="s">
        <v>252</v>
      </c>
      <c r="D54" s="10" t="s">
        <v>253</v>
      </c>
      <c r="E54" s="10" t="s">
        <v>262</v>
      </c>
      <c r="F54" s="53" t="s">
        <v>264</v>
      </c>
      <c r="G54" s="21" t="s">
        <v>165</v>
      </c>
      <c r="H54" s="13" t="s">
        <v>3</v>
      </c>
      <c r="I54" s="26">
        <v>189961.44</v>
      </c>
      <c r="J54" s="22"/>
      <c r="K54" s="23"/>
      <c r="L54" s="38"/>
      <c r="M54" s="24"/>
      <c r="N54" s="20"/>
      <c r="O54" s="20" t="str">
        <f>IF(M54=0,"OK","待核对")</f>
        <v>OK</v>
      </c>
      <c r="P54" s="20"/>
      <c r="Q54" s="20"/>
      <c r="R54" s="20"/>
    </row>
    <row r="55" spans="1:18" ht="18" customHeight="1">
      <c r="A55" s="9">
        <v>7</v>
      </c>
      <c r="B55" s="10" t="str">
        <f t="shared" si="0"/>
        <v>2级-4级</v>
      </c>
      <c r="C55" s="10" t="s">
        <v>252</v>
      </c>
      <c r="D55" s="10" t="s">
        <v>253</v>
      </c>
      <c r="E55" s="10" t="s">
        <v>262</v>
      </c>
      <c r="F55" s="53" t="s">
        <v>264</v>
      </c>
      <c r="G55" s="21" t="s">
        <v>165</v>
      </c>
      <c r="H55" s="13" t="s">
        <v>6</v>
      </c>
      <c r="I55" s="26">
        <v>1900894.64</v>
      </c>
      <c r="J55" s="22"/>
      <c r="K55" s="23"/>
      <c r="L55" s="38"/>
      <c r="M55" s="24"/>
      <c r="N55" s="20"/>
      <c r="O55" s="20" t="str">
        <f>IF(M55=0,"OK","待核对")</f>
        <v>OK</v>
      </c>
      <c r="P55" s="20"/>
      <c r="Q55" s="20"/>
      <c r="R55" s="20"/>
    </row>
    <row r="56" spans="1:18" ht="18" customHeight="1">
      <c r="A56" s="9">
        <v>8</v>
      </c>
      <c r="B56" s="10" t="str">
        <f t="shared" si="0"/>
        <v>2级-3级</v>
      </c>
      <c r="C56" s="10" t="s">
        <v>252</v>
      </c>
      <c r="D56" s="10" t="s">
        <v>253</v>
      </c>
      <c r="E56" s="10" t="s">
        <v>260</v>
      </c>
      <c r="F56" s="11" t="s">
        <v>265</v>
      </c>
      <c r="G56" s="21" t="s">
        <v>266</v>
      </c>
      <c r="H56" s="13" t="s">
        <v>9</v>
      </c>
      <c r="I56" s="26">
        <v>52800</v>
      </c>
      <c r="J56" s="22"/>
      <c r="K56" s="23"/>
      <c r="L56" s="38"/>
      <c r="M56" s="24"/>
      <c r="N56" s="20"/>
      <c r="O56" s="20" t="str">
        <f>IF(M56=0,"OK","待核对")</f>
        <v>OK</v>
      </c>
      <c r="P56" s="20"/>
      <c r="Q56" s="20"/>
      <c r="R56" s="20"/>
    </row>
    <row r="57" spans="1:18" ht="18" customHeight="1">
      <c r="A57" s="9">
        <v>9</v>
      </c>
      <c r="B57" s="10" t="str">
        <f t="shared" si="0"/>
        <v>2级-1级</v>
      </c>
      <c r="C57" s="10" t="s">
        <v>66</v>
      </c>
      <c r="D57" s="10" t="s">
        <v>74</v>
      </c>
      <c r="E57" s="10" t="s">
        <v>64</v>
      </c>
      <c r="F57" s="10" t="s">
        <v>65</v>
      </c>
      <c r="G57" s="36" t="s">
        <v>267</v>
      </c>
      <c r="H57" s="13" t="s">
        <v>9</v>
      </c>
      <c r="I57" s="26">
        <v>263100</v>
      </c>
      <c r="J57" s="54"/>
      <c r="K57" s="55"/>
      <c r="L57" s="56"/>
      <c r="M57" s="57"/>
      <c r="N57" s="58"/>
      <c r="O57" s="58"/>
      <c r="P57" s="58"/>
      <c r="Q57" s="58"/>
      <c r="R57" s="58"/>
    </row>
    <row r="58" spans="1:18" ht="18" customHeight="1">
      <c r="A58" s="9">
        <v>10</v>
      </c>
      <c r="B58" s="10" t="str">
        <f t="shared" si="0"/>
        <v>2级-2级</v>
      </c>
      <c r="C58" s="10" t="s">
        <v>66</v>
      </c>
      <c r="D58" s="10" t="s">
        <v>74</v>
      </c>
      <c r="E58" s="10" t="s">
        <v>66</v>
      </c>
      <c r="F58" s="10" t="s">
        <v>78</v>
      </c>
      <c r="G58" s="36" t="s">
        <v>267</v>
      </c>
      <c r="H58" s="13" t="s">
        <v>9</v>
      </c>
      <c r="I58" s="26">
        <v>263100</v>
      </c>
      <c r="J58" s="54"/>
      <c r="K58" s="55"/>
      <c r="L58" s="56"/>
      <c r="M58" s="57"/>
      <c r="N58" s="58"/>
      <c r="O58" s="58"/>
      <c r="P58" s="58"/>
      <c r="Q58" s="58"/>
      <c r="R58" s="58"/>
    </row>
    <row r="59" spans="1:18" ht="18" customHeight="1">
      <c r="A59" s="9">
        <v>11</v>
      </c>
      <c r="B59" s="10" t="str">
        <f t="shared" si="0"/>
        <v>2级-4级</v>
      </c>
      <c r="C59" s="10" t="s">
        <v>66</v>
      </c>
      <c r="D59" s="10" t="s">
        <v>74</v>
      </c>
      <c r="E59" s="10" t="s">
        <v>72</v>
      </c>
      <c r="F59" s="10" t="s">
        <v>76</v>
      </c>
      <c r="G59" s="36" t="s">
        <v>268</v>
      </c>
      <c r="H59" s="13" t="s">
        <v>9</v>
      </c>
      <c r="I59" s="26">
        <v>233551</v>
      </c>
      <c r="J59" s="54"/>
      <c r="K59" s="55"/>
      <c r="L59" s="56"/>
      <c r="M59" s="57"/>
      <c r="N59" s="58"/>
      <c r="O59" s="58"/>
      <c r="P59" s="58"/>
      <c r="Q59" s="58"/>
      <c r="R59" s="58"/>
    </row>
    <row r="60" spans="1:18" ht="18" customHeight="1">
      <c r="A60" s="9">
        <v>12</v>
      </c>
      <c r="B60" s="10" t="str">
        <f t="shared" si="0"/>
        <v>2级-4级</v>
      </c>
      <c r="C60" s="10" t="s">
        <v>66</v>
      </c>
      <c r="D60" s="10" t="s">
        <v>74</v>
      </c>
      <c r="E60" s="10" t="s">
        <v>72</v>
      </c>
      <c r="F60" s="10" t="s">
        <v>76</v>
      </c>
      <c r="G60" s="36" t="s">
        <v>269</v>
      </c>
      <c r="H60" s="13" t="s">
        <v>9</v>
      </c>
      <c r="I60" s="26">
        <v>136605</v>
      </c>
      <c r="J60" s="54"/>
      <c r="K60" s="55"/>
      <c r="L60" s="56"/>
      <c r="M60" s="57"/>
      <c r="N60" s="58"/>
      <c r="O60" s="58"/>
      <c r="P60" s="58"/>
      <c r="Q60" s="58"/>
      <c r="R60" s="58"/>
    </row>
    <row r="61" spans="1:18" ht="18" customHeight="1">
      <c r="A61" s="9">
        <v>13</v>
      </c>
      <c r="B61" s="10" t="str">
        <f t="shared" si="0"/>
        <v>2级-2级</v>
      </c>
      <c r="C61" s="10" t="s">
        <v>66</v>
      </c>
      <c r="D61" s="10" t="s">
        <v>270</v>
      </c>
      <c r="E61" s="10" t="s">
        <v>66</v>
      </c>
      <c r="F61" s="10" t="s">
        <v>172</v>
      </c>
      <c r="G61" s="21" t="s">
        <v>108</v>
      </c>
      <c r="H61" s="13" t="s">
        <v>5</v>
      </c>
      <c r="I61" s="26">
        <v>9321386.2200000007</v>
      </c>
      <c r="J61" s="54"/>
      <c r="K61" s="55"/>
      <c r="L61" s="56"/>
      <c r="M61" s="57"/>
      <c r="N61" s="58"/>
      <c r="O61" s="58"/>
      <c r="P61" s="58"/>
      <c r="Q61" s="58"/>
      <c r="R61" s="58"/>
    </row>
    <row r="62" spans="1:18" ht="18" customHeight="1">
      <c r="A62" s="9">
        <v>14</v>
      </c>
      <c r="B62" s="10"/>
      <c r="C62" s="10" t="s">
        <v>66</v>
      </c>
      <c r="D62" s="10" t="s">
        <v>270</v>
      </c>
      <c r="E62" s="10" t="s">
        <v>66</v>
      </c>
      <c r="F62" s="10" t="s">
        <v>172</v>
      </c>
      <c r="G62" s="21" t="s">
        <v>271</v>
      </c>
      <c r="H62" s="13" t="s">
        <v>9</v>
      </c>
      <c r="I62" s="26">
        <v>13216.01</v>
      </c>
      <c r="J62" s="54"/>
      <c r="K62" s="55"/>
      <c r="L62" s="56"/>
      <c r="M62" s="57"/>
      <c r="N62" s="58"/>
      <c r="O62" s="58"/>
      <c r="P62" s="58"/>
      <c r="Q62" s="58"/>
      <c r="R62" s="58"/>
    </row>
    <row r="63" spans="1:18" ht="18" customHeight="1">
      <c r="A63" s="9">
        <v>15</v>
      </c>
      <c r="B63" s="10" t="str">
        <f t="shared" ref="B63:B85" si="1">TEXT(C63,"000")&amp;"-"&amp;TEXT(E63,"000")</f>
        <v>2级-2级</v>
      </c>
      <c r="C63" s="10" t="s">
        <v>66</v>
      </c>
      <c r="D63" s="11" t="s">
        <v>272</v>
      </c>
      <c r="E63" s="10" t="s">
        <v>66</v>
      </c>
      <c r="F63" s="10" t="s">
        <v>82</v>
      </c>
      <c r="G63" s="21" t="s">
        <v>273</v>
      </c>
      <c r="H63" s="13" t="s">
        <v>9</v>
      </c>
      <c r="I63" s="26">
        <v>5869500</v>
      </c>
      <c r="J63" s="54"/>
      <c r="K63" s="55"/>
      <c r="L63" s="56"/>
      <c r="M63" s="57"/>
      <c r="N63" s="58"/>
      <c r="O63" s="58"/>
      <c r="P63" s="58"/>
      <c r="Q63" s="58"/>
      <c r="R63" s="58"/>
    </row>
    <row r="64" spans="1:18" ht="18" customHeight="1">
      <c r="A64" s="9">
        <v>16</v>
      </c>
      <c r="B64" s="10" t="str">
        <f t="shared" si="1"/>
        <v>2级-2级</v>
      </c>
      <c r="C64" s="10" t="s">
        <v>66</v>
      </c>
      <c r="D64" s="11" t="s">
        <v>272</v>
      </c>
      <c r="E64" s="10" t="s">
        <v>66</v>
      </c>
      <c r="F64" s="10" t="s">
        <v>95</v>
      </c>
      <c r="G64" s="21" t="s">
        <v>274</v>
      </c>
      <c r="H64" s="13" t="s">
        <v>9</v>
      </c>
      <c r="I64" s="26">
        <v>10899000</v>
      </c>
      <c r="J64" s="54"/>
      <c r="K64" s="55"/>
      <c r="L64" s="56"/>
      <c r="M64" s="57"/>
      <c r="N64" s="58"/>
      <c r="O64" s="58"/>
      <c r="P64" s="58"/>
      <c r="Q64" s="58"/>
      <c r="R64" s="58"/>
    </row>
    <row r="65" spans="1:18" ht="18" customHeight="1">
      <c r="A65" s="9">
        <v>17</v>
      </c>
      <c r="B65" s="10" t="str">
        <f t="shared" si="1"/>
        <v>2级-3级</v>
      </c>
      <c r="C65" s="10" t="s">
        <v>66</v>
      </c>
      <c r="D65" s="10" t="s">
        <v>270</v>
      </c>
      <c r="E65" s="10" t="s">
        <v>69</v>
      </c>
      <c r="F65" s="10" t="s">
        <v>275</v>
      </c>
      <c r="G65" s="21" t="s">
        <v>271</v>
      </c>
      <c r="H65" s="13" t="s">
        <v>5</v>
      </c>
      <c r="I65" s="26">
        <v>3500000</v>
      </c>
      <c r="J65" s="54"/>
      <c r="K65" s="55"/>
      <c r="L65" s="56"/>
      <c r="M65" s="57"/>
      <c r="N65" s="58"/>
      <c r="O65" s="58"/>
      <c r="P65" s="58"/>
      <c r="Q65" s="58"/>
      <c r="R65" s="58"/>
    </row>
    <row r="66" spans="1:18" ht="18" customHeight="1">
      <c r="A66" s="9">
        <v>18</v>
      </c>
      <c r="B66" s="10" t="str">
        <f t="shared" si="1"/>
        <v>2级-3级</v>
      </c>
      <c r="C66" s="10" t="s">
        <v>66</v>
      </c>
      <c r="D66" s="10" t="s">
        <v>270</v>
      </c>
      <c r="E66" s="10" t="s">
        <v>69</v>
      </c>
      <c r="F66" s="10" t="s">
        <v>275</v>
      </c>
      <c r="G66" s="21" t="s">
        <v>91</v>
      </c>
      <c r="H66" s="13" t="s">
        <v>9</v>
      </c>
      <c r="I66" s="26">
        <v>52500</v>
      </c>
      <c r="J66" s="54"/>
      <c r="K66" s="55"/>
      <c r="L66" s="56"/>
      <c r="M66" s="57"/>
      <c r="N66" s="58"/>
      <c r="O66" s="58"/>
      <c r="P66" s="58"/>
      <c r="Q66" s="58"/>
      <c r="R66" s="58"/>
    </row>
    <row r="67" spans="1:18" ht="18" customHeight="1">
      <c r="A67" s="9">
        <v>19</v>
      </c>
      <c r="B67" s="10" t="str">
        <f t="shared" si="1"/>
        <v>2级-4级</v>
      </c>
      <c r="C67" s="10" t="s">
        <v>66</v>
      </c>
      <c r="D67" s="10" t="s">
        <v>270</v>
      </c>
      <c r="E67" s="10" t="s">
        <v>72</v>
      </c>
      <c r="F67" s="10" t="s">
        <v>76</v>
      </c>
      <c r="G67" s="21" t="s">
        <v>276</v>
      </c>
      <c r="H67" s="13" t="s">
        <v>5</v>
      </c>
      <c r="I67" s="26">
        <v>1861001.35</v>
      </c>
      <c r="J67" s="54"/>
      <c r="K67" s="55"/>
      <c r="L67" s="59"/>
      <c r="M67" s="57"/>
      <c r="N67" s="58"/>
      <c r="O67" s="58" t="str">
        <f>IF(M67=0,"OK","待核对")</f>
        <v>OK</v>
      </c>
      <c r="P67" s="58"/>
      <c r="Q67" s="58"/>
      <c r="R67" s="58"/>
    </row>
    <row r="68" spans="1:18" ht="18" customHeight="1">
      <c r="A68" s="9">
        <v>20</v>
      </c>
      <c r="B68" s="10" t="str">
        <f t="shared" si="1"/>
        <v>2级-4级</v>
      </c>
      <c r="C68" s="10" t="s">
        <v>66</v>
      </c>
      <c r="D68" s="10" t="s">
        <v>270</v>
      </c>
      <c r="E68" s="10" t="s">
        <v>72</v>
      </c>
      <c r="F68" s="10" t="s">
        <v>76</v>
      </c>
      <c r="G68" s="21" t="s">
        <v>277</v>
      </c>
      <c r="H68" s="13" t="s">
        <v>9</v>
      </c>
      <c r="I68" s="26">
        <v>864073.03</v>
      </c>
      <c r="J68" s="54"/>
      <c r="K68" s="55"/>
      <c r="L68" s="59"/>
      <c r="M68" s="57"/>
      <c r="N68" s="58"/>
      <c r="O68" s="58" t="str">
        <f>IF(M68=0,"OK","待核对")</f>
        <v>OK</v>
      </c>
      <c r="P68" s="58"/>
      <c r="Q68" s="58"/>
      <c r="R68" s="58"/>
    </row>
    <row r="69" spans="1:18" ht="18" customHeight="1">
      <c r="A69" s="9">
        <v>21</v>
      </c>
      <c r="B69" s="10" t="str">
        <f t="shared" si="1"/>
        <v>3级-3级</v>
      </c>
      <c r="C69" s="10" t="s">
        <v>69</v>
      </c>
      <c r="D69" s="10" t="s">
        <v>278</v>
      </c>
      <c r="E69" s="10" t="s">
        <v>69</v>
      </c>
      <c r="F69" s="10" t="s">
        <v>279</v>
      </c>
      <c r="G69" s="30" t="s">
        <v>280</v>
      </c>
      <c r="H69" s="13" t="s">
        <v>5</v>
      </c>
      <c r="I69" s="26">
        <v>1047160</v>
      </c>
      <c r="J69" s="54"/>
      <c r="K69" s="55"/>
      <c r="L69" s="56"/>
      <c r="M69" s="57"/>
      <c r="N69" s="58"/>
      <c r="O69" s="58"/>
      <c r="P69" s="58"/>
      <c r="Q69" s="58"/>
      <c r="R69" s="58"/>
    </row>
    <row r="70" spans="1:18" ht="18" customHeight="1">
      <c r="A70" s="9">
        <v>22</v>
      </c>
      <c r="B70" s="10" t="str">
        <f t="shared" si="1"/>
        <v>2级-2级</v>
      </c>
      <c r="C70" s="10" t="s">
        <v>66</v>
      </c>
      <c r="D70" s="10" t="s">
        <v>281</v>
      </c>
      <c r="E70" s="10" t="s">
        <v>66</v>
      </c>
      <c r="F70" s="10" t="s">
        <v>282</v>
      </c>
      <c r="G70" s="30" t="s">
        <v>283</v>
      </c>
      <c r="H70" s="13" t="s">
        <v>5</v>
      </c>
      <c r="I70" s="26">
        <f>120000*0.8176</f>
        <v>98112</v>
      </c>
      <c r="J70" s="54"/>
      <c r="K70" s="55"/>
      <c r="L70" s="56"/>
      <c r="M70" s="57"/>
      <c r="N70" s="58"/>
      <c r="O70" s="58"/>
      <c r="P70" s="58"/>
      <c r="Q70" s="58"/>
      <c r="R70" s="58"/>
    </row>
    <row r="71" spans="1:18" ht="18" customHeight="1">
      <c r="A71" s="9">
        <v>23</v>
      </c>
      <c r="B71" s="10" t="str">
        <f t="shared" si="1"/>
        <v>2级-2级</v>
      </c>
      <c r="C71" s="10" t="s">
        <v>66</v>
      </c>
      <c r="D71" s="10" t="s">
        <v>282</v>
      </c>
      <c r="E71" s="10" t="s">
        <v>66</v>
      </c>
      <c r="F71" s="10" t="s">
        <v>281</v>
      </c>
      <c r="G71" s="30" t="s">
        <v>284</v>
      </c>
      <c r="H71" s="13" t="s">
        <v>9</v>
      </c>
      <c r="I71" s="26">
        <f>120000*0.8176</f>
        <v>98112</v>
      </c>
      <c r="J71" s="54"/>
      <c r="K71" s="55"/>
      <c r="L71" s="56"/>
      <c r="M71" s="57"/>
      <c r="N71" s="58"/>
      <c r="O71" s="58"/>
      <c r="P71" s="58"/>
      <c r="Q71" s="58"/>
      <c r="R71" s="58"/>
    </row>
    <row r="72" spans="1:18" ht="18" customHeight="1">
      <c r="A72" s="9">
        <v>24</v>
      </c>
      <c r="B72" s="10" t="str">
        <f t="shared" si="1"/>
        <v>3级-2级</v>
      </c>
      <c r="C72" s="10" t="s">
        <v>69</v>
      </c>
      <c r="D72" s="10" t="s">
        <v>285</v>
      </c>
      <c r="E72" s="10" t="s">
        <v>66</v>
      </c>
      <c r="F72" s="10" t="s">
        <v>78</v>
      </c>
      <c r="G72" s="36" t="s">
        <v>286</v>
      </c>
      <c r="H72" s="13" t="s">
        <v>5</v>
      </c>
      <c r="I72" s="26">
        <v>1453492.92</v>
      </c>
      <c r="J72" s="54"/>
      <c r="K72" s="55"/>
      <c r="L72" s="56"/>
      <c r="M72" s="57"/>
      <c r="N72" s="58"/>
      <c r="O72" s="58"/>
      <c r="P72" s="58"/>
      <c r="Q72" s="58"/>
      <c r="R72" s="58"/>
    </row>
    <row r="73" spans="1:18" ht="18" customHeight="1">
      <c r="A73" s="9">
        <v>25</v>
      </c>
      <c r="B73" s="10" t="str">
        <f t="shared" si="1"/>
        <v>3级-3级</v>
      </c>
      <c r="C73" s="10" t="s">
        <v>69</v>
      </c>
      <c r="D73" s="10" t="s">
        <v>285</v>
      </c>
      <c r="E73" s="10" t="s">
        <v>69</v>
      </c>
      <c r="F73" s="10" t="s">
        <v>279</v>
      </c>
      <c r="G73" s="36" t="s">
        <v>287</v>
      </c>
      <c r="H73" s="13" t="s">
        <v>23</v>
      </c>
      <c r="I73" s="26">
        <v>1500000</v>
      </c>
      <c r="J73" s="54"/>
      <c r="K73" s="55"/>
      <c r="L73" s="56"/>
      <c r="M73" s="57"/>
      <c r="N73" s="58"/>
      <c r="O73" s="58"/>
      <c r="P73" s="58"/>
      <c r="Q73" s="58"/>
      <c r="R73" s="58"/>
    </row>
    <row r="74" spans="1:18" ht="18" customHeight="1">
      <c r="A74" s="9">
        <v>26</v>
      </c>
      <c r="B74" s="10" t="str">
        <f t="shared" si="1"/>
        <v>3级-3级</v>
      </c>
      <c r="C74" s="10" t="s">
        <v>69</v>
      </c>
      <c r="D74" s="10" t="s">
        <v>288</v>
      </c>
      <c r="E74" s="10" t="s">
        <v>69</v>
      </c>
      <c r="F74" s="10" t="s">
        <v>279</v>
      </c>
      <c r="G74" s="37" t="s">
        <v>289</v>
      </c>
      <c r="H74" s="13" t="s">
        <v>5</v>
      </c>
      <c r="I74" s="26">
        <v>25000</v>
      </c>
      <c r="J74" s="54"/>
      <c r="K74" s="55"/>
      <c r="L74" s="59"/>
      <c r="M74" s="57"/>
      <c r="N74" s="58"/>
      <c r="O74" s="58" t="str">
        <f>IF(M74=0,"OK","待核对")</f>
        <v>OK</v>
      </c>
      <c r="P74" s="58"/>
      <c r="Q74" s="58"/>
      <c r="R74" s="58"/>
    </row>
    <row r="75" spans="1:18" ht="18" customHeight="1">
      <c r="A75" s="9">
        <v>27</v>
      </c>
      <c r="B75" s="10" t="str">
        <f t="shared" si="1"/>
        <v>3级-3级</v>
      </c>
      <c r="C75" s="10" t="s">
        <v>69</v>
      </c>
      <c r="D75" s="10" t="s">
        <v>279</v>
      </c>
      <c r="E75" s="10" t="s">
        <v>69</v>
      </c>
      <c r="F75" s="10" t="s">
        <v>278</v>
      </c>
      <c r="G75" s="37" t="s">
        <v>290</v>
      </c>
      <c r="H75" s="13" t="s">
        <v>9</v>
      </c>
      <c r="I75" s="26">
        <v>1047160</v>
      </c>
      <c r="J75" s="54"/>
      <c r="K75" s="55"/>
      <c r="L75" s="59"/>
      <c r="M75" s="57"/>
      <c r="N75" s="58"/>
      <c r="O75" s="58" t="str">
        <f>IF(M75=0,"OK","待核对")</f>
        <v>OK</v>
      </c>
      <c r="P75" s="58"/>
      <c r="Q75" s="58"/>
      <c r="R75" s="58"/>
    </row>
    <row r="76" spans="1:18" ht="18" customHeight="1">
      <c r="A76" s="9">
        <v>28</v>
      </c>
      <c r="B76" s="10" t="str">
        <f t="shared" si="1"/>
        <v>3级-3级</v>
      </c>
      <c r="C76" s="10" t="s">
        <v>69</v>
      </c>
      <c r="D76" s="10" t="s">
        <v>279</v>
      </c>
      <c r="E76" s="10" t="s">
        <v>69</v>
      </c>
      <c r="F76" s="10" t="s">
        <v>285</v>
      </c>
      <c r="G76" s="37" t="s">
        <v>291</v>
      </c>
      <c r="H76" s="13" t="s">
        <v>5</v>
      </c>
      <c r="I76" s="26">
        <v>1500000</v>
      </c>
      <c r="J76" s="54"/>
      <c r="K76" s="55"/>
      <c r="L76" s="59"/>
      <c r="M76" s="57"/>
      <c r="N76" s="58"/>
      <c r="O76" s="58" t="str">
        <f>IF(M76=0,"OK","待核对")</f>
        <v>OK</v>
      </c>
      <c r="P76" s="58"/>
      <c r="Q76" s="58"/>
      <c r="R76" s="58"/>
    </row>
    <row r="77" spans="1:18" ht="18" customHeight="1">
      <c r="A77" s="9">
        <v>29</v>
      </c>
      <c r="B77" s="10" t="str">
        <f t="shared" si="1"/>
        <v>3级-3级</v>
      </c>
      <c r="C77" s="10" t="s">
        <v>69</v>
      </c>
      <c r="D77" s="10" t="s">
        <v>279</v>
      </c>
      <c r="E77" s="10" t="s">
        <v>69</v>
      </c>
      <c r="F77" s="10" t="s">
        <v>288</v>
      </c>
      <c r="G77" s="27" t="s">
        <v>292</v>
      </c>
      <c r="H77" s="13" t="s">
        <v>9</v>
      </c>
      <c r="I77" s="26">
        <v>25000</v>
      </c>
      <c r="J77" s="54"/>
      <c r="K77" s="55"/>
      <c r="L77" s="60"/>
      <c r="M77" s="57"/>
      <c r="N77" s="58"/>
      <c r="O77" s="58" t="str">
        <f>IF(M77=0,"OK","待核对")</f>
        <v>OK</v>
      </c>
      <c r="P77" s="58"/>
      <c r="Q77" s="58"/>
      <c r="R77" s="58"/>
    </row>
    <row r="78" spans="1:18" ht="18" customHeight="1">
      <c r="A78" s="9">
        <v>30</v>
      </c>
      <c r="B78" s="10" t="str">
        <f t="shared" si="1"/>
        <v>3级-3级</v>
      </c>
      <c r="C78" s="10" t="s">
        <v>69</v>
      </c>
      <c r="D78" s="10" t="s">
        <v>279</v>
      </c>
      <c r="E78" s="10" t="s">
        <v>69</v>
      </c>
      <c r="F78" s="10" t="s">
        <v>293</v>
      </c>
      <c r="G78" s="27" t="s">
        <v>294</v>
      </c>
      <c r="H78" s="13" t="s">
        <v>3</v>
      </c>
      <c r="I78" s="26">
        <v>13330.24</v>
      </c>
      <c r="J78" s="54"/>
      <c r="K78" s="55"/>
      <c r="L78" s="60"/>
      <c r="M78" s="57"/>
      <c r="N78" s="58"/>
      <c r="O78" s="58" t="str">
        <f>IF(M78=0,"OK","待核对")</f>
        <v>OK</v>
      </c>
      <c r="P78" s="58"/>
      <c r="Q78" s="58"/>
      <c r="R78" s="58"/>
    </row>
    <row r="79" spans="1:18" ht="18" customHeight="1">
      <c r="A79" s="9">
        <v>31</v>
      </c>
      <c r="B79" s="10" t="str">
        <f t="shared" si="1"/>
        <v>2级-2级</v>
      </c>
      <c r="C79" s="10" t="s">
        <v>66</v>
      </c>
      <c r="D79" s="10" t="s">
        <v>109</v>
      </c>
      <c r="E79" s="10" t="s">
        <v>66</v>
      </c>
      <c r="F79" s="10" t="s">
        <v>78</v>
      </c>
      <c r="G79" s="30" t="s">
        <v>276</v>
      </c>
      <c r="H79" s="13" t="s">
        <v>5</v>
      </c>
      <c r="I79" s="26">
        <v>2745116</v>
      </c>
      <c r="J79" s="54"/>
      <c r="K79" s="55"/>
      <c r="L79" s="56"/>
      <c r="M79" s="57"/>
      <c r="N79" s="58"/>
      <c r="O79" s="58"/>
      <c r="P79" s="58"/>
      <c r="Q79" s="58"/>
      <c r="R79" s="58"/>
    </row>
    <row r="80" spans="1:18" ht="18" customHeight="1">
      <c r="A80" s="9">
        <v>32</v>
      </c>
      <c r="B80" s="10" t="str">
        <f t="shared" si="1"/>
        <v>2级-3级</v>
      </c>
      <c r="C80" s="10" t="s">
        <v>66</v>
      </c>
      <c r="D80" s="10" t="s">
        <v>109</v>
      </c>
      <c r="E80" s="10" t="s">
        <v>69</v>
      </c>
      <c r="F80" s="10" t="s">
        <v>96</v>
      </c>
      <c r="G80" s="30" t="s">
        <v>276</v>
      </c>
      <c r="H80" s="13" t="s">
        <v>5</v>
      </c>
      <c r="I80" s="26">
        <v>868115</v>
      </c>
      <c r="J80" s="54"/>
      <c r="K80" s="55"/>
      <c r="L80" s="56"/>
      <c r="M80" s="57"/>
      <c r="N80" s="58"/>
      <c r="O80" s="58"/>
      <c r="P80" s="58"/>
      <c r="Q80" s="58"/>
      <c r="R80" s="58"/>
    </row>
    <row r="81" spans="1:18" ht="18" customHeight="1">
      <c r="A81" s="9">
        <v>33</v>
      </c>
      <c r="B81" s="10" t="str">
        <f t="shared" si="1"/>
        <v>2级-2级</v>
      </c>
      <c r="C81" s="10" t="s">
        <v>66</v>
      </c>
      <c r="D81" s="10" t="s">
        <v>109</v>
      </c>
      <c r="E81" s="10" t="s">
        <v>66</v>
      </c>
      <c r="F81" s="10" t="s">
        <v>84</v>
      </c>
      <c r="G81" s="30" t="s">
        <v>276</v>
      </c>
      <c r="H81" s="13" t="s">
        <v>5</v>
      </c>
      <c r="I81" s="26">
        <v>9877415.9399999995</v>
      </c>
      <c r="J81" s="54"/>
      <c r="K81" s="55"/>
      <c r="L81" s="56"/>
      <c r="M81" s="57"/>
      <c r="N81" s="58"/>
      <c r="O81" s="58"/>
      <c r="P81" s="58"/>
      <c r="Q81" s="58"/>
      <c r="R81" s="58"/>
    </row>
    <row r="82" spans="1:18" ht="18" customHeight="1">
      <c r="A82" s="9">
        <v>34</v>
      </c>
      <c r="B82" s="10" t="str">
        <f t="shared" si="1"/>
        <v>2级-2级</v>
      </c>
      <c r="C82" s="10" t="s">
        <v>66</v>
      </c>
      <c r="D82" s="10" t="s">
        <v>109</v>
      </c>
      <c r="E82" s="10" t="s">
        <v>66</v>
      </c>
      <c r="F82" s="10" t="s">
        <v>78</v>
      </c>
      <c r="G82" s="30" t="s">
        <v>295</v>
      </c>
      <c r="H82" s="13" t="s">
        <v>5</v>
      </c>
      <c r="I82" s="26">
        <v>686279</v>
      </c>
      <c r="J82" s="54"/>
      <c r="K82" s="55"/>
      <c r="L82" s="56"/>
      <c r="M82" s="57"/>
      <c r="N82" s="58"/>
      <c r="O82" s="58"/>
      <c r="P82" s="58"/>
      <c r="Q82" s="58"/>
      <c r="R82" s="58"/>
    </row>
    <row r="83" spans="1:18" ht="18" customHeight="1">
      <c r="A83" s="9">
        <v>35</v>
      </c>
      <c r="B83" s="10" t="str">
        <f t="shared" si="1"/>
        <v>2级-3级</v>
      </c>
      <c r="C83" s="10" t="s">
        <v>66</v>
      </c>
      <c r="D83" s="10" t="s">
        <v>109</v>
      </c>
      <c r="E83" s="10" t="s">
        <v>69</v>
      </c>
      <c r="F83" s="10" t="s">
        <v>96</v>
      </c>
      <c r="G83" s="30" t="s">
        <v>295</v>
      </c>
      <c r="H83" s="13" t="s">
        <v>5</v>
      </c>
      <c r="I83" s="26">
        <v>209380</v>
      </c>
      <c r="J83" s="54"/>
      <c r="K83" s="55"/>
      <c r="L83" s="56"/>
      <c r="M83" s="57"/>
      <c r="N83" s="58"/>
      <c r="O83" s="58"/>
      <c r="P83" s="58"/>
      <c r="Q83" s="58"/>
      <c r="R83" s="58"/>
    </row>
    <row r="84" spans="1:18" ht="18" customHeight="1">
      <c r="A84" s="9">
        <v>36</v>
      </c>
      <c r="B84" s="10" t="str">
        <f t="shared" si="1"/>
        <v>2级-2级</v>
      </c>
      <c r="C84" s="10" t="s">
        <v>66</v>
      </c>
      <c r="D84" s="10" t="s">
        <v>109</v>
      </c>
      <c r="E84" s="10" t="s">
        <v>66</v>
      </c>
      <c r="F84" s="10" t="s">
        <v>84</v>
      </c>
      <c r="G84" s="30" t="s">
        <v>295</v>
      </c>
      <c r="H84" s="13" t="s">
        <v>5</v>
      </c>
      <c r="I84" s="26">
        <v>1046560.56</v>
      </c>
      <c r="J84" s="54"/>
      <c r="K84" s="55"/>
      <c r="L84" s="59"/>
      <c r="M84" s="57"/>
      <c r="N84" s="58"/>
      <c r="O84" s="58" t="str">
        <f>IF(M84=0,"OK","待核对")</f>
        <v>OK</v>
      </c>
      <c r="P84" s="58"/>
      <c r="Q84" s="58"/>
      <c r="R84" s="58"/>
    </row>
    <row r="85" spans="1:18" ht="18" customHeight="1">
      <c r="A85" s="9">
        <v>37</v>
      </c>
      <c r="B85" s="10" t="str">
        <f t="shared" si="1"/>
        <v>2级-1级</v>
      </c>
      <c r="C85" s="10" t="s">
        <v>252</v>
      </c>
      <c r="D85" s="10" t="s">
        <v>67</v>
      </c>
      <c r="E85" s="10" t="s">
        <v>254</v>
      </c>
      <c r="F85" s="10" t="s">
        <v>65</v>
      </c>
      <c r="G85" s="30" t="s">
        <v>296</v>
      </c>
      <c r="H85" s="13" t="s">
        <v>23</v>
      </c>
      <c r="I85" s="26">
        <v>2063569.7</v>
      </c>
      <c r="J85" s="22"/>
      <c r="K85" s="23"/>
      <c r="L85" s="32"/>
      <c r="M85" s="24"/>
      <c r="N85" s="20"/>
      <c r="O85" s="20"/>
      <c r="P85" s="20"/>
      <c r="Q85" s="20"/>
      <c r="R85" s="20"/>
    </row>
    <row r="86" spans="1:18" ht="18" customHeight="1">
      <c r="A86" s="9">
        <v>38</v>
      </c>
      <c r="B86" s="10" t="str">
        <f>TEXT(C86,"000")&amp;"-"&amp;TEXT(E87,"000")</f>
        <v>000-2级</v>
      </c>
      <c r="C86" s="10"/>
      <c r="D86" s="10"/>
      <c r="E86" s="10" t="s">
        <v>254</v>
      </c>
      <c r="F86" s="10" t="s">
        <v>65</v>
      </c>
      <c r="G86" s="30" t="s">
        <v>71</v>
      </c>
      <c r="H86" s="13" t="s">
        <v>9</v>
      </c>
      <c r="I86" s="26">
        <v>16851.63</v>
      </c>
      <c r="J86" s="22"/>
      <c r="K86" s="23"/>
      <c r="L86" s="32"/>
      <c r="M86" s="24"/>
      <c r="N86" s="20"/>
      <c r="O86" s="20"/>
      <c r="P86" s="20"/>
      <c r="Q86" s="20"/>
      <c r="R86" s="20"/>
    </row>
    <row r="87" spans="1:18" ht="18" customHeight="1">
      <c r="A87" s="9">
        <v>39</v>
      </c>
      <c r="B87" s="10" t="str">
        <f>TEXT(C87,"000")&amp;"-"&amp;TEXT(E88,"000")</f>
        <v>000-4级</v>
      </c>
      <c r="C87" s="10"/>
      <c r="D87" s="10"/>
      <c r="E87" s="10" t="s">
        <v>252</v>
      </c>
      <c r="F87" s="10" t="s">
        <v>78</v>
      </c>
      <c r="G87" s="30" t="s">
        <v>297</v>
      </c>
      <c r="H87" s="13" t="s">
        <v>3</v>
      </c>
      <c r="I87" s="26">
        <v>1136704.8400000001</v>
      </c>
      <c r="J87" s="22"/>
      <c r="K87" s="23"/>
      <c r="L87" s="32"/>
      <c r="M87" s="24"/>
      <c r="N87" s="20"/>
      <c r="O87" s="20"/>
      <c r="P87" s="20"/>
      <c r="Q87" s="20"/>
      <c r="R87" s="20"/>
    </row>
    <row r="88" spans="1:18" ht="18" customHeight="1">
      <c r="A88" s="9">
        <v>40</v>
      </c>
      <c r="B88" s="10" t="str">
        <f t="shared" ref="B88:B151" si="2">TEXT(C88,"000")&amp;"-"&amp;TEXT(E88,"000")</f>
        <v>000-4级</v>
      </c>
      <c r="C88" s="10"/>
      <c r="D88" s="10"/>
      <c r="E88" s="10" t="s">
        <v>262</v>
      </c>
      <c r="F88" s="10" t="s">
        <v>76</v>
      </c>
      <c r="G88" s="30" t="s">
        <v>297</v>
      </c>
      <c r="H88" s="13" t="s">
        <v>3</v>
      </c>
      <c r="I88" s="26">
        <v>11988</v>
      </c>
      <c r="J88" s="22"/>
      <c r="K88" s="23"/>
      <c r="L88" s="32"/>
      <c r="M88" s="24"/>
      <c r="N88" s="20"/>
      <c r="O88" s="20"/>
      <c r="P88" s="20"/>
      <c r="Q88" s="20"/>
      <c r="R88" s="20"/>
    </row>
    <row r="89" spans="1:18" ht="18" customHeight="1">
      <c r="A89" s="9">
        <v>41</v>
      </c>
      <c r="B89" s="10" t="str">
        <f t="shared" si="2"/>
        <v>000-2级</v>
      </c>
      <c r="C89" s="10"/>
      <c r="D89" s="10"/>
      <c r="E89" s="10" t="s">
        <v>252</v>
      </c>
      <c r="F89" s="10" t="s">
        <v>106</v>
      </c>
      <c r="G89" s="30" t="s">
        <v>297</v>
      </c>
      <c r="H89" s="13" t="s">
        <v>3</v>
      </c>
      <c r="I89" s="26">
        <v>825</v>
      </c>
      <c r="J89" s="22"/>
      <c r="K89" s="23"/>
      <c r="L89" s="32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10" t="str">
        <f t="shared" si="2"/>
        <v>000-3级</v>
      </c>
      <c r="C90" s="10"/>
      <c r="D90" s="10"/>
      <c r="E90" s="10" t="s">
        <v>260</v>
      </c>
      <c r="F90" s="10" t="s">
        <v>180</v>
      </c>
      <c r="G90" s="30" t="s">
        <v>298</v>
      </c>
      <c r="H90" s="13" t="s">
        <v>9</v>
      </c>
      <c r="I90" s="26">
        <v>46009</v>
      </c>
      <c r="J90" s="22"/>
      <c r="K90" s="23"/>
      <c r="L90" s="38"/>
      <c r="M90" s="24"/>
      <c r="N90" s="20"/>
      <c r="O90" s="20" t="str">
        <f t="shared" ref="O90:O95" si="3">IF(M90=0,"OK","待核对")</f>
        <v>OK</v>
      </c>
      <c r="P90" s="20"/>
      <c r="Q90" s="20"/>
      <c r="R90" s="20"/>
    </row>
    <row r="91" spans="1:18" ht="18" customHeight="1">
      <c r="A91" s="9">
        <v>43</v>
      </c>
      <c r="B91" s="10" t="str">
        <f t="shared" si="2"/>
        <v>000-3级</v>
      </c>
      <c r="C91" s="61"/>
      <c r="D91" s="10"/>
      <c r="E91" s="10" t="s">
        <v>260</v>
      </c>
      <c r="F91" s="10" t="s">
        <v>180</v>
      </c>
      <c r="G91" s="30" t="s">
        <v>299</v>
      </c>
      <c r="H91" s="13" t="s">
        <v>9</v>
      </c>
      <c r="I91" s="26">
        <v>878.4</v>
      </c>
      <c r="J91" s="22"/>
      <c r="K91" s="23"/>
      <c r="L91" s="38"/>
      <c r="M91" s="24"/>
      <c r="N91" s="20"/>
      <c r="O91" s="20" t="str">
        <f t="shared" si="3"/>
        <v>OK</v>
      </c>
      <c r="P91" s="20"/>
      <c r="Q91" s="20"/>
      <c r="R91" s="20"/>
    </row>
    <row r="92" spans="1:18" ht="18" customHeight="1">
      <c r="A92" s="9">
        <v>44</v>
      </c>
      <c r="B92" s="10" t="str">
        <f t="shared" si="2"/>
        <v>000-3级</v>
      </c>
      <c r="C92" s="10"/>
      <c r="D92" s="10"/>
      <c r="E92" s="10" t="s">
        <v>260</v>
      </c>
      <c r="F92" s="10" t="s">
        <v>102</v>
      </c>
      <c r="G92" s="30" t="s">
        <v>299</v>
      </c>
      <c r="H92" s="13" t="s">
        <v>9</v>
      </c>
      <c r="I92" s="26">
        <v>670.8</v>
      </c>
      <c r="J92" s="22"/>
      <c r="K92" s="23"/>
      <c r="L92" s="38"/>
      <c r="M92" s="24"/>
      <c r="N92" s="20"/>
      <c r="O92" s="20" t="str">
        <f t="shared" si="3"/>
        <v>OK</v>
      </c>
      <c r="P92" s="20"/>
      <c r="Q92" s="20"/>
      <c r="R92" s="20"/>
    </row>
    <row r="93" spans="1:18" ht="18" customHeight="1">
      <c r="A93" s="9">
        <v>45</v>
      </c>
      <c r="B93" s="10" t="str">
        <f t="shared" si="2"/>
        <v>000-2级</v>
      </c>
      <c r="C93" s="10"/>
      <c r="D93" s="10"/>
      <c r="E93" s="10" t="s">
        <v>252</v>
      </c>
      <c r="F93" s="10" t="s">
        <v>78</v>
      </c>
      <c r="G93" s="30" t="s">
        <v>299</v>
      </c>
      <c r="H93" s="13" t="s">
        <v>9</v>
      </c>
      <c r="I93" s="26">
        <v>336</v>
      </c>
      <c r="J93" s="22"/>
      <c r="K93" s="23"/>
      <c r="L93" s="40"/>
      <c r="M93" s="24"/>
      <c r="N93" s="20"/>
      <c r="O93" s="20" t="str">
        <f t="shared" si="3"/>
        <v>OK</v>
      </c>
      <c r="P93" s="20"/>
      <c r="Q93" s="20"/>
      <c r="R93" s="20"/>
    </row>
    <row r="94" spans="1:18" ht="18" customHeight="1">
      <c r="A94" s="9">
        <v>46</v>
      </c>
      <c r="B94" s="10" t="str">
        <f t="shared" si="2"/>
        <v>000-2级</v>
      </c>
      <c r="C94" s="10"/>
      <c r="D94" s="10"/>
      <c r="E94" s="10" t="s">
        <v>252</v>
      </c>
      <c r="F94" s="10" t="s">
        <v>179</v>
      </c>
      <c r="G94" s="30" t="s">
        <v>299</v>
      </c>
      <c r="H94" s="13" t="s">
        <v>9</v>
      </c>
      <c r="I94" s="26">
        <v>264</v>
      </c>
      <c r="J94" s="22"/>
      <c r="K94" s="23"/>
      <c r="L94" s="40"/>
      <c r="M94" s="24"/>
      <c r="N94" s="20"/>
      <c r="O94" s="20" t="str">
        <f t="shared" si="3"/>
        <v>OK</v>
      </c>
      <c r="P94" s="20"/>
      <c r="Q94" s="20"/>
      <c r="R94" s="20"/>
    </row>
    <row r="95" spans="1:18" ht="18" customHeight="1">
      <c r="A95" s="9">
        <v>47</v>
      </c>
      <c r="B95" s="10" t="str">
        <f t="shared" si="2"/>
        <v>000-2级</v>
      </c>
      <c r="C95" s="10"/>
      <c r="D95" s="10"/>
      <c r="E95" s="10" t="s">
        <v>252</v>
      </c>
      <c r="F95" s="10" t="s">
        <v>179</v>
      </c>
      <c r="G95" s="30" t="s">
        <v>298</v>
      </c>
      <c r="H95" s="13" t="s">
        <v>9</v>
      </c>
      <c r="I95" s="26">
        <v>3135.6</v>
      </c>
      <c r="J95" s="22"/>
      <c r="K95" s="23"/>
      <c r="L95" s="20"/>
      <c r="M95" s="24"/>
      <c r="N95" s="20"/>
      <c r="O95" s="20" t="str">
        <f t="shared" si="3"/>
        <v>OK</v>
      </c>
      <c r="P95" s="20"/>
      <c r="Q95" s="20"/>
      <c r="R95" s="20"/>
    </row>
    <row r="96" spans="1:18" ht="18" customHeight="1">
      <c r="A96" s="9">
        <v>48</v>
      </c>
      <c r="B96" s="10" t="str">
        <f t="shared" si="2"/>
        <v>000-2级</v>
      </c>
      <c r="C96" s="10"/>
      <c r="D96" s="10"/>
      <c r="E96" s="10" t="s">
        <v>252</v>
      </c>
      <c r="F96" s="10" t="s">
        <v>78</v>
      </c>
      <c r="G96" s="30" t="s">
        <v>298</v>
      </c>
      <c r="H96" s="13" t="s">
        <v>9</v>
      </c>
      <c r="I96" s="26">
        <v>30509.26</v>
      </c>
      <c r="J96" s="22"/>
      <c r="K96" s="23"/>
      <c r="L96" s="20"/>
      <c r="M96" s="24"/>
      <c r="N96" s="20"/>
      <c r="O96" s="20"/>
      <c r="P96" s="20"/>
      <c r="Q96" s="20"/>
      <c r="R96" s="20"/>
    </row>
    <row r="97" spans="1:18" ht="18" customHeight="1">
      <c r="A97" s="9">
        <v>49</v>
      </c>
      <c r="B97" s="10" t="str">
        <f t="shared" si="2"/>
        <v>000-2级</v>
      </c>
      <c r="C97" s="10"/>
      <c r="D97" s="10"/>
      <c r="E97" s="10" t="s">
        <v>252</v>
      </c>
      <c r="F97" s="10" t="s">
        <v>80</v>
      </c>
      <c r="G97" s="30" t="s">
        <v>299</v>
      </c>
      <c r="H97" s="13" t="s">
        <v>9</v>
      </c>
      <c r="I97" s="26">
        <v>729.6</v>
      </c>
      <c r="J97" s="22"/>
      <c r="K97" s="23"/>
      <c r="L97" s="20"/>
      <c r="M97" s="24"/>
      <c r="N97" s="20"/>
      <c r="O97" s="20"/>
      <c r="P97" s="20"/>
      <c r="Q97" s="20"/>
      <c r="R97" s="20"/>
    </row>
    <row r="98" spans="1:18" ht="18" customHeight="1">
      <c r="A98" s="9">
        <v>50</v>
      </c>
      <c r="B98" s="10" t="str">
        <f t="shared" si="2"/>
        <v>000-3级</v>
      </c>
      <c r="C98" s="10"/>
      <c r="D98" s="10"/>
      <c r="E98" s="10" t="s">
        <v>260</v>
      </c>
      <c r="F98" s="10" t="s">
        <v>158</v>
      </c>
      <c r="G98" s="30" t="s">
        <v>300</v>
      </c>
      <c r="H98" s="13" t="s">
        <v>7</v>
      </c>
      <c r="I98" s="26">
        <v>30000</v>
      </c>
      <c r="J98" s="22"/>
      <c r="K98" s="23"/>
      <c r="L98" s="20"/>
      <c r="M98" s="24"/>
      <c r="N98" s="20"/>
      <c r="O98" s="20"/>
      <c r="P98" s="20"/>
      <c r="Q98" s="20"/>
      <c r="R98" s="20"/>
    </row>
    <row r="99" spans="1:18" ht="18" customHeight="1">
      <c r="A99" s="9">
        <v>51</v>
      </c>
      <c r="B99" s="10" t="str">
        <f t="shared" si="2"/>
        <v>3级-3级</v>
      </c>
      <c r="C99" s="10" t="s">
        <v>260</v>
      </c>
      <c r="D99" s="10" t="s">
        <v>301</v>
      </c>
      <c r="E99" s="10" t="s">
        <v>260</v>
      </c>
      <c r="F99" s="10" t="s">
        <v>180</v>
      </c>
      <c r="G99" s="30" t="s">
        <v>298</v>
      </c>
      <c r="H99" s="13" t="s">
        <v>9</v>
      </c>
      <c r="I99" s="26">
        <v>4165</v>
      </c>
      <c r="J99" s="22"/>
      <c r="K99" s="23"/>
      <c r="L99" s="20"/>
      <c r="M99" s="24"/>
      <c r="N99" s="20"/>
      <c r="O99" s="20"/>
      <c r="P99" s="20"/>
      <c r="Q99" s="20"/>
      <c r="R99" s="20"/>
    </row>
    <row r="100" spans="1:18" ht="18" customHeight="1">
      <c r="A100" s="9">
        <v>52</v>
      </c>
      <c r="B100" s="10" t="str">
        <f t="shared" si="2"/>
        <v>2级-1级</v>
      </c>
      <c r="C100" s="10" t="s">
        <v>66</v>
      </c>
      <c r="D100" s="10" t="s">
        <v>82</v>
      </c>
      <c r="E100" s="10" t="s">
        <v>64</v>
      </c>
      <c r="F100" s="10" t="s">
        <v>65</v>
      </c>
      <c r="G100" s="30" t="s">
        <v>256</v>
      </c>
      <c r="H100" s="13" t="s">
        <v>5</v>
      </c>
      <c r="I100" s="26">
        <v>1380000</v>
      </c>
      <c r="J100" s="54"/>
      <c r="K100" s="55"/>
      <c r="L100" s="56"/>
      <c r="M100" s="57"/>
      <c r="N100" s="58"/>
      <c r="O100" s="58"/>
      <c r="P100" s="58"/>
      <c r="Q100" s="58"/>
      <c r="R100" s="58"/>
    </row>
    <row r="101" spans="1:18" ht="18" customHeight="1">
      <c r="A101" s="9">
        <v>53</v>
      </c>
      <c r="B101" s="10" t="str">
        <f t="shared" si="2"/>
        <v>2级-2级</v>
      </c>
      <c r="C101" s="10" t="s">
        <v>66</v>
      </c>
      <c r="D101" s="10" t="s">
        <v>82</v>
      </c>
      <c r="E101" s="10" t="s">
        <v>66</v>
      </c>
      <c r="F101" s="10" t="s">
        <v>270</v>
      </c>
      <c r="G101" s="30" t="s">
        <v>256</v>
      </c>
      <c r="H101" s="13" t="s">
        <v>5</v>
      </c>
      <c r="I101" s="26">
        <v>3619500</v>
      </c>
      <c r="J101" s="54"/>
      <c r="K101" s="55"/>
      <c r="L101" s="56"/>
      <c r="M101" s="57"/>
      <c r="N101" s="58"/>
      <c r="O101" s="58"/>
      <c r="P101" s="58"/>
      <c r="Q101" s="58"/>
      <c r="R101" s="58"/>
    </row>
    <row r="102" spans="1:18" ht="22" customHeight="1">
      <c r="A102" s="9">
        <v>54</v>
      </c>
      <c r="B102" s="10" t="str">
        <f t="shared" si="2"/>
        <v>2级-2级</v>
      </c>
      <c r="C102" s="10" t="s">
        <v>66</v>
      </c>
      <c r="D102" s="10" t="s">
        <v>82</v>
      </c>
      <c r="E102" s="10" t="s">
        <v>66</v>
      </c>
      <c r="F102" s="10" t="s">
        <v>270</v>
      </c>
      <c r="G102" s="30" t="s">
        <v>302</v>
      </c>
      <c r="H102" s="13" t="s">
        <v>22</v>
      </c>
      <c r="I102" s="26">
        <v>2250000</v>
      </c>
      <c r="J102" s="54"/>
      <c r="K102" s="55"/>
      <c r="L102" s="56"/>
      <c r="M102" s="57"/>
      <c r="N102" s="58"/>
      <c r="O102" s="58"/>
      <c r="P102" s="58"/>
      <c r="Q102" s="58"/>
      <c r="R102" s="58"/>
    </row>
    <row r="103" spans="1:18" ht="24" customHeight="1">
      <c r="A103" s="9">
        <v>55</v>
      </c>
      <c r="B103" s="10" t="str">
        <f t="shared" si="2"/>
        <v>2级-2级</v>
      </c>
      <c r="C103" s="10" t="s">
        <v>66</v>
      </c>
      <c r="D103" s="10" t="s">
        <v>82</v>
      </c>
      <c r="E103" s="10" t="s">
        <v>66</v>
      </c>
      <c r="F103" s="10" t="s">
        <v>303</v>
      </c>
      <c r="G103" s="30" t="s">
        <v>256</v>
      </c>
      <c r="H103" s="13" t="s">
        <v>5</v>
      </c>
      <c r="I103" s="26">
        <v>684000</v>
      </c>
      <c r="J103" s="54"/>
      <c r="K103" s="55"/>
      <c r="L103" s="56"/>
      <c r="M103" s="57"/>
      <c r="N103" s="58"/>
      <c r="O103" s="58"/>
      <c r="P103" s="58"/>
      <c r="Q103" s="58"/>
      <c r="R103" s="58"/>
    </row>
    <row r="104" spans="1:18" ht="18" customHeight="1">
      <c r="A104" s="9">
        <v>56</v>
      </c>
      <c r="B104" s="10" t="str">
        <f t="shared" si="2"/>
        <v>2级-2级</v>
      </c>
      <c r="C104" s="10" t="s">
        <v>66</v>
      </c>
      <c r="D104" s="10" t="s">
        <v>82</v>
      </c>
      <c r="E104" s="10" t="s">
        <v>66</v>
      </c>
      <c r="F104" s="10" t="s">
        <v>106</v>
      </c>
      <c r="G104" s="30" t="s">
        <v>304</v>
      </c>
      <c r="H104" s="13" t="s">
        <v>14</v>
      </c>
      <c r="I104" s="26">
        <v>100000</v>
      </c>
      <c r="J104" s="54"/>
      <c r="K104" s="55"/>
      <c r="L104" s="56"/>
      <c r="M104" s="57"/>
      <c r="N104" s="58"/>
      <c r="O104" s="58"/>
      <c r="P104" s="58"/>
      <c r="Q104" s="58"/>
      <c r="R104" s="58"/>
    </row>
    <row r="105" spans="1:18" ht="18" customHeight="1">
      <c r="A105" s="9">
        <v>57</v>
      </c>
      <c r="B105" s="10" t="str">
        <f t="shared" si="2"/>
        <v>2级-4级</v>
      </c>
      <c r="C105" s="10" t="s">
        <v>66</v>
      </c>
      <c r="D105" s="10" t="s">
        <v>82</v>
      </c>
      <c r="E105" s="10" t="s">
        <v>72</v>
      </c>
      <c r="F105" s="10" t="s">
        <v>76</v>
      </c>
      <c r="G105" s="61" t="s">
        <v>305</v>
      </c>
      <c r="H105" s="13" t="s">
        <v>5</v>
      </c>
      <c r="I105" s="26">
        <v>227128.91</v>
      </c>
      <c r="J105" s="54"/>
      <c r="K105" s="55"/>
      <c r="L105" s="59"/>
      <c r="M105" s="57"/>
      <c r="N105" s="58"/>
      <c r="O105" s="58" t="str">
        <f>IF(M105=0,"OK","待核对")</f>
        <v>OK</v>
      </c>
      <c r="P105" s="58"/>
      <c r="Q105" s="58"/>
      <c r="R105" s="58"/>
    </row>
    <row r="106" spans="1:18" ht="24" customHeight="1">
      <c r="A106" s="9">
        <v>58</v>
      </c>
      <c r="B106" s="10" t="str">
        <f t="shared" si="2"/>
        <v>2级-4级</v>
      </c>
      <c r="C106" s="10" t="s">
        <v>66</v>
      </c>
      <c r="D106" s="10" t="s">
        <v>82</v>
      </c>
      <c r="E106" s="10" t="s">
        <v>72</v>
      </c>
      <c r="F106" s="10" t="s">
        <v>76</v>
      </c>
      <c r="G106" s="61" t="s">
        <v>306</v>
      </c>
      <c r="H106" s="13" t="s">
        <v>9</v>
      </c>
      <c r="I106" s="26">
        <v>110608.66</v>
      </c>
      <c r="J106" s="54"/>
      <c r="K106" s="55"/>
      <c r="L106" s="59"/>
      <c r="M106" s="57"/>
      <c r="N106" s="58"/>
      <c r="O106" s="58" t="str">
        <f>IF(M106=0,"OK","待核对")</f>
        <v>OK</v>
      </c>
      <c r="P106" s="58"/>
      <c r="Q106" s="58"/>
      <c r="R106" s="58"/>
    </row>
    <row r="107" spans="1:18" ht="26.15" customHeight="1">
      <c r="A107" s="9">
        <v>59</v>
      </c>
      <c r="B107" s="10" t="str">
        <f t="shared" si="2"/>
        <v>2级-1级</v>
      </c>
      <c r="C107" s="10" t="s">
        <v>66</v>
      </c>
      <c r="D107" s="10" t="s">
        <v>82</v>
      </c>
      <c r="E107" s="10" t="s">
        <v>64</v>
      </c>
      <c r="F107" s="10" t="s">
        <v>65</v>
      </c>
      <c r="G107" s="61" t="s">
        <v>307</v>
      </c>
      <c r="H107" s="13" t="s">
        <v>24</v>
      </c>
      <c r="I107" s="26">
        <v>1703634.65</v>
      </c>
      <c r="J107" s="54"/>
      <c r="K107" s="55"/>
      <c r="L107" s="59"/>
      <c r="M107" s="57"/>
      <c r="N107" s="58"/>
      <c r="O107" s="58" t="str">
        <f>IF(M107=0,"OK","待核对")</f>
        <v>OK</v>
      </c>
      <c r="P107" s="58"/>
      <c r="Q107" s="58"/>
      <c r="R107" s="58"/>
    </row>
    <row r="108" spans="1:18" ht="27" customHeight="1">
      <c r="A108" s="9">
        <v>60</v>
      </c>
      <c r="B108" s="10" t="str">
        <f t="shared" si="2"/>
        <v>2级-2级</v>
      </c>
      <c r="C108" s="10" t="s">
        <v>252</v>
      </c>
      <c r="D108" s="10" t="s">
        <v>172</v>
      </c>
      <c r="E108" s="10" t="s">
        <v>252</v>
      </c>
      <c r="F108" s="10" t="s">
        <v>94</v>
      </c>
      <c r="G108" s="21" t="s">
        <v>271</v>
      </c>
      <c r="H108" s="13" t="s">
        <v>5</v>
      </c>
      <c r="I108" s="26">
        <v>7200000</v>
      </c>
      <c r="J108" s="22"/>
      <c r="K108" s="23"/>
      <c r="L108" s="32"/>
      <c r="M108" s="24"/>
      <c r="N108" s="20"/>
      <c r="O108" s="20"/>
      <c r="P108" s="20"/>
      <c r="Q108" s="20"/>
      <c r="R108" s="20"/>
    </row>
    <row r="109" spans="1:18" ht="27.75" customHeight="1">
      <c r="A109" s="9">
        <v>61</v>
      </c>
      <c r="B109" s="10" t="str">
        <f t="shared" si="2"/>
        <v>2级-2级</v>
      </c>
      <c r="C109" s="10" t="s">
        <v>252</v>
      </c>
      <c r="D109" s="10" t="s">
        <v>172</v>
      </c>
      <c r="E109" s="10" t="s">
        <v>252</v>
      </c>
      <c r="F109" s="10" t="s">
        <v>270</v>
      </c>
      <c r="G109" s="21" t="s">
        <v>274</v>
      </c>
      <c r="H109" s="13" t="s">
        <v>9</v>
      </c>
      <c r="I109" s="26">
        <v>9321386.2200000007</v>
      </c>
      <c r="J109" s="22"/>
      <c r="K109" s="23"/>
      <c r="L109" s="32"/>
      <c r="M109" s="24"/>
      <c r="N109" s="20"/>
      <c r="O109" s="20"/>
      <c r="P109" s="20"/>
      <c r="Q109" s="20"/>
      <c r="R109" s="20"/>
    </row>
    <row r="110" spans="1:18" ht="26.25" customHeight="1">
      <c r="A110" s="9">
        <v>62</v>
      </c>
      <c r="B110" s="10" t="str">
        <f t="shared" si="2"/>
        <v>2级-2级</v>
      </c>
      <c r="C110" s="10" t="s">
        <v>252</v>
      </c>
      <c r="D110" s="10" t="s">
        <v>172</v>
      </c>
      <c r="E110" s="10" t="s">
        <v>252</v>
      </c>
      <c r="F110" s="10" t="s">
        <v>270</v>
      </c>
      <c r="G110" s="21" t="s">
        <v>271</v>
      </c>
      <c r="H110" s="13" t="s">
        <v>5</v>
      </c>
      <c r="I110" s="26">
        <v>13216.01</v>
      </c>
      <c r="J110" s="22"/>
      <c r="K110" s="23"/>
      <c r="L110" s="32"/>
      <c r="M110" s="24"/>
      <c r="N110" s="20"/>
      <c r="O110" s="20"/>
      <c r="P110" s="20"/>
      <c r="Q110" s="20"/>
      <c r="R110" s="20"/>
    </row>
    <row r="111" spans="1:18" ht="18" customHeight="1">
      <c r="A111" s="9">
        <v>63</v>
      </c>
      <c r="B111" s="10" t="str">
        <f t="shared" si="2"/>
        <v>2级-1级</v>
      </c>
      <c r="C111" s="10" t="s">
        <v>252</v>
      </c>
      <c r="D111" s="11" t="s">
        <v>308</v>
      </c>
      <c r="E111" s="10" t="s">
        <v>254</v>
      </c>
      <c r="F111" s="11" t="s">
        <v>210</v>
      </c>
      <c r="G111" s="21" t="s">
        <v>255</v>
      </c>
      <c r="H111" s="13" t="s">
        <v>24</v>
      </c>
      <c r="I111" s="26">
        <v>478391.66</v>
      </c>
      <c r="J111" s="22"/>
      <c r="K111" s="23"/>
      <c r="L111" s="32"/>
      <c r="M111" s="24"/>
      <c r="N111" s="20"/>
      <c r="O111" s="20"/>
      <c r="P111" s="20"/>
      <c r="Q111" s="20"/>
      <c r="R111" s="20"/>
    </row>
    <row r="112" spans="1:18" ht="18" customHeight="1">
      <c r="A112" s="9">
        <v>64</v>
      </c>
      <c r="B112" s="10" t="str">
        <f t="shared" si="2"/>
        <v>2级-2级</v>
      </c>
      <c r="C112" s="10" t="s">
        <v>252</v>
      </c>
      <c r="D112" s="11" t="s">
        <v>308</v>
      </c>
      <c r="E112" s="10" t="s">
        <v>259</v>
      </c>
      <c r="F112" s="11" t="s">
        <v>210</v>
      </c>
      <c r="G112" s="21" t="s">
        <v>309</v>
      </c>
      <c r="H112" s="13" t="s">
        <v>5</v>
      </c>
      <c r="I112" s="26">
        <v>1050405</v>
      </c>
      <c r="J112" s="22"/>
      <c r="K112" s="23"/>
      <c r="L112" s="32"/>
      <c r="M112" s="24"/>
      <c r="N112" s="20"/>
      <c r="O112" s="20"/>
      <c r="P112" s="20"/>
      <c r="Q112" s="20"/>
      <c r="R112" s="20"/>
    </row>
    <row r="113" spans="1:18" ht="18" customHeight="1">
      <c r="A113" s="9">
        <v>65</v>
      </c>
      <c r="B113" s="10" t="str">
        <f t="shared" si="2"/>
        <v>2级-3级</v>
      </c>
      <c r="C113" s="10" t="s">
        <v>252</v>
      </c>
      <c r="D113" s="11" t="s">
        <v>308</v>
      </c>
      <c r="E113" s="10" t="s">
        <v>260</v>
      </c>
      <c r="F113" s="10" t="s">
        <v>310</v>
      </c>
      <c r="G113" s="21" t="s">
        <v>165</v>
      </c>
      <c r="H113" s="13" t="s">
        <v>5</v>
      </c>
      <c r="I113" s="26">
        <v>16470</v>
      </c>
      <c r="J113" s="22"/>
      <c r="K113" s="23"/>
      <c r="L113" s="32"/>
      <c r="M113" s="24"/>
      <c r="N113" s="20"/>
      <c r="O113" s="20"/>
      <c r="P113" s="20"/>
      <c r="Q113" s="20"/>
      <c r="R113" s="20"/>
    </row>
    <row r="114" spans="1:18" ht="18" customHeight="1">
      <c r="A114" s="9">
        <v>66</v>
      </c>
      <c r="B114" s="10" t="str">
        <f t="shared" si="2"/>
        <v>2级-4级</v>
      </c>
      <c r="C114" s="10" t="s">
        <v>252</v>
      </c>
      <c r="D114" s="11" t="s">
        <v>308</v>
      </c>
      <c r="E114" s="10" t="s">
        <v>262</v>
      </c>
      <c r="F114" s="53" t="s">
        <v>264</v>
      </c>
      <c r="G114" s="21" t="s">
        <v>311</v>
      </c>
      <c r="H114" s="13" t="s">
        <v>5</v>
      </c>
      <c r="I114" s="26">
        <v>4259264.67</v>
      </c>
      <c r="J114" s="22"/>
      <c r="K114" s="23"/>
      <c r="L114" s="32"/>
      <c r="M114" s="24"/>
      <c r="N114" s="20"/>
      <c r="O114" s="20"/>
      <c r="P114" s="20"/>
      <c r="Q114" s="20"/>
      <c r="R114" s="20"/>
    </row>
    <row r="115" spans="1:18" ht="18" customHeight="1">
      <c r="A115" s="9">
        <v>67</v>
      </c>
      <c r="B115" s="10" t="str">
        <f t="shared" si="2"/>
        <v>2级-4级</v>
      </c>
      <c r="C115" s="10" t="s">
        <v>252</v>
      </c>
      <c r="D115" s="11" t="s">
        <v>308</v>
      </c>
      <c r="E115" s="10" t="s">
        <v>262</v>
      </c>
      <c r="F115" s="53" t="s">
        <v>264</v>
      </c>
      <c r="G115" s="21" t="s">
        <v>312</v>
      </c>
      <c r="H115" s="13" t="s">
        <v>9</v>
      </c>
      <c r="I115" s="26">
        <v>1635655.92</v>
      </c>
      <c r="J115" s="22"/>
      <c r="K115" s="23"/>
      <c r="L115" s="32"/>
      <c r="M115" s="24"/>
      <c r="N115" s="20"/>
      <c r="O115" s="20"/>
      <c r="P115" s="20"/>
      <c r="Q115" s="20"/>
      <c r="R115" s="20"/>
    </row>
    <row r="116" spans="1:18" ht="18" customHeight="1">
      <c r="A116" s="9">
        <v>68</v>
      </c>
      <c r="B116" s="10" t="str">
        <f t="shared" si="2"/>
        <v>2级-3级</v>
      </c>
      <c r="C116" s="10" t="s">
        <v>252</v>
      </c>
      <c r="D116" s="11" t="s">
        <v>308</v>
      </c>
      <c r="E116" s="10" t="s">
        <v>260</v>
      </c>
      <c r="F116" s="53" t="s">
        <v>313</v>
      </c>
      <c r="G116" s="21" t="s">
        <v>314</v>
      </c>
      <c r="H116" s="13" t="s">
        <v>9</v>
      </c>
      <c r="I116" s="26">
        <v>40964.5</v>
      </c>
      <c r="J116" s="22"/>
      <c r="K116" s="23"/>
      <c r="L116" s="38"/>
      <c r="M116" s="24"/>
      <c r="N116" s="20"/>
      <c r="O116" s="20" t="str">
        <f>IF(M116=0,"OK","待核对")</f>
        <v>OK</v>
      </c>
      <c r="P116" s="20"/>
      <c r="Q116" s="20"/>
      <c r="R116" s="20"/>
    </row>
    <row r="117" spans="1:18" ht="18" customHeight="1">
      <c r="A117" s="9">
        <v>69</v>
      </c>
      <c r="B117" s="10" t="str">
        <f t="shared" si="2"/>
        <v>3级-3级</v>
      </c>
      <c r="C117" s="10" t="s">
        <v>260</v>
      </c>
      <c r="D117" s="11" t="s">
        <v>315</v>
      </c>
      <c r="E117" s="10" t="s">
        <v>260</v>
      </c>
      <c r="F117" s="10" t="s">
        <v>316</v>
      </c>
      <c r="G117" s="21" t="s">
        <v>185</v>
      </c>
      <c r="H117" s="13" t="s">
        <v>9</v>
      </c>
      <c r="I117" s="26">
        <v>4040000</v>
      </c>
      <c r="J117" s="54"/>
      <c r="K117" s="55"/>
      <c r="L117" s="56"/>
      <c r="M117" s="57"/>
      <c r="N117" s="58"/>
      <c r="O117" s="58"/>
      <c r="P117" s="58"/>
      <c r="Q117" s="58"/>
      <c r="R117" s="58"/>
    </row>
    <row r="118" spans="1:18" ht="18" customHeight="1">
      <c r="A118" s="9">
        <v>70</v>
      </c>
      <c r="B118" s="10" t="str">
        <f t="shared" si="2"/>
        <v>3级-3级</v>
      </c>
      <c r="C118" s="10" t="s">
        <v>260</v>
      </c>
      <c r="D118" s="11" t="s">
        <v>315</v>
      </c>
      <c r="E118" s="10" t="s">
        <v>260</v>
      </c>
      <c r="F118" s="10" t="s">
        <v>317</v>
      </c>
      <c r="G118" s="21" t="s">
        <v>185</v>
      </c>
      <c r="H118" s="13" t="s">
        <v>9</v>
      </c>
      <c r="I118" s="26">
        <v>20715.3</v>
      </c>
      <c r="J118" s="54"/>
      <c r="K118" s="55"/>
      <c r="L118" s="56"/>
      <c r="M118" s="57"/>
      <c r="N118" s="58"/>
      <c r="O118" s="58"/>
      <c r="P118" s="58"/>
      <c r="Q118" s="58"/>
      <c r="R118" s="58"/>
    </row>
    <row r="119" spans="1:18" ht="18" customHeight="1">
      <c r="A119" s="9">
        <v>71</v>
      </c>
      <c r="B119" s="10" t="str">
        <f t="shared" si="2"/>
        <v>3级-3级</v>
      </c>
      <c r="C119" s="10" t="s">
        <v>260</v>
      </c>
      <c r="D119" s="11" t="s">
        <v>315</v>
      </c>
      <c r="E119" s="10" t="s">
        <v>260</v>
      </c>
      <c r="F119" s="10" t="s">
        <v>317</v>
      </c>
      <c r="G119" s="21" t="s">
        <v>185</v>
      </c>
      <c r="H119" s="13" t="s">
        <v>5</v>
      </c>
      <c r="I119" s="26">
        <v>27145.83</v>
      </c>
      <c r="J119" s="54"/>
      <c r="K119" s="55"/>
      <c r="L119" s="59"/>
      <c r="M119" s="57"/>
      <c r="N119" s="58"/>
      <c r="O119" s="58" t="str">
        <f t="shared" ref="O119:O124" si="4">IF(M119=0,"OK","待核对")</f>
        <v>OK</v>
      </c>
      <c r="P119" s="58"/>
      <c r="Q119" s="58"/>
      <c r="R119" s="58"/>
    </row>
    <row r="120" spans="1:18" ht="18" customHeight="1">
      <c r="A120" s="9">
        <v>72</v>
      </c>
      <c r="B120" s="10" t="str">
        <f t="shared" si="2"/>
        <v>2级-2级</v>
      </c>
      <c r="C120" s="10" t="s">
        <v>252</v>
      </c>
      <c r="D120" s="11" t="s">
        <v>303</v>
      </c>
      <c r="E120" s="10" t="s">
        <v>252</v>
      </c>
      <c r="F120" s="11" t="s">
        <v>82</v>
      </c>
      <c r="G120" s="36" t="s">
        <v>271</v>
      </c>
      <c r="H120" s="13" t="s">
        <v>21</v>
      </c>
      <c r="I120" s="26">
        <v>12600000</v>
      </c>
      <c r="J120" s="54"/>
      <c r="K120" s="55"/>
      <c r="L120" s="59"/>
      <c r="M120" s="57"/>
      <c r="N120" s="58"/>
      <c r="O120" s="58" t="str">
        <f t="shared" si="4"/>
        <v>OK</v>
      </c>
      <c r="P120" s="58"/>
      <c r="Q120" s="58"/>
      <c r="R120" s="58"/>
    </row>
    <row r="121" spans="1:18" ht="18" customHeight="1">
      <c r="A121" s="9">
        <v>73</v>
      </c>
      <c r="B121" s="10" t="str">
        <f t="shared" si="2"/>
        <v>2级-2级</v>
      </c>
      <c r="C121" s="10" t="s">
        <v>252</v>
      </c>
      <c r="D121" s="11" t="s">
        <v>303</v>
      </c>
      <c r="E121" s="10" t="s">
        <v>252</v>
      </c>
      <c r="F121" s="11" t="s">
        <v>82</v>
      </c>
      <c r="G121" s="36" t="s">
        <v>318</v>
      </c>
      <c r="H121" s="13" t="s">
        <v>24</v>
      </c>
      <c r="I121" s="26">
        <v>684000</v>
      </c>
      <c r="J121" s="54"/>
      <c r="K121" s="55"/>
      <c r="L121" s="59"/>
      <c r="M121" s="57"/>
      <c r="N121" s="58"/>
      <c r="O121" s="58" t="str">
        <f t="shared" si="4"/>
        <v>OK</v>
      </c>
      <c r="P121" s="58"/>
      <c r="Q121" s="58"/>
      <c r="R121" s="58"/>
    </row>
    <row r="122" spans="1:18" ht="18" customHeight="1">
      <c r="A122" s="9">
        <v>74</v>
      </c>
      <c r="B122" s="10" t="str">
        <f t="shared" si="2"/>
        <v>3级-2级</v>
      </c>
      <c r="C122" s="10" t="s">
        <v>260</v>
      </c>
      <c r="D122" s="11" t="s">
        <v>316</v>
      </c>
      <c r="E122" s="10" t="s">
        <v>252</v>
      </c>
      <c r="F122" s="11" t="s">
        <v>319</v>
      </c>
      <c r="G122" s="36" t="s">
        <v>297</v>
      </c>
      <c r="H122" s="13" t="s">
        <v>3</v>
      </c>
      <c r="I122" s="26">
        <v>693514.93</v>
      </c>
      <c r="J122" s="54"/>
      <c r="K122" s="55"/>
      <c r="L122" s="60"/>
      <c r="M122" s="57"/>
      <c r="N122" s="58"/>
      <c r="O122" s="58" t="str">
        <f t="shared" si="4"/>
        <v>OK</v>
      </c>
      <c r="P122" s="58"/>
      <c r="Q122" s="58"/>
      <c r="R122" s="58"/>
    </row>
    <row r="123" spans="1:18" ht="18" customHeight="1">
      <c r="A123" s="9">
        <v>75</v>
      </c>
      <c r="B123" s="10" t="str">
        <f t="shared" si="2"/>
        <v>2级-4级</v>
      </c>
      <c r="C123" s="10" t="s">
        <v>252</v>
      </c>
      <c r="D123" s="11" t="s">
        <v>303</v>
      </c>
      <c r="E123" s="11" t="s">
        <v>72</v>
      </c>
      <c r="F123" s="11" t="s">
        <v>264</v>
      </c>
      <c r="G123" s="30" t="s">
        <v>277</v>
      </c>
      <c r="H123" s="13" t="s">
        <v>9</v>
      </c>
      <c r="I123" s="26">
        <v>74757.95</v>
      </c>
      <c r="J123" s="54"/>
      <c r="K123" s="55"/>
      <c r="L123" s="60"/>
      <c r="M123" s="57"/>
      <c r="N123" s="58"/>
      <c r="O123" s="58" t="str">
        <f t="shared" si="4"/>
        <v>OK</v>
      </c>
      <c r="P123" s="58"/>
      <c r="Q123" s="58"/>
      <c r="R123" s="58"/>
    </row>
    <row r="124" spans="1:18" ht="18" customHeight="1">
      <c r="A124" s="9">
        <v>76</v>
      </c>
      <c r="B124" s="10" t="str">
        <f t="shared" si="2"/>
        <v>2级-2级</v>
      </c>
      <c r="C124" s="10" t="s">
        <v>252</v>
      </c>
      <c r="D124" s="11" t="s">
        <v>303</v>
      </c>
      <c r="E124" s="10" t="s">
        <v>252</v>
      </c>
      <c r="F124" s="11" t="s">
        <v>320</v>
      </c>
      <c r="G124" s="30" t="s">
        <v>321</v>
      </c>
      <c r="H124" s="13" t="s">
        <v>5</v>
      </c>
      <c r="I124" s="26">
        <v>414480.32</v>
      </c>
      <c r="J124" s="54"/>
      <c r="K124" s="55"/>
      <c r="L124" s="58"/>
      <c r="M124" s="57"/>
      <c r="N124" s="58"/>
      <c r="O124" s="58" t="str">
        <f t="shared" si="4"/>
        <v>OK</v>
      </c>
      <c r="P124" s="58"/>
      <c r="Q124" s="58"/>
      <c r="R124" s="58"/>
    </row>
    <row r="125" spans="1:18" ht="18" customHeight="1">
      <c r="A125" s="9">
        <v>77</v>
      </c>
      <c r="B125" s="10" t="str">
        <f t="shared" si="2"/>
        <v>3级-2级</v>
      </c>
      <c r="C125" s="10" t="s">
        <v>260</v>
      </c>
      <c r="D125" s="10" t="s">
        <v>322</v>
      </c>
      <c r="E125" s="10" t="s">
        <v>252</v>
      </c>
      <c r="F125" s="10" t="s">
        <v>323</v>
      </c>
      <c r="G125" s="30" t="s">
        <v>185</v>
      </c>
      <c r="H125" s="13" t="s">
        <v>5</v>
      </c>
      <c r="I125" s="26">
        <v>6000</v>
      </c>
      <c r="J125" s="54"/>
      <c r="K125" s="55"/>
      <c r="L125" s="58"/>
      <c r="M125" s="57"/>
      <c r="N125" s="58"/>
      <c r="O125" s="58"/>
      <c r="P125" s="58"/>
      <c r="Q125" s="58"/>
      <c r="R125" s="58"/>
    </row>
    <row r="126" spans="1:18" ht="18" customHeight="1">
      <c r="A126" s="9">
        <v>78</v>
      </c>
      <c r="B126" s="10" t="str">
        <f t="shared" si="2"/>
        <v>3级-2级</v>
      </c>
      <c r="C126" s="10" t="s">
        <v>260</v>
      </c>
      <c r="D126" s="10" t="s">
        <v>322</v>
      </c>
      <c r="E126" s="10" t="s">
        <v>252</v>
      </c>
      <c r="F126" s="10" t="s">
        <v>323</v>
      </c>
      <c r="G126" s="30" t="s">
        <v>185</v>
      </c>
      <c r="H126" s="13" t="s">
        <v>4</v>
      </c>
      <c r="I126" s="26">
        <v>4000</v>
      </c>
      <c r="J126" s="54"/>
      <c r="K126" s="55"/>
      <c r="L126" s="58"/>
      <c r="M126" s="57"/>
      <c r="N126" s="58"/>
      <c r="O126" s="58"/>
      <c r="P126" s="58"/>
      <c r="Q126" s="58"/>
      <c r="R126" s="58"/>
    </row>
    <row r="127" spans="1:18" ht="18" customHeight="1">
      <c r="A127" s="9">
        <v>79</v>
      </c>
      <c r="B127" s="10" t="str">
        <f t="shared" si="2"/>
        <v>3级-2级</v>
      </c>
      <c r="C127" s="10" t="s">
        <v>260</v>
      </c>
      <c r="D127" s="10" t="s">
        <v>322</v>
      </c>
      <c r="E127" s="10" t="s">
        <v>252</v>
      </c>
      <c r="F127" s="10" t="s">
        <v>323</v>
      </c>
      <c r="G127" s="30" t="s">
        <v>185</v>
      </c>
      <c r="H127" s="13" t="s">
        <v>5</v>
      </c>
      <c r="I127" s="26">
        <v>15000</v>
      </c>
      <c r="J127" s="54"/>
      <c r="K127" s="55"/>
      <c r="L127" s="58"/>
      <c r="M127" s="57"/>
      <c r="N127" s="58"/>
      <c r="O127" s="58"/>
      <c r="P127" s="58"/>
      <c r="Q127" s="58"/>
      <c r="R127" s="58"/>
    </row>
    <row r="128" spans="1:18" ht="18" customHeight="1">
      <c r="A128" s="9">
        <v>80</v>
      </c>
      <c r="B128" s="10" t="str">
        <f t="shared" si="2"/>
        <v>3级-2级</v>
      </c>
      <c r="C128" s="10" t="s">
        <v>260</v>
      </c>
      <c r="D128" s="10" t="s">
        <v>324</v>
      </c>
      <c r="E128" s="10" t="s">
        <v>252</v>
      </c>
      <c r="F128" s="10" t="s">
        <v>323</v>
      </c>
      <c r="G128" s="30" t="s">
        <v>185</v>
      </c>
      <c r="H128" s="13" t="s">
        <v>5</v>
      </c>
      <c r="I128" s="26">
        <v>95000</v>
      </c>
      <c r="J128" s="54"/>
      <c r="K128" s="55"/>
      <c r="L128" s="58"/>
      <c r="M128" s="57"/>
      <c r="N128" s="58"/>
      <c r="O128" s="58"/>
      <c r="P128" s="58"/>
      <c r="Q128" s="58"/>
      <c r="R128" s="58"/>
    </row>
    <row r="129" spans="1:18" ht="18" customHeight="1">
      <c r="A129" s="9">
        <v>81</v>
      </c>
      <c r="B129" s="10" t="str">
        <f t="shared" si="2"/>
        <v>2级-4级</v>
      </c>
      <c r="C129" s="10" t="s">
        <v>252</v>
      </c>
      <c r="D129" s="10" t="s">
        <v>325</v>
      </c>
      <c r="E129" s="10" t="s">
        <v>262</v>
      </c>
      <c r="F129" s="10" t="s">
        <v>326</v>
      </c>
      <c r="G129" s="30" t="s">
        <v>327</v>
      </c>
      <c r="H129" s="13" t="s">
        <v>5</v>
      </c>
      <c r="I129" s="26">
        <v>39350.44</v>
      </c>
      <c r="J129" s="54"/>
      <c r="K129" s="55"/>
      <c r="L129" s="58"/>
      <c r="M129" s="57"/>
      <c r="N129" s="58"/>
      <c r="O129" s="58"/>
      <c r="P129" s="58"/>
      <c r="Q129" s="58"/>
      <c r="R129" s="58"/>
    </row>
    <row r="130" spans="1:18" ht="18" customHeight="1">
      <c r="A130" s="9">
        <v>82</v>
      </c>
      <c r="B130" s="10" t="str">
        <f t="shared" si="2"/>
        <v>2级-2级</v>
      </c>
      <c r="C130" s="10" t="s">
        <v>252</v>
      </c>
      <c r="D130" s="10" t="s">
        <v>325</v>
      </c>
      <c r="E130" s="10" t="s">
        <v>252</v>
      </c>
      <c r="F130" s="10" t="s">
        <v>323</v>
      </c>
      <c r="G130" s="30" t="s">
        <v>185</v>
      </c>
      <c r="H130" s="13" t="s">
        <v>5</v>
      </c>
      <c r="I130" s="26">
        <v>48727.02</v>
      </c>
      <c r="J130" s="54"/>
      <c r="K130" s="55"/>
      <c r="L130" s="58"/>
      <c r="M130" s="57"/>
      <c r="N130" s="58"/>
      <c r="O130" s="58"/>
      <c r="P130" s="58"/>
      <c r="Q130" s="58"/>
      <c r="R130" s="58"/>
    </row>
    <row r="131" spans="1:18" ht="18" customHeight="1">
      <c r="A131" s="9">
        <v>83</v>
      </c>
      <c r="B131" s="10" t="str">
        <f t="shared" si="2"/>
        <v>2级-2级</v>
      </c>
      <c r="C131" s="10" t="s">
        <v>252</v>
      </c>
      <c r="D131" s="10" t="s">
        <v>325</v>
      </c>
      <c r="E131" s="10" t="s">
        <v>252</v>
      </c>
      <c r="F131" s="10" t="s">
        <v>323</v>
      </c>
      <c r="G131" s="30" t="s">
        <v>185</v>
      </c>
      <c r="H131" s="13" t="s">
        <v>5</v>
      </c>
      <c r="I131" s="26">
        <v>98000</v>
      </c>
      <c r="J131" s="54"/>
      <c r="K131" s="55"/>
      <c r="L131" s="58"/>
      <c r="M131" s="57"/>
      <c r="N131" s="58"/>
      <c r="O131" s="58"/>
      <c r="P131" s="58"/>
      <c r="Q131" s="58"/>
      <c r="R131" s="58"/>
    </row>
    <row r="132" spans="1:18" ht="18" customHeight="1">
      <c r="A132" s="9">
        <v>84</v>
      </c>
      <c r="B132" s="10" t="str">
        <f t="shared" si="2"/>
        <v>2级-2级</v>
      </c>
      <c r="C132" s="10" t="s">
        <v>252</v>
      </c>
      <c r="D132" s="10" t="s">
        <v>325</v>
      </c>
      <c r="E132" s="10" t="s">
        <v>252</v>
      </c>
      <c r="F132" s="10" t="s">
        <v>323</v>
      </c>
      <c r="G132" s="30" t="s">
        <v>185</v>
      </c>
      <c r="H132" s="13" t="s">
        <v>5</v>
      </c>
      <c r="I132" s="26">
        <v>10000</v>
      </c>
      <c r="J132" s="54"/>
      <c r="K132" s="55"/>
      <c r="L132" s="58"/>
      <c r="M132" s="57"/>
      <c r="N132" s="58"/>
      <c r="O132" s="58"/>
      <c r="P132" s="58"/>
      <c r="Q132" s="58"/>
      <c r="R132" s="58"/>
    </row>
    <row r="133" spans="1:18" ht="18" customHeight="1">
      <c r="A133" s="9">
        <v>85</v>
      </c>
      <c r="B133" s="10" t="str">
        <f t="shared" si="2"/>
        <v>2级-2级</v>
      </c>
      <c r="C133" s="10" t="s">
        <v>252</v>
      </c>
      <c r="D133" s="10" t="s">
        <v>325</v>
      </c>
      <c r="E133" s="10" t="s">
        <v>252</v>
      </c>
      <c r="F133" s="10" t="s">
        <v>323</v>
      </c>
      <c r="G133" s="30" t="s">
        <v>185</v>
      </c>
      <c r="H133" s="13" t="s">
        <v>5</v>
      </c>
      <c r="I133" s="26">
        <v>280000</v>
      </c>
      <c r="J133" s="54"/>
      <c r="K133" s="55"/>
      <c r="L133" s="58"/>
      <c r="M133" s="57"/>
      <c r="N133" s="58"/>
      <c r="O133" s="58"/>
      <c r="P133" s="58"/>
      <c r="Q133" s="58"/>
      <c r="R133" s="58"/>
    </row>
    <row r="134" spans="1:18" ht="18" customHeight="1">
      <c r="A134" s="9">
        <v>86</v>
      </c>
      <c r="B134" s="10" t="str">
        <f t="shared" si="2"/>
        <v>2级-4级</v>
      </c>
      <c r="C134" s="10" t="s">
        <v>252</v>
      </c>
      <c r="D134" s="10" t="s">
        <v>325</v>
      </c>
      <c r="E134" s="10" t="s">
        <v>262</v>
      </c>
      <c r="F134" s="10" t="s">
        <v>326</v>
      </c>
      <c r="G134" s="21" t="s">
        <v>328</v>
      </c>
      <c r="H134" s="13" t="s">
        <v>9</v>
      </c>
      <c r="I134" s="26">
        <v>29131.74</v>
      </c>
      <c r="J134" s="54"/>
      <c r="K134" s="55"/>
      <c r="L134" s="58"/>
      <c r="M134" s="57"/>
      <c r="N134" s="58"/>
      <c r="O134" s="58"/>
      <c r="P134" s="58"/>
      <c r="Q134" s="58"/>
      <c r="R134" s="58"/>
    </row>
    <row r="135" spans="1:18" ht="18" customHeight="1">
      <c r="A135" s="9">
        <v>87</v>
      </c>
      <c r="B135" s="10" t="str">
        <f t="shared" si="2"/>
        <v>2级-2级</v>
      </c>
      <c r="C135" s="10" t="s">
        <v>252</v>
      </c>
      <c r="D135" s="10" t="s">
        <v>325</v>
      </c>
      <c r="E135" s="10" t="s">
        <v>252</v>
      </c>
      <c r="F135" s="10" t="s">
        <v>323</v>
      </c>
      <c r="G135" s="30" t="s">
        <v>329</v>
      </c>
      <c r="H135" s="13" t="s">
        <v>5</v>
      </c>
      <c r="I135" s="26">
        <v>2101.66</v>
      </c>
      <c r="J135" s="54"/>
      <c r="K135" s="55"/>
      <c r="L135" s="58"/>
      <c r="M135" s="57"/>
      <c r="N135" s="58"/>
      <c r="O135" s="58"/>
      <c r="P135" s="58"/>
      <c r="Q135" s="58"/>
      <c r="R135" s="58"/>
    </row>
    <row r="136" spans="1:18" ht="18" customHeight="1">
      <c r="A136" s="9">
        <v>88</v>
      </c>
      <c r="B136" s="10" t="str">
        <f t="shared" si="2"/>
        <v>2级-4级</v>
      </c>
      <c r="C136" s="10" t="s">
        <v>252</v>
      </c>
      <c r="D136" s="10" t="s">
        <v>325</v>
      </c>
      <c r="E136" s="10" t="s">
        <v>262</v>
      </c>
      <c r="F136" s="10" t="s">
        <v>326</v>
      </c>
      <c r="G136" s="30" t="s">
        <v>327</v>
      </c>
      <c r="H136" s="13" t="s">
        <v>5</v>
      </c>
      <c r="I136" s="26">
        <v>39350.44</v>
      </c>
      <c r="J136" s="54"/>
      <c r="K136" s="55"/>
      <c r="L136" s="58"/>
      <c r="M136" s="57"/>
      <c r="N136" s="58"/>
      <c r="O136" s="58"/>
      <c r="P136" s="58"/>
      <c r="Q136" s="58"/>
      <c r="R136" s="58"/>
    </row>
    <row r="137" spans="1:18" ht="18" customHeight="1">
      <c r="A137" s="9">
        <v>89</v>
      </c>
      <c r="B137" s="10" t="str">
        <f t="shared" si="2"/>
        <v>2级-2级</v>
      </c>
      <c r="C137" s="10" t="s">
        <v>66</v>
      </c>
      <c r="D137" s="10" t="s">
        <v>202</v>
      </c>
      <c r="E137" s="10" t="s">
        <v>66</v>
      </c>
      <c r="F137" s="10" t="s">
        <v>179</v>
      </c>
      <c r="G137" s="30" t="s">
        <v>330</v>
      </c>
      <c r="H137" s="13" t="s">
        <v>5</v>
      </c>
      <c r="I137" s="26">
        <v>272820</v>
      </c>
      <c r="J137" s="54"/>
      <c r="K137" s="55"/>
      <c r="L137" s="56"/>
      <c r="M137" s="57"/>
      <c r="N137" s="58"/>
      <c r="O137" s="58"/>
      <c r="P137" s="58"/>
      <c r="Q137" s="58"/>
      <c r="R137" s="58"/>
    </row>
    <row r="138" spans="1:18" ht="18" customHeight="1">
      <c r="A138" s="9">
        <v>90</v>
      </c>
      <c r="B138" s="10" t="str">
        <f t="shared" si="2"/>
        <v>2级-1级</v>
      </c>
      <c r="C138" s="10" t="s">
        <v>66</v>
      </c>
      <c r="D138" s="10" t="s">
        <v>98</v>
      </c>
      <c r="E138" s="10" t="s">
        <v>64</v>
      </c>
      <c r="F138" s="10" t="s">
        <v>65</v>
      </c>
      <c r="G138" s="30" t="s">
        <v>256</v>
      </c>
      <c r="H138" s="13" t="s">
        <v>5</v>
      </c>
      <c r="I138" s="26">
        <v>45000</v>
      </c>
      <c r="J138" s="54"/>
      <c r="K138" s="55"/>
      <c r="L138" s="56"/>
      <c r="M138" s="57"/>
      <c r="N138" s="58"/>
      <c r="O138" s="58"/>
      <c r="P138" s="58"/>
      <c r="Q138" s="58"/>
      <c r="R138" s="58"/>
    </row>
    <row r="139" spans="1:18" ht="18" customHeight="1">
      <c r="A139" s="9">
        <v>91</v>
      </c>
      <c r="B139" s="10" t="str">
        <f t="shared" si="2"/>
        <v>2级-4级</v>
      </c>
      <c r="C139" s="10" t="s">
        <v>252</v>
      </c>
      <c r="D139" s="10" t="s">
        <v>331</v>
      </c>
      <c r="E139" s="10" t="s">
        <v>262</v>
      </c>
      <c r="F139" s="10" t="s">
        <v>76</v>
      </c>
      <c r="G139" s="30" t="s">
        <v>165</v>
      </c>
      <c r="H139" s="13" t="s">
        <v>5</v>
      </c>
      <c r="I139" s="26">
        <f>2257944.08+1611720.26</f>
        <v>3869664.34</v>
      </c>
      <c r="J139" s="22"/>
      <c r="K139" s="23"/>
      <c r="L139" s="32"/>
      <c r="M139" s="24"/>
      <c r="N139" s="20"/>
      <c r="O139" s="20"/>
      <c r="P139" s="20"/>
      <c r="Q139" s="20"/>
      <c r="R139" s="20"/>
    </row>
    <row r="140" spans="1:18" ht="18" customHeight="1">
      <c r="A140" s="9">
        <v>92</v>
      </c>
      <c r="B140" s="10" t="str">
        <f t="shared" si="2"/>
        <v>2级-4级</v>
      </c>
      <c r="C140" s="10" t="s">
        <v>252</v>
      </c>
      <c r="D140" s="10" t="s">
        <v>331</v>
      </c>
      <c r="E140" s="10" t="s">
        <v>262</v>
      </c>
      <c r="F140" s="10" t="s">
        <v>76</v>
      </c>
      <c r="G140" s="30" t="s">
        <v>332</v>
      </c>
      <c r="H140" s="13" t="s">
        <v>5</v>
      </c>
      <c r="I140" s="26">
        <v>770267.86</v>
      </c>
      <c r="J140" s="22"/>
      <c r="K140" s="23"/>
      <c r="L140" s="32"/>
      <c r="M140" s="24"/>
      <c r="N140" s="20"/>
      <c r="O140" s="20"/>
      <c r="P140" s="20"/>
      <c r="Q140" s="20"/>
      <c r="R140" s="20"/>
    </row>
    <row r="141" spans="1:18" ht="18" customHeight="1">
      <c r="A141" s="9">
        <v>93</v>
      </c>
      <c r="B141" s="10" t="str">
        <f t="shared" si="2"/>
        <v>2级-4级</v>
      </c>
      <c r="C141" s="10" t="s">
        <v>252</v>
      </c>
      <c r="D141" s="10" t="s">
        <v>331</v>
      </c>
      <c r="E141" s="10" t="s">
        <v>262</v>
      </c>
      <c r="F141" s="10" t="s">
        <v>76</v>
      </c>
      <c r="G141" s="30" t="s">
        <v>333</v>
      </c>
      <c r="H141" s="13" t="s">
        <v>9</v>
      </c>
      <c r="I141" s="26">
        <v>932464.63</v>
      </c>
      <c r="J141" s="22"/>
      <c r="K141" s="23"/>
      <c r="L141" s="32"/>
      <c r="M141" s="24"/>
      <c r="N141" s="20"/>
      <c r="O141" s="20"/>
      <c r="P141" s="20"/>
      <c r="Q141" s="20"/>
      <c r="R141" s="20"/>
    </row>
    <row r="142" spans="1:18" ht="18" customHeight="1">
      <c r="A142" s="9">
        <v>94</v>
      </c>
      <c r="B142" s="10" t="str">
        <f t="shared" si="2"/>
        <v>3级-2级</v>
      </c>
      <c r="C142" s="10" t="s">
        <v>260</v>
      </c>
      <c r="D142" s="11" t="s">
        <v>334</v>
      </c>
      <c r="E142" s="10" t="s">
        <v>252</v>
      </c>
      <c r="F142" s="11" t="s">
        <v>335</v>
      </c>
      <c r="G142" s="21" t="s">
        <v>336</v>
      </c>
      <c r="H142" s="13" t="s">
        <v>9</v>
      </c>
      <c r="I142" s="26">
        <v>86583.84</v>
      </c>
      <c r="J142" s="22"/>
      <c r="K142" s="23"/>
      <c r="L142" s="32"/>
      <c r="M142" s="24"/>
      <c r="N142" s="20"/>
      <c r="O142" s="20"/>
      <c r="P142" s="20"/>
      <c r="Q142" s="20"/>
      <c r="R142" s="20"/>
    </row>
    <row r="143" spans="1:18" ht="18" customHeight="1">
      <c r="A143" s="9">
        <v>95</v>
      </c>
      <c r="B143" s="10" t="str">
        <f t="shared" si="2"/>
        <v>2级-1级</v>
      </c>
      <c r="C143" s="10" t="s">
        <v>252</v>
      </c>
      <c r="D143" s="10" t="s">
        <v>95</v>
      </c>
      <c r="E143" s="10" t="s">
        <v>254</v>
      </c>
      <c r="F143" s="10" t="s">
        <v>65</v>
      </c>
      <c r="G143" s="30" t="s">
        <v>256</v>
      </c>
      <c r="H143" s="13" t="s">
        <v>5</v>
      </c>
      <c r="I143" s="26">
        <v>150000</v>
      </c>
      <c r="J143" s="22"/>
      <c r="K143" s="23"/>
      <c r="L143" s="32"/>
      <c r="M143" s="24"/>
      <c r="N143" s="20"/>
      <c r="O143" s="20"/>
      <c r="P143" s="20"/>
      <c r="Q143" s="20"/>
      <c r="R143" s="20"/>
    </row>
    <row r="144" spans="1:18" ht="18" customHeight="1">
      <c r="A144" s="9">
        <v>96</v>
      </c>
      <c r="B144" s="10" t="str">
        <f t="shared" si="2"/>
        <v>2级-2级</v>
      </c>
      <c r="C144" s="10" t="s">
        <v>252</v>
      </c>
      <c r="D144" s="10" t="s">
        <v>95</v>
      </c>
      <c r="E144" s="10" t="s">
        <v>252</v>
      </c>
      <c r="F144" s="10" t="s">
        <v>270</v>
      </c>
      <c r="G144" s="30" t="s">
        <v>256</v>
      </c>
      <c r="H144" s="13" t="s">
        <v>5</v>
      </c>
      <c r="I144" s="26">
        <v>10599750</v>
      </c>
      <c r="J144" s="22"/>
      <c r="K144" s="23"/>
      <c r="L144" s="32"/>
      <c r="M144" s="24"/>
      <c r="N144" s="20"/>
      <c r="O144" s="20"/>
      <c r="P144" s="20"/>
      <c r="Q144" s="20"/>
      <c r="R144" s="20"/>
    </row>
    <row r="145" spans="1:37" ht="18" customHeight="1">
      <c r="A145" s="9">
        <v>97</v>
      </c>
      <c r="B145" s="10" t="str">
        <f t="shared" si="2"/>
        <v>2级-4级</v>
      </c>
      <c r="C145" s="10" t="s">
        <v>252</v>
      </c>
      <c r="D145" s="10" t="s">
        <v>95</v>
      </c>
      <c r="E145" s="10" t="s">
        <v>262</v>
      </c>
      <c r="F145" s="10" t="s">
        <v>76</v>
      </c>
      <c r="G145" s="30" t="s">
        <v>103</v>
      </c>
      <c r="H145" s="13" t="s">
        <v>5</v>
      </c>
      <c r="I145" s="26">
        <v>92493.52</v>
      </c>
      <c r="J145" s="22"/>
      <c r="K145" s="23"/>
      <c r="L145" s="32"/>
      <c r="M145" s="24"/>
      <c r="N145" s="20"/>
      <c r="O145" s="20"/>
      <c r="P145" s="20"/>
      <c r="Q145" s="20"/>
      <c r="R145" s="20"/>
    </row>
    <row r="146" spans="1:37" ht="18" customHeight="1">
      <c r="A146" s="9">
        <v>98</v>
      </c>
      <c r="B146" s="10" t="str">
        <f t="shared" si="2"/>
        <v>2级-4级</v>
      </c>
      <c r="C146" s="10" t="s">
        <v>252</v>
      </c>
      <c r="D146" s="10" t="s">
        <v>95</v>
      </c>
      <c r="E146" s="10" t="s">
        <v>262</v>
      </c>
      <c r="F146" s="10" t="s">
        <v>76</v>
      </c>
      <c r="G146" s="30" t="s">
        <v>165</v>
      </c>
      <c r="H146" s="13" t="s">
        <v>5</v>
      </c>
      <c r="I146" s="26">
        <f>264791.35+106275.03</f>
        <v>371066.38</v>
      </c>
      <c r="J146" s="22"/>
      <c r="K146" s="23"/>
      <c r="L146" s="32"/>
      <c r="M146" s="24"/>
      <c r="N146" s="20"/>
      <c r="O146" s="20"/>
      <c r="P146" s="20"/>
      <c r="Q146" s="20"/>
      <c r="R146" s="20"/>
    </row>
    <row r="147" spans="1:37" ht="18" customHeight="1">
      <c r="A147" s="9">
        <v>99</v>
      </c>
      <c r="B147" s="10" t="str">
        <f t="shared" si="2"/>
        <v>2级-4级</v>
      </c>
      <c r="C147" s="10" t="s">
        <v>252</v>
      </c>
      <c r="D147" s="10" t="s">
        <v>95</v>
      </c>
      <c r="E147" s="10" t="s">
        <v>262</v>
      </c>
      <c r="F147" s="10" t="s">
        <v>76</v>
      </c>
      <c r="G147" s="30" t="s">
        <v>306</v>
      </c>
      <c r="H147" s="13" t="s">
        <v>9</v>
      </c>
      <c r="I147" s="26">
        <v>639581.18999999994</v>
      </c>
      <c r="J147" s="22"/>
      <c r="K147" s="23"/>
      <c r="L147" s="32"/>
      <c r="M147" s="24"/>
      <c r="N147" s="20"/>
      <c r="O147" s="20"/>
      <c r="P147" s="20"/>
      <c r="Q147" s="20"/>
      <c r="R147" s="20"/>
    </row>
    <row r="148" spans="1:37" s="4" customFormat="1" ht="25" customHeight="1">
      <c r="A148" s="9">
        <v>100</v>
      </c>
      <c r="B148" s="10" t="str">
        <f t="shared" si="2"/>
        <v>2级-4级</v>
      </c>
      <c r="C148" s="10" t="s">
        <v>252</v>
      </c>
      <c r="D148" s="10" t="s">
        <v>337</v>
      </c>
      <c r="E148" s="10" t="s">
        <v>262</v>
      </c>
      <c r="F148" s="10" t="s">
        <v>76</v>
      </c>
      <c r="G148" s="15" t="s">
        <v>330</v>
      </c>
      <c r="H148" s="15" t="s">
        <v>338</v>
      </c>
      <c r="I148" s="14">
        <v>21058.21</v>
      </c>
      <c r="J148" s="15"/>
      <c r="K148" s="15"/>
      <c r="L148" s="16"/>
      <c r="M148" s="17"/>
      <c r="N148" s="18"/>
      <c r="O148" s="19"/>
      <c r="P148" s="62"/>
      <c r="Q148" s="62"/>
      <c r="R148" s="63"/>
      <c r="S148" s="62"/>
      <c r="T148" s="62"/>
      <c r="U148" s="63"/>
      <c r="V148" s="64"/>
      <c r="W148" s="64"/>
      <c r="X148" s="65"/>
      <c r="Y148" s="66">
        <f>ROUND(I148-U148-X148,2)</f>
        <v>21058.21</v>
      </c>
      <c r="Z148" s="66">
        <f>ROUND(L148+O148-R148,2)</f>
        <v>0</v>
      </c>
      <c r="AA148" s="67"/>
      <c r="AB148" s="67"/>
      <c r="AC148" s="67"/>
      <c r="AD148" s="67"/>
      <c r="AE148" s="68"/>
      <c r="AF148" s="67"/>
      <c r="AG148" s="67"/>
      <c r="AH148" s="67"/>
      <c r="AI148" s="67"/>
      <c r="AJ148" s="67"/>
      <c r="AK148" s="67"/>
    </row>
    <row r="149" spans="1:37" s="4" customFormat="1" ht="25" customHeight="1">
      <c r="A149" s="9">
        <v>101</v>
      </c>
      <c r="B149" s="10" t="str">
        <f t="shared" si="2"/>
        <v>2级-4级</v>
      </c>
      <c r="C149" s="10" t="s">
        <v>252</v>
      </c>
      <c r="D149" s="10" t="s">
        <v>337</v>
      </c>
      <c r="E149" s="10" t="s">
        <v>262</v>
      </c>
      <c r="F149" s="10" t="s">
        <v>76</v>
      </c>
      <c r="G149" s="15"/>
      <c r="H149" s="15"/>
      <c r="I149" s="14"/>
      <c r="J149" s="15" t="s">
        <v>203</v>
      </c>
      <c r="K149" s="15" t="s">
        <v>306</v>
      </c>
      <c r="L149" s="16">
        <v>699296.01</v>
      </c>
      <c r="M149" s="17"/>
      <c r="N149" s="18"/>
      <c r="O149" s="19"/>
      <c r="P149" s="62"/>
      <c r="Q149" s="62"/>
      <c r="R149" s="63"/>
      <c r="S149" s="62"/>
      <c r="T149" s="62"/>
      <c r="U149" s="63"/>
      <c r="V149" s="64"/>
      <c r="W149" s="64"/>
      <c r="X149" s="65"/>
      <c r="Y149" s="66">
        <f>ROUND(I149-U149-X149,2)</f>
        <v>0</v>
      </c>
      <c r="Z149" s="66">
        <f>ROUND(L149+O149-R149,2)</f>
        <v>699296.01</v>
      </c>
      <c r="AA149" s="67"/>
      <c r="AB149" s="67"/>
      <c r="AC149" s="67"/>
      <c r="AD149" s="67"/>
      <c r="AE149" s="68"/>
      <c r="AF149" s="67"/>
      <c r="AG149" s="67"/>
      <c r="AH149" s="67"/>
      <c r="AI149" s="67"/>
      <c r="AJ149" s="67"/>
      <c r="AK149" s="67"/>
    </row>
    <row r="150" spans="1:37" ht="25.5" customHeight="1">
      <c r="A150" s="9">
        <v>102</v>
      </c>
      <c r="B150" s="10" t="str">
        <f t="shared" si="2"/>
        <v>2级-4级</v>
      </c>
      <c r="C150" s="10" t="s">
        <v>252</v>
      </c>
      <c r="D150" s="10" t="s">
        <v>337</v>
      </c>
      <c r="E150" s="10" t="s">
        <v>262</v>
      </c>
      <c r="F150" s="10" t="s">
        <v>76</v>
      </c>
      <c r="G150" s="30" t="s">
        <v>306</v>
      </c>
      <c r="H150" s="13" t="s">
        <v>9</v>
      </c>
      <c r="I150" s="26">
        <v>241253.78</v>
      </c>
      <c r="J150" s="22"/>
      <c r="K150" s="23"/>
      <c r="L150" s="32"/>
      <c r="M150" s="24"/>
      <c r="N150" s="20"/>
      <c r="O150" s="20"/>
      <c r="P150" s="20"/>
      <c r="Q150" s="20"/>
      <c r="R150" s="20"/>
    </row>
    <row r="151" spans="1:37" ht="24" customHeight="1">
      <c r="A151" s="9">
        <v>103</v>
      </c>
      <c r="B151" s="10" t="str">
        <f t="shared" si="2"/>
        <v>2级-4级</v>
      </c>
      <c r="C151" s="10" t="s">
        <v>252</v>
      </c>
      <c r="D151" s="10" t="s">
        <v>337</v>
      </c>
      <c r="E151" s="10" t="s">
        <v>262</v>
      </c>
      <c r="F151" s="10" t="s">
        <v>76</v>
      </c>
      <c r="G151" s="30" t="s">
        <v>165</v>
      </c>
      <c r="H151" s="13" t="s">
        <v>5</v>
      </c>
      <c r="I151" s="26">
        <v>72703.13</v>
      </c>
      <c r="J151" s="22"/>
      <c r="K151" s="23"/>
      <c r="L151" s="32"/>
      <c r="M151" s="24"/>
      <c r="N151" s="20"/>
      <c r="O151" s="20"/>
      <c r="P151" s="20"/>
      <c r="Q151" s="20"/>
      <c r="R151" s="20"/>
    </row>
    <row r="152" spans="1:37" ht="33.75" customHeight="1">
      <c r="A152" s="9">
        <v>104</v>
      </c>
      <c r="B152" s="10" t="str">
        <f t="shared" ref="B152:B215" si="5">TEXT(C152,"000")&amp;"-"&amp;TEXT(E152,"000")</f>
        <v>2级-4级</v>
      </c>
      <c r="C152" s="10" t="s">
        <v>252</v>
      </c>
      <c r="D152" s="10" t="s">
        <v>337</v>
      </c>
      <c r="E152" s="10" t="s">
        <v>262</v>
      </c>
      <c r="F152" s="10" t="s">
        <v>76</v>
      </c>
      <c r="G152" s="30" t="s">
        <v>103</v>
      </c>
      <c r="H152" s="13" t="s">
        <v>5</v>
      </c>
      <c r="I152" s="26">
        <v>16864</v>
      </c>
      <c r="J152" s="22"/>
      <c r="K152" s="23"/>
      <c r="L152" s="32"/>
      <c r="M152" s="24"/>
      <c r="N152" s="20"/>
      <c r="O152" s="20"/>
      <c r="P152" s="20"/>
      <c r="Q152" s="20"/>
      <c r="R152" s="20"/>
    </row>
    <row r="153" spans="1:37" s="4" customFormat="1" ht="25" customHeight="1">
      <c r="A153" s="9">
        <v>105</v>
      </c>
      <c r="B153" s="10" t="str">
        <f t="shared" si="5"/>
        <v>2级-1级</v>
      </c>
      <c r="C153" s="10" t="s">
        <v>252</v>
      </c>
      <c r="D153" s="10" t="s">
        <v>92</v>
      </c>
      <c r="E153" s="10" t="s">
        <v>254</v>
      </c>
      <c r="F153" s="10" t="s">
        <v>65</v>
      </c>
      <c r="G153" s="15" t="s">
        <v>330</v>
      </c>
      <c r="H153" s="15" t="s">
        <v>256</v>
      </c>
      <c r="I153" s="14">
        <v>148514.88</v>
      </c>
      <c r="J153" s="15"/>
      <c r="K153" s="15"/>
      <c r="L153" s="16"/>
      <c r="M153" s="17"/>
      <c r="N153" s="18"/>
      <c r="O153" s="19"/>
      <c r="P153" s="62"/>
      <c r="Q153" s="62"/>
      <c r="R153" s="63"/>
      <c r="S153" s="62"/>
      <c r="T153" s="62"/>
      <c r="U153" s="63"/>
      <c r="V153" s="64"/>
      <c r="W153" s="64"/>
      <c r="X153" s="65"/>
      <c r="Y153" s="66">
        <f>ROUND(I153-U153-X153,2)</f>
        <v>148514.88</v>
      </c>
      <c r="Z153" s="66">
        <f>ROUND(L153+O153-R153,2)</f>
        <v>0</v>
      </c>
      <c r="AA153" s="67"/>
      <c r="AB153" s="67"/>
      <c r="AC153" s="67"/>
      <c r="AD153" s="67"/>
      <c r="AE153" s="68"/>
      <c r="AF153" s="67"/>
      <c r="AG153" s="67"/>
      <c r="AH153" s="67"/>
      <c r="AI153" s="67"/>
      <c r="AJ153" s="67"/>
      <c r="AK153" s="67"/>
    </row>
    <row r="154" spans="1:37" ht="25.5" customHeight="1">
      <c r="A154" s="9">
        <v>106</v>
      </c>
      <c r="B154" s="10" t="str">
        <f t="shared" si="5"/>
        <v>2级-4级</v>
      </c>
      <c r="C154" s="10" t="s">
        <v>252</v>
      </c>
      <c r="D154" s="10" t="s">
        <v>92</v>
      </c>
      <c r="E154" s="10" t="s">
        <v>262</v>
      </c>
      <c r="F154" s="10" t="s">
        <v>76</v>
      </c>
      <c r="G154" s="30" t="s">
        <v>165</v>
      </c>
      <c r="H154" s="13" t="s">
        <v>14</v>
      </c>
      <c r="I154" s="69">
        <v>397714.28</v>
      </c>
      <c r="J154" s="22"/>
      <c r="K154" s="23"/>
      <c r="L154" s="32"/>
      <c r="M154" s="24"/>
      <c r="N154" s="20"/>
      <c r="O154" s="20"/>
      <c r="P154" s="20"/>
      <c r="Q154" s="20"/>
      <c r="R154" s="20"/>
    </row>
    <row r="155" spans="1:37" ht="24" customHeight="1">
      <c r="A155" s="9">
        <v>107</v>
      </c>
      <c r="B155" s="10" t="str">
        <f t="shared" si="5"/>
        <v>2级-4级</v>
      </c>
      <c r="C155" s="10" t="s">
        <v>252</v>
      </c>
      <c r="D155" s="10" t="s">
        <v>92</v>
      </c>
      <c r="E155" s="10" t="s">
        <v>262</v>
      </c>
      <c r="F155" s="10" t="s">
        <v>76</v>
      </c>
      <c r="G155" s="30" t="s">
        <v>103</v>
      </c>
      <c r="H155" s="13" t="s">
        <v>5</v>
      </c>
      <c r="I155" s="69">
        <v>1260651.08</v>
      </c>
      <c r="J155" s="22"/>
      <c r="K155" s="23"/>
      <c r="L155" s="32"/>
      <c r="M155" s="24"/>
      <c r="N155" s="20"/>
      <c r="O155" s="20"/>
      <c r="P155" s="20"/>
      <c r="Q155" s="20"/>
      <c r="R155" s="20"/>
    </row>
    <row r="156" spans="1:37" ht="33.75" customHeight="1">
      <c r="A156" s="9">
        <v>108</v>
      </c>
      <c r="B156" s="10" t="str">
        <f t="shared" si="5"/>
        <v>2级-1级</v>
      </c>
      <c r="C156" s="10" t="s">
        <v>252</v>
      </c>
      <c r="D156" s="10" t="s">
        <v>92</v>
      </c>
      <c r="E156" s="10" t="s">
        <v>254</v>
      </c>
      <c r="F156" s="10" t="s">
        <v>65</v>
      </c>
      <c r="G156" s="30" t="s">
        <v>256</v>
      </c>
      <c r="H156" s="13" t="s">
        <v>5</v>
      </c>
      <c r="I156" s="26">
        <v>150000</v>
      </c>
      <c r="J156" s="22"/>
      <c r="K156" s="23"/>
      <c r="L156" s="32"/>
      <c r="M156" s="24"/>
      <c r="N156" s="20"/>
      <c r="O156" s="20"/>
      <c r="P156" s="20"/>
      <c r="Q156" s="20"/>
      <c r="R156" s="20"/>
    </row>
    <row r="157" spans="1:37" s="4" customFormat="1" ht="25" customHeight="1">
      <c r="A157" s="9">
        <v>109</v>
      </c>
      <c r="B157" s="10" t="str">
        <f t="shared" si="5"/>
        <v>2级-1级</v>
      </c>
      <c r="C157" s="10" t="s">
        <v>252</v>
      </c>
      <c r="D157" s="10" t="s">
        <v>93</v>
      </c>
      <c r="E157" s="10" t="s">
        <v>254</v>
      </c>
      <c r="F157" s="10" t="s">
        <v>65</v>
      </c>
      <c r="G157" s="15" t="s">
        <v>330</v>
      </c>
      <c r="H157" s="15"/>
      <c r="I157" s="14">
        <v>193069.32</v>
      </c>
      <c r="J157" s="15"/>
      <c r="K157" s="15"/>
      <c r="L157" s="16"/>
      <c r="M157" s="17"/>
      <c r="N157" s="18"/>
      <c r="O157" s="19"/>
      <c r="P157" s="62"/>
      <c r="Q157" s="62"/>
      <c r="R157" s="63"/>
      <c r="S157" s="62"/>
      <c r="T157" s="62"/>
      <c r="U157" s="63"/>
      <c r="V157" s="64"/>
      <c r="W157" s="64"/>
      <c r="X157" s="65"/>
      <c r="Y157" s="66">
        <f>ROUND(I157-U157-X157,2)</f>
        <v>193069.32</v>
      </c>
      <c r="Z157" s="66">
        <f>ROUND(L157+O157-R157,2)</f>
        <v>0</v>
      </c>
      <c r="AA157" s="67"/>
      <c r="AB157" s="67"/>
      <c r="AC157" s="67"/>
      <c r="AD157" s="67"/>
      <c r="AE157" s="68"/>
      <c r="AF157" s="67"/>
      <c r="AG157" s="67"/>
      <c r="AH157" s="67"/>
      <c r="AI157" s="67"/>
      <c r="AJ157" s="67"/>
      <c r="AK157" s="67"/>
    </row>
    <row r="158" spans="1:37" ht="25.5" customHeight="1">
      <c r="A158" s="9">
        <v>110</v>
      </c>
      <c r="B158" s="10" t="str">
        <f t="shared" si="5"/>
        <v>2级-4级</v>
      </c>
      <c r="C158" s="10" t="s">
        <v>252</v>
      </c>
      <c r="D158" s="10" t="s">
        <v>93</v>
      </c>
      <c r="E158" s="10" t="s">
        <v>262</v>
      </c>
      <c r="F158" s="10" t="s">
        <v>76</v>
      </c>
      <c r="G158" s="30" t="s">
        <v>165</v>
      </c>
      <c r="H158" s="13" t="s">
        <v>14</v>
      </c>
      <c r="I158" s="69">
        <v>3112.87</v>
      </c>
      <c r="J158" s="22"/>
      <c r="K158" s="23"/>
      <c r="L158" s="32"/>
      <c r="M158" s="24"/>
      <c r="N158" s="20"/>
      <c r="O158" s="20"/>
      <c r="P158" s="20"/>
      <c r="Q158" s="20"/>
      <c r="R158" s="20"/>
    </row>
    <row r="159" spans="1:37" ht="24" customHeight="1">
      <c r="A159" s="9">
        <v>111</v>
      </c>
      <c r="B159" s="10" t="str">
        <f t="shared" si="5"/>
        <v>2级-4级</v>
      </c>
      <c r="C159" s="10" t="s">
        <v>252</v>
      </c>
      <c r="D159" s="10" t="s">
        <v>93</v>
      </c>
      <c r="E159" s="10" t="s">
        <v>262</v>
      </c>
      <c r="F159" s="10" t="s">
        <v>76</v>
      </c>
      <c r="G159" s="30" t="s">
        <v>103</v>
      </c>
      <c r="H159" s="13" t="s">
        <v>5</v>
      </c>
      <c r="I159" s="69">
        <v>957.87</v>
      </c>
      <c r="J159" s="22"/>
      <c r="K159" s="23"/>
      <c r="L159" s="32"/>
      <c r="M159" s="24"/>
      <c r="N159" s="20"/>
      <c r="O159" s="20"/>
      <c r="P159" s="20"/>
      <c r="Q159" s="20"/>
      <c r="R159" s="20"/>
    </row>
    <row r="160" spans="1:37" ht="33.75" customHeight="1">
      <c r="A160" s="9">
        <v>112</v>
      </c>
      <c r="B160" s="10" t="str">
        <f t="shared" si="5"/>
        <v>2级-1级</v>
      </c>
      <c r="C160" s="10" t="s">
        <v>252</v>
      </c>
      <c r="D160" s="10" t="s">
        <v>93</v>
      </c>
      <c r="E160" s="10" t="s">
        <v>254</v>
      </c>
      <c r="F160" s="10" t="s">
        <v>65</v>
      </c>
      <c r="G160" s="30" t="s">
        <v>256</v>
      </c>
      <c r="H160" s="13" t="s">
        <v>5</v>
      </c>
      <c r="I160" s="26">
        <v>195000</v>
      </c>
      <c r="J160" s="22"/>
      <c r="K160" s="23"/>
      <c r="L160" s="32"/>
      <c r="M160" s="24"/>
      <c r="N160" s="20"/>
      <c r="O160" s="20"/>
      <c r="P160" s="20"/>
      <c r="Q160" s="20"/>
      <c r="R160" s="20"/>
    </row>
    <row r="161" spans="1:18" ht="18" customHeight="1">
      <c r="A161" s="9">
        <v>113</v>
      </c>
      <c r="B161" s="10" t="str">
        <f t="shared" si="5"/>
        <v>000-000</v>
      </c>
      <c r="C161" s="10"/>
      <c r="D161" s="10"/>
      <c r="E161" s="10"/>
      <c r="F161" s="10"/>
      <c r="G161" s="27"/>
      <c r="H161" s="13"/>
      <c r="I161" s="26"/>
      <c r="J161" s="22"/>
      <c r="K161" s="23"/>
      <c r="L161" s="20"/>
      <c r="M161" s="24"/>
      <c r="N161" s="20"/>
      <c r="O161" s="20"/>
      <c r="P161" s="20"/>
      <c r="Q161" s="20"/>
      <c r="R161" s="20"/>
    </row>
    <row r="162" spans="1:18" ht="18" customHeight="1">
      <c r="A162" s="9">
        <v>114</v>
      </c>
      <c r="B162" s="10" t="str">
        <f t="shared" si="5"/>
        <v>000-000</v>
      </c>
      <c r="C162" s="10"/>
      <c r="D162" s="10"/>
      <c r="E162" s="10"/>
      <c r="F162" s="10"/>
      <c r="G162" s="27"/>
      <c r="H162" s="13"/>
      <c r="I162" s="26"/>
      <c r="J162" s="22"/>
      <c r="K162" s="23"/>
      <c r="L162" s="20"/>
      <c r="M162" s="24"/>
      <c r="N162" s="20"/>
      <c r="O162" s="20"/>
      <c r="P162" s="20"/>
      <c r="Q162" s="20"/>
      <c r="R162" s="20"/>
    </row>
    <row r="163" spans="1:18" ht="18" customHeight="1">
      <c r="A163" s="9">
        <v>115</v>
      </c>
      <c r="B163" s="10" t="str">
        <f t="shared" si="5"/>
        <v>000-000</v>
      </c>
      <c r="C163" s="10"/>
      <c r="D163" s="10"/>
      <c r="E163" s="10"/>
      <c r="F163" s="10"/>
      <c r="G163" s="27"/>
      <c r="H163" s="13"/>
      <c r="I163" s="26"/>
      <c r="J163" s="22"/>
      <c r="K163" s="23"/>
      <c r="L163" s="20"/>
      <c r="M163" s="24"/>
      <c r="N163" s="20"/>
      <c r="O163" s="20"/>
      <c r="P163" s="20"/>
      <c r="Q163" s="20"/>
      <c r="R163" s="20"/>
    </row>
    <row r="164" spans="1:18" ht="18" customHeight="1">
      <c r="A164" s="9">
        <v>116</v>
      </c>
      <c r="B164" s="10" t="str">
        <f t="shared" si="5"/>
        <v>000-000</v>
      </c>
      <c r="C164" s="10"/>
      <c r="D164" s="10"/>
      <c r="E164" s="10"/>
      <c r="F164" s="10"/>
      <c r="G164" s="27"/>
      <c r="H164" s="13"/>
      <c r="I164" s="26"/>
      <c r="J164" s="22"/>
      <c r="K164" s="23"/>
      <c r="L164" s="20"/>
      <c r="M164" s="24"/>
      <c r="N164" s="20"/>
      <c r="O164" s="20"/>
      <c r="P164" s="20"/>
      <c r="Q164" s="20"/>
      <c r="R164" s="20"/>
    </row>
    <row r="165" spans="1:18" ht="18" customHeight="1">
      <c r="A165" s="9">
        <v>117</v>
      </c>
      <c r="B165" s="10" t="str">
        <f t="shared" si="5"/>
        <v>000-000</v>
      </c>
      <c r="C165" s="10"/>
      <c r="D165" s="10"/>
      <c r="E165" s="10"/>
      <c r="F165" s="10"/>
      <c r="G165" s="27"/>
      <c r="H165" s="13"/>
      <c r="I165" s="26"/>
      <c r="J165" s="22"/>
      <c r="K165" s="23"/>
      <c r="L165" s="20"/>
      <c r="M165" s="24"/>
      <c r="N165" s="20"/>
      <c r="O165" s="20"/>
      <c r="P165" s="20"/>
      <c r="Q165" s="20"/>
      <c r="R165" s="20"/>
    </row>
    <row r="166" spans="1:18" ht="18" customHeight="1">
      <c r="A166" s="9">
        <v>118</v>
      </c>
      <c r="B166" s="10" t="str">
        <f t="shared" si="5"/>
        <v>000-000</v>
      </c>
      <c r="C166" s="10"/>
      <c r="D166" s="10"/>
      <c r="E166" s="10"/>
      <c r="F166" s="10"/>
      <c r="G166" s="27"/>
      <c r="H166" s="13"/>
      <c r="I166" s="26"/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ht="18" customHeight="1">
      <c r="A167" s="9">
        <v>119</v>
      </c>
      <c r="B167" s="10" t="str">
        <f t="shared" si="5"/>
        <v>000-000</v>
      </c>
      <c r="C167" s="10"/>
      <c r="D167" s="10"/>
      <c r="E167" s="10"/>
      <c r="F167" s="10"/>
      <c r="G167" s="27"/>
      <c r="H167" s="13"/>
      <c r="I167" s="26"/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ht="18" customHeight="1">
      <c r="A168" s="9">
        <v>120</v>
      </c>
      <c r="B168" s="10" t="str">
        <f t="shared" si="5"/>
        <v>000-000</v>
      </c>
      <c r="C168" s="10"/>
      <c r="D168" s="10"/>
      <c r="E168" s="10"/>
      <c r="F168" s="10"/>
      <c r="G168" s="27"/>
      <c r="H168" s="13"/>
      <c r="I168" s="26"/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ht="18" customHeight="1">
      <c r="A169" s="9">
        <v>121</v>
      </c>
      <c r="B169" s="10" t="str">
        <f t="shared" si="5"/>
        <v>000-000</v>
      </c>
      <c r="C169" s="10"/>
      <c r="D169" s="10"/>
      <c r="E169" s="10"/>
      <c r="F169" s="10"/>
      <c r="G169" s="27"/>
      <c r="H169" s="13"/>
      <c r="I169" s="26"/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ht="18" customHeight="1">
      <c r="A170" s="9">
        <v>122</v>
      </c>
      <c r="B170" s="10" t="str">
        <f t="shared" si="5"/>
        <v>000-000</v>
      </c>
      <c r="C170" s="10"/>
      <c r="D170" s="10"/>
      <c r="E170" s="10"/>
      <c r="F170" s="10"/>
      <c r="G170" s="27"/>
      <c r="H170" s="13"/>
      <c r="I170" s="26"/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ht="18" customHeight="1">
      <c r="A171" s="9">
        <v>123</v>
      </c>
      <c r="B171" s="10" t="str">
        <f t="shared" si="5"/>
        <v>000-000</v>
      </c>
      <c r="C171" s="10"/>
      <c r="D171" s="10"/>
      <c r="E171" s="10"/>
      <c r="F171" s="10"/>
      <c r="G171" s="27"/>
      <c r="H171" s="13"/>
      <c r="I171" s="26"/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ht="18" customHeight="1">
      <c r="A172" s="9">
        <v>124</v>
      </c>
      <c r="B172" s="10" t="str">
        <f t="shared" si="5"/>
        <v>000-000</v>
      </c>
      <c r="C172" s="10"/>
      <c r="D172" s="10"/>
      <c r="E172" s="10"/>
      <c r="F172" s="10"/>
      <c r="G172" s="27"/>
      <c r="H172" s="13"/>
      <c r="I172" s="26"/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ht="18" customHeight="1">
      <c r="A173" s="9">
        <v>125</v>
      </c>
      <c r="B173" s="10" t="str">
        <f t="shared" si="5"/>
        <v>000-000</v>
      </c>
      <c r="C173" s="10"/>
      <c r="D173" s="10"/>
      <c r="E173" s="10"/>
      <c r="F173" s="10"/>
      <c r="G173" s="27"/>
      <c r="H173" s="13"/>
      <c r="I173" s="26"/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ht="18" customHeight="1">
      <c r="A174" s="9">
        <v>126</v>
      </c>
      <c r="B174" s="10" t="str">
        <f t="shared" si="5"/>
        <v>000-000</v>
      </c>
      <c r="C174" s="10"/>
      <c r="D174" s="10"/>
      <c r="E174" s="10"/>
      <c r="F174" s="10"/>
      <c r="G174" s="27"/>
      <c r="H174" s="13"/>
      <c r="I174" s="26"/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ht="18" customHeight="1">
      <c r="A175" s="9">
        <v>127</v>
      </c>
      <c r="B175" s="10" t="str">
        <f t="shared" si="5"/>
        <v>000-000</v>
      </c>
      <c r="C175" s="10"/>
      <c r="D175" s="10"/>
      <c r="E175" s="10"/>
      <c r="F175" s="10"/>
      <c r="G175" s="27"/>
      <c r="H175" s="13"/>
      <c r="I175" s="26"/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ht="18" customHeight="1">
      <c r="A176" s="9">
        <v>128</v>
      </c>
      <c r="B176" s="10" t="str">
        <f t="shared" si="5"/>
        <v>000-000</v>
      </c>
      <c r="C176" s="10"/>
      <c r="D176" s="10"/>
      <c r="E176" s="10"/>
      <c r="F176" s="10"/>
      <c r="G176" s="27"/>
      <c r="H176" s="13"/>
      <c r="I176" s="26"/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ht="18" customHeight="1">
      <c r="A177" s="9">
        <v>129</v>
      </c>
      <c r="B177" s="10" t="str">
        <f t="shared" si="5"/>
        <v>000-000</v>
      </c>
      <c r="C177" s="10"/>
      <c r="D177" s="10"/>
      <c r="E177" s="10"/>
      <c r="F177" s="10"/>
      <c r="G177" s="27"/>
      <c r="H177" s="13"/>
      <c r="I177" s="26"/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ht="18" customHeight="1">
      <c r="A178" s="9">
        <v>130</v>
      </c>
      <c r="B178" s="10" t="str">
        <f t="shared" si="5"/>
        <v>000-000</v>
      </c>
      <c r="C178" s="10"/>
      <c r="D178" s="10"/>
      <c r="E178" s="10"/>
      <c r="F178" s="10"/>
      <c r="G178" s="27"/>
      <c r="H178" s="13"/>
      <c r="I178" s="26"/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ht="18" customHeight="1">
      <c r="A179" s="9">
        <v>131</v>
      </c>
      <c r="B179" s="10" t="str">
        <f t="shared" si="5"/>
        <v>000-000</v>
      </c>
      <c r="C179" s="10"/>
      <c r="D179" s="10"/>
      <c r="E179" s="10"/>
      <c r="F179" s="10"/>
      <c r="G179" s="27"/>
      <c r="H179" s="13"/>
      <c r="I179" s="26"/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ht="18" customHeight="1">
      <c r="A180" s="9">
        <v>132</v>
      </c>
      <c r="B180" s="10" t="str">
        <f t="shared" si="5"/>
        <v>000-000</v>
      </c>
      <c r="C180" s="10"/>
      <c r="D180" s="10"/>
      <c r="E180" s="10"/>
      <c r="F180" s="10"/>
      <c r="G180" s="27"/>
      <c r="H180" s="13"/>
      <c r="I180" s="26"/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ht="18" customHeight="1">
      <c r="A181" s="9">
        <v>133</v>
      </c>
      <c r="B181" s="10" t="str">
        <f t="shared" si="5"/>
        <v>000-000</v>
      </c>
      <c r="C181" s="10"/>
      <c r="D181" s="10"/>
      <c r="E181" s="10"/>
      <c r="F181" s="10"/>
      <c r="G181" s="27"/>
      <c r="H181" s="13"/>
      <c r="I181" s="26"/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ht="18" customHeight="1">
      <c r="A182" s="9">
        <v>134</v>
      </c>
      <c r="B182" s="10" t="str">
        <f t="shared" si="5"/>
        <v>000-000</v>
      </c>
      <c r="C182" s="10"/>
      <c r="D182" s="10"/>
      <c r="E182" s="10"/>
      <c r="F182" s="10"/>
      <c r="G182" s="27"/>
      <c r="H182" s="13"/>
      <c r="I182" s="26"/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ht="18" customHeight="1">
      <c r="A183" s="9">
        <v>135</v>
      </c>
      <c r="B183" s="10" t="str">
        <f t="shared" si="5"/>
        <v>000-000</v>
      </c>
      <c r="C183" s="10"/>
      <c r="D183" s="10"/>
      <c r="E183" s="10"/>
      <c r="F183" s="10"/>
      <c r="G183" s="27"/>
      <c r="H183" s="13"/>
      <c r="I183" s="26"/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ht="18" customHeight="1">
      <c r="A184" s="9">
        <v>136</v>
      </c>
      <c r="B184" s="10" t="str">
        <f t="shared" si="5"/>
        <v>000-000</v>
      </c>
      <c r="C184" s="10"/>
      <c r="D184" s="10"/>
      <c r="E184" s="10"/>
      <c r="F184" s="10"/>
      <c r="G184" s="27"/>
      <c r="H184" s="13"/>
      <c r="I184" s="26"/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ht="18" customHeight="1">
      <c r="A185" s="9">
        <v>137</v>
      </c>
      <c r="B185" s="10" t="str">
        <f t="shared" si="5"/>
        <v>000-000</v>
      </c>
      <c r="C185" s="10"/>
      <c r="D185" s="10"/>
      <c r="E185" s="10"/>
      <c r="F185" s="10"/>
      <c r="G185" s="27"/>
      <c r="H185" s="13"/>
      <c r="I185" s="26"/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ht="18" customHeight="1">
      <c r="A186" s="9">
        <v>138</v>
      </c>
      <c r="B186" s="10" t="str">
        <f t="shared" si="5"/>
        <v>000-000</v>
      </c>
      <c r="C186" s="10"/>
      <c r="D186" s="10"/>
      <c r="E186" s="10"/>
      <c r="F186" s="10"/>
      <c r="G186" s="27"/>
      <c r="H186" s="13"/>
      <c r="I186" s="26"/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ht="18" customHeight="1">
      <c r="A187" s="9">
        <v>139</v>
      </c>
      <c r="B187" s="10" t="str">
        <f t="shared" si="5"/>
        <v>000-000</v>
      </c>
      <c r="C187" s="10"/>
      <c r="D187" s="10"/>
      <c r="E187" s="10"/>
      <c r="F187" s="10"/>
      <c r="G187" s="27"/>
      <c r="H187" s="13"/>
      <c r="I187" s="26"/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ht="18" customHeight="1">
      <c r="A188" s="9">
        <v>140</v>
      </c>
      <c r="B188" s="10" t="str">
        <f t="shared" si="5"/>
        <v>000-000</v>
      </c>
      <c r="C188" s="10"/>
      <c r="D188" s="10"/>
      <c r="E188" s="10"/>
      <c r="F188" s="10"/>
      <c r="G188" s="27"/>
      <c r="H188" s="13"/>
      <c r="I188" s="26"/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ht="18" customHeight="1">
      <c r="A189" s="9">
        <v>141</v>
      </c>
      <c r="B189" s="10" t="str">
        <f t="shared" si="5"/>
        <v>000-000</v>
      </c>
      <c r="C189" s="10"/>
      <c r="D189" s="10"/>
      <c r="E189" s="10"/>
      <c r="F189" s="10"/>
      <c r="G189" s="27"/>
      <c r="H189" s="13"/>
      <c r="I189" s="26"/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ht="18" customHeight="1">
      <c r="A190" s="9">
        <v>142</v>
      </c>
      <c r="B190" s="10" t="str">
        <f t="shared" si="5"/>
        <v>000-000</v>
      </c>
      <c r="C190" s="10"/>
      <c r="D190" s="10"/>
      <c r="E190" s="10"/>
      <c r="F190" s="10"/>
      <c r="G190" s="27"/>
      <c r="H190" s="13"/>
      <c r="I190" s="26"/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ht="18" customHeight="1">
      <c r="A191" s="9">
        <v>143</v>
      </c>
      <c r="B191" s="10" t="str">
        <f t="shared" si="5"/>
        <v>000-000</v>
      </c>
      <c r="C191" s="10"/>
      <c r="D191" s="10"/>
      <c r="E191" s="10"/>
      <c r="F191" s="10"/>
      <c r="G191" s="27"/>
      <c r="H191" s="13"/>
      <c r="I191" s="26"/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ht="18" customHeight="1">
      <c r="A192" s="9">
        <v>144</v>
      </c>
      <c r="B192" s="10" t="str">
        <f t="shared" si="5"/>
        <v>000-000</v>
      </c>
      <c r="C192" s="10"/>
      <c r="D192" s="10"/>
      <c r="E192" s="10"/>
      <c r="F192" s="10"/>
      <c r="G192" s="27"/>
      <c r="H192" s="13"/>
      <c r="I192" s="26"/>
      <c r="J192" s="22"/>
      <c r="K192" s="23"/>
      <c r="L192" s="20"/>
      <c r="M192" s="24"/>
      <c r="N192" s="20"/>
      <c r="O192" s="20"/>
      <c r="P192" s="20"/>
      <c r="Q192" s="20"/>
      <c r="R192" s="20"/>
    </row>
    <row r="193" spans="1:18" ht="18" customHeight="1">
      <c r="A193" s="9">
        <v>145</v>
      </c>
      <c r="B193" s="10" t="str">
        <f t="shared" si="5"/>
        <v>000-000</v>
      </c>
      <c r="C193" s="10"/>
      <c r="D193" s="10"/>
      <c r="E193" s="10"/>
      <c r="F193" s="10"/>
      <c r="G193" s="27"/>
      <c r="H193" s="13"/>
      <c r="I193" s="26"/>
      <c r="J193" s="22"/>
      <c r="K193" s="23"/>
      <c r="L193" s="20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10" t="str">
        <f t="shared" si="5"/>
        <v>000-000</v>
      </c>
      <c r="C194" s="10"/>
      <c r="D194" s="10"/>
      <c r="E194" s="10"/>
      <c r="F194" s="10"/>
      <c r="G194" s="27"/>
      <c r="H194" s="13"/>
      <c r="I194" s="26"/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10" t="str">
        <f t="shared" si="5"/>
        <v>000-000</v>
      </c>
      <c r="C195" s="10"/>
      <c r="D195" s="10"/>
      <c r="E195" s="10"/>
      <c r="F195" s="10"/>
      <c r="G195" s="27"/>
      <c r="H195" s="13"/>
      <c r="I195" s="26"/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10" t="str">
        <f t="shared" si="5"/>
        <v>000-000</v>
      </c>
      <c r="C196" s="10"/>
      <c r="D196" s="10"/>
      <c r="E196" s="10"/>
      <c r="F196" s="10"/>
      <c r="G196" s="27"/>
      <c r="H196" s="13"/>
      <c r="I196" s="26"/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10" t="str">
        <f t="shared" si="5"/>
        <v>000-000</v>
      </c>
      <c r="C197" s="10"/>
      <c r="D197" s="10"/>
      <c r="E197" s="10"/>
      <c r="F197" s="10"/>
      <c r="G197" s="27"/>
      <c r="H197" s="13"/>
      <c r="I197" s="26"/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10" t="str">
        <f t="shared" si="5"/>
        <v>000-000</v>
      </c>
      <c r="C198" s="10"/>
      <c r="D198" s="10"/>
      <c r="E198" s="10"/>
      <c r="F198" s="10"/>
      <c r="G198" s="27"/>
      <c r="H198" s="13"/>
      <c r="I198" s="26"/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10" t="str">
        <f t="shared" si="5"/>
        <v>000-000</v>
      </c>
      <c r="C199" s="10"/>
      <c r="D199" s="10"/>
      <c r="E199" s="10"/>
      <c r="F199" s="10"/>
      <c r="G199" s="27"/>
      <c r="H199" s="13"/>
      <c r="I199" s="26"/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10" t="str">
        <f t="shared" si="5"/>
        <v>000-000</v>
      </c>
      <c r="C200" s="10"/>
      <c r="D200" s="10"/>
      <c r="E200" s="10"/>
      <c r="F200" s="10"/>
      <c r="G200" s="27"/>
      <c r="H200" s="13"/>
      <c r="I200" s="26"/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10" t="str">
        <f t="shared" si="5"/>
        <v>000-000</v>
      </c>
      <c r="C201" s="10"/>
      <c r="D201" s="10"/>
      <c r="E201" s="10"/>
      <c r="F201" s="10"/>
      <c r="G201" s="27"/>
      <c r="H201" s="13"/>
      <c r="I201" s="26"/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10" t="str">
        <f t="shared" si="5"/>
        <v>000-000</v>
      </c>
      <c r="C202" s="10"/>
      <c r="D202" s="10"/>
      <c r="E202" s="10"/>
      <c r="F202" s="10"/>
      <c r="G202" s="27"/>
      <c r="H202" s="13"/>
      <c r="I202" s="26"/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10" t="str">
        <f t="shared" si="5"/>
        <v>000-000</v>
      </c>
      <c r="C203" s="10"/>
      <c r="D203" s="10"/>
      <c r="E203" s="10"/>
      <c r="F203" s="10"/>
      <c r="G203" s="27"/>
      <c r="H203" s="13"/>
      <c r="I203" s="26"/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10" t="str">
        <f t="shared" si="5"/>
        <v>000-000</v>
      </c>
      <c r="C204" s="10"/>
      <c r="D204" s="10"/>
      <c r="E204" s="10"/>
      <c r="F204" s="10"/>
      <c r="G204" s="27"/>
      <c r="H204" s="13"/>
      <c r="I204" s="26"/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10" t="str">
        <f t="shared" si="5"/>
        <v>000-000</v>
      </c>
      <c r="C205" s="10"/>
      <c r="D205" s="10"/>
      <c r="E205" s="10"/>
      <c r="F205" s="10"/>
      <c r="G205" s="27"/>
      <c r="H205" s="13"/>
      <c r="I205" s="26"/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10" t="str">
        <f t="shared" si="5"/>
        <v>000-000</v>
      </c>
      <c r="C206" s="10"/>
      <c r="D206" s="10"/>
      <c r="E206" s="10"/>
      <c r="F206" s="10"/>
      <c r="G206" s="27"/>
      <c r="H206" s="13"/>
      <c r="I206" s="26"/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10" t="str">
        <f t="shared" si="5"/>
        <v>000-000</v>
      </c>
      <c r="C207" s="10"/>
      <c r="D207" s="10"/>
      <c r="E207" s="10"/>
      <c r="F207" s="10"/>
      <c r="G207" s="27"/>
      <c r="H207" s="13"/>
      <c r="I207" s="26"/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10" t="str">
        <f t="shared" si="5"/>
        <v>000-000</v>
      </c>
      <c r="C208" s="10"/>
      <c r="D208" s="10"/>
      <c r="E208" s="10"/>
      <c r="F208" s="10"/>
      <c r="G208" s="27"/>
      <c r="H208" s="13"/>
      <c r="I208" s="26"/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10" t="str">
        <f t="shared" si="5"/>
        <v>000-000</v>
      </c>
      <c r="C209" s="10"/>
      <c r="D209" s="10"/>
      <c r="E209" s="10"/>
      <c r="F209" s="10"/>
      <c r="G209" s="27"/>
      <c r="H209" s="13"/>
      <c r="I209" s="26"/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10" t="str">
        <f t="shared" si="5"/>
        <v>000-000</v>
      </c>
      <c r="C210" s="10"/>
      <c r="D210" s="10"/>
      <c r="E210" s="10"/>
      <c r="F210" s="10"/>
      <c r="G210" s="27"/>
      <c r="H210" s="13"/>
      <c r="I210" s="26"/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10" t="str">
        <f t="shared" si="5"/>
        <v>000-000</v>
      </c>
      <c r="C211" s="10"/>
      <c r="D211" s="10"/>
      <c r="E211" s="10"/>
      <c r="F211" s="10"/>
      <c r="G211" s="27"/>
      <c r="H211" s="13"/>
      <c r="I211" s="26"/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10" t="str">
        <f t="shared" si="5"/>
        <v>000-000</v>
      </c>
      <c r="C212" s="10"/>
      <c r="D212" s="10"/>
      <c r="E212" s="10"/>
      <c r="F212" s="10"/>
      <c r="G212" s="27"/>
      <c r="H212" s="13"/>
      <c r="I212" s="26"/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10" t="str">
        <f t="shared" si="5"/>
        <v>000-000</v>
      </c>
      <c r="C213" s="10"/>
      <c r="D213" s="10"/>
      <c r="E213" s="10"/>
      <c r="F213" s="10"/>
      <c r="G213" s="27"/>
      <c r="H213" s="13"/>
      <c r="I213" s="26"/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10" t="str">
        <f t="shared" si="5"/>
        <v>000-000</v>
      </c>
      <c r="C214" s="10"/>
      <c r="D214" s="10"/>
      <c r="E214" s="10"/>
      <c r="F214" s="10"/>
      <c r="G214" s="27"/>
      <c r="H214" s="13"/>
      <c r="I214" s="26"/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10" t="str">
        <f t="shared" si="5"/>
        <v>000-000</v>
      </c>
      <c r="C215" s="10"/>
      <c r="D215" s="10"/>
      <c r="E215" s="10"/>
      <c r="F215" s="10"/>
      <c r="G215" s="27"/>
      <c r="H215" s="13"/>
      <c r="I215" s="26"/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10" t="str">
        <f t="shared" ref="B216:B279" si="6">TEXT(C216,"000")&amp;"-"&amp;TEXT(E216,"000")</f>
        <v>000-000</v>
      </c>
      <c r="C216" s="10"/>
      <c r="D216" s="10"/>
      <c r="E216" s="10"/>
      <c r="F216" s="10"/>
      <c r="G216" s="27"/>
      <c r="H216" s="13"/>
      <c r="I216" s="26"/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10" t="str">
        <f t="shared" si="6"/>
        <v>000-000</v>
      </c>
      <c r="C217" s="10"/>
      <c r="D217" s="10"/>
      <c r="E217" s="10"/>
      <c r="F217" s="10"/>
      <c r="G217" s="27"/>
      <c r="H217" s="13"/>
      <c r="I217" s="26"/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10" t="str">
        <f t="shared" si="6"/>
        <v>000-000</v>
      </c>
      <c r="C218" s="10"/>
      <c r="D218" s="10"/>
      <c r="E218" s="10"/>
      <c r="F218" s="10"/>
      <c r="G218" s="27"/>
      <c r="H218" s="13"/>
      <c r="I218" s="26"/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10" t="str">
        <f t="shared" si="6"/>
        <v>000-000</v>
      </c>
      <c r="C219" s="10"/>
      <c r="D219" s="10"/>
      <c r="E219" s="10"/>
      <c r="F219" s="10"/>
      <c r="G219" s="27"/>
      <c r="H219" s="13"/>
      <c r="I219" s="26"/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10" t="str">
        <f t="shared" si="6"/>
        <v>000-000</v>
      </c>
      <c r="C220" s="10"/>
      <c r="D220" s="10"/>
      <c r="E220" s="10"/>
      <c r="F220" s="10"/>
      <c r="G220" s="27"/>
      <c r="H220" s="13"/>
      <c r="I220" s="26"/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10" t="str">
        <f t="shared" si="6"/>
        <v>000-000</v>
      </c>
      <c r="C221" s="10"/>
      <c r="D221" s="10"/>
      <c r="E221" s="10"/>
      <c r="F221" s="10"/>
      <c r="G221" s="27"/>
      <c r="H221" s="13"/>
      <c r="I221" s="26"/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10" t="str">
        <f t="shared" si="6"/>
        <v>000-000</v>
      </c>
      <c r="C222" s="10"/>
      <c r="D222" s="10"/>
      <c r="E222" s="10"/>
      <c r="F222" s="10"/>
      <c r="G222" s="27"/>
      <c r="H222" s="13"/>
      <c r="I222" s="26"/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10" t="str">
        <f t="shared" si="6"/>
        <v>000-000</v>
      </c>
      <c r="C223" s="10"/>
      <c r="D223" s="10"/>
      <c r="E223" s="10"/>
      <c r="F223" s="10"/>
      <c r="G223" s="27"/>
      <c r="H223" s="13"/>
      <c r="I223" s="26"/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10" t="str">
        <f t="shared" si="6"/>
        <v>000-000</v>
      </c>
      <c r="C224" s="10"/>
      <c r="D224" s="10"/>
      <c r="E224" s="10"/>
      <c r="F224" s="10"/>
      <c r="G224" s="27"/>
      <c r="H224" s="13"/>
      <c r="I224" s="26"/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10" t="str">
        <f t="shared" si="6"/>
        <v>000-000</v>
      </c>
      <c r="C225" s="10"/>
      <c r="D225" s="10"/>
      <c r="E225" s="10"/>
      <c r="F225" s="10"/>
      <c r="G225" s="27"/>
      <c r="H225" s="13"/>
      <c r="I225" s="26"/>
      <c r="J225" s="22"/>
      <c r="K225" s="23"/>
      <c r="L225" s="20"/>
      <c r="M225" s="24"/>
      <c r="N225" s="20"/>
      <c r="O225" s="20"/>
      <c r="P225" s="20"/>
      <c r="Q225" s="20"/>
      <c r="R225" s="20"/>
    </row>
    <row r="226" spans="1:18" ht="18" customHeight="1">
      <c r="A226" s="9">
        <v>178</v>
      </c>
      <c r="B226" s="10" t="str">
        <f t="shared" si="6"/>
        <v>000-000</v>
      </c>
      <c r="C226" s="10"/>
      <c r="D226" s="10"/>
      <c r="E226" s="10"/>
      <c r="F226" s="10"/>
      <c r="G226" s="27"/>
      <c r="H226" s="13"/>
      <c r="I226" s="26"/>
      <c r="J226" s="22"/>
      <c r="K226" s="23"/>
      <c r="L226" s="20"/>
      <c r="M226" s="24"/>
      <c r="N226" s="20"/>
      <c r="O226" s="20"/>
      <c r="P226" s="20"/>
      <c r="Q226" s="20"/>
      <c r="R226" s="20"/>
    </row>
    <row r="227" spans="1:18" ht="18" customHeight="1">
      <c r="A227" s="9">
        <v>179</v>
      </c>
      <c r="B227" s="10" t="str">
        <f t="shared" si="6"/>
        <v>000-000</v>
      </c>
      <c r="C227" s="10"/>
      <c r="D227" s="10"/>
      <c r="E227" s="10"/>
      <c r="F227" s="10"/>
      <c r="G227" s="27"/>
      <c r="H227" s="13"/>
      <c r="I227" s="26"/>
      <c r="J227" s="22"/>
      <c r="K227" s="23"/>
      <c r="L227" s="20"/>
      <c r="M227" s="24"/>
      <c r="N227" s="20"/>
      <c r="O227" s="20"/>
      <c r="P227" s="20"/>
      <c r="Q227" s="20"/>
      <c r="R227" s="20"/>
    </row>
    <row r="228" spans="1:18" ht="18" customHeight="1">
      <c r="A228" s="9">
        <v>180</v>
      </c>
      <c r="B228" s="10" t="str">
        <f t="shared" si="6"/>
        <v>000-000</v>
      </c>
      <c r="C228" s="10"/>
      <c r="D228" s="10"/>
      <c r="E228" s="10"/>
      <c r="F228" s="10"/>
      <c r="G228" s="27"/>
      <c r="H228" s="13"/>
      <c r="I228" s="26"/>
      <c r="J228" s="22"/>
      <c r="K228" s="23"/>
      <c r="L228" s="20"/>
      <c r="M228" s="24"/>
      <c r="N228" s="20"/>
      <c r="O228" s="20"/>
      <c r="P228" s="20"/>
      <c r="Q228" s="20"/>
      <c r="R228" s="20"/>
    </row>
    <row r="229" spans="1:18" ht="18" customHeight="1">
      <c r="A229" s="9">
        <v>181</v>
      </c>
      <c r="B229" s="10" t="str">
        <f t="shared" si="6"/>
        <v>000-000</v>
      </c>
      <c r="C229" s="10"/>
      <c r="D229" s="10"/>
      <c r="E229" s="10"/>
      <c r="F229" s="10"/>
      <c r="G229" s="27"/>
      <c r="H229" s="13"/>
      <c r="I229" s="26"/>
      <c r="J229" s="22"/>
      <c r="K229" s="23"/>
      <c r="L229" s="20"/>
      <c r="M229" s="24"/>
      <c r="N229" s="20"/>
      <c r="O229" s="20"/>
      <c r="P229" s="20"/>
      <c r="Q229" s="20"/>
      <c r="R229" s="20"/>
    </row>
    <row r="230" spans="1:18" ht="18" customHeight="1">
      <c r="A230" s="9">
        <v>182</v>
      </c>
      <c r="B230" s="10" t="str">
        <f t="shared" si="6"/>
        <v>000-000</v>
      </c>
      <c r="C230" s="10"/>
      <c r="D230" s="10"/>
      <c r="E230" s="10"/>
      <c r="F230" s="10"/>
      <c r="G230" s="27"/>
      <c r="H230" s="13"/>
      <c r="I230" s="26"/>
      <c r="J230" s="22"/>
      <c r="K230" s="23"/>
      <c r="L230" s="20"/>
      <c r="M230" s="24"/>
      <c r="N230" s="20"/>
      <c r="O230" s="20"/>
      <c r="P230" s="20"/>
      <c r="Q230" s="20"/>
      <c r="R230" s="20"/>
    </row>
    <row r="231" spans="1:18" ht="18" customHeight="1">
      <c r="A231" s="9">
        <v>183</v>
      </c>
      <c r="B231" s="10" t="str">
        <f t="shared" si="6"/>
        <v>000-000</v>
      </c>
      <c r="C231" s="10"/>
      <c r="D231" s="10"/>
      <c r="E231" s="10"/>
      <c r="F231" s="10"/>
      <c r="G231" s="27"/>
      <c r="H231" s="13"/>
      <c r="I231" s="26"/>
      <c r="J231" s="22"/>
      <c r="K231" s="23"/>
      <c r="L231" s="20"/>
      <c r="M231" s="24"/>
      <c r="N231" s="20"/>
      <c r="O231" s="20"/>
      <c r="P231" s="20"/>
      <c r="Q231" s="20"/>
      <c r="R231" s="20"/>
    </row>
    <row r="232" spans="1:18" ht="18" customHeight="1">
      <c r="A232" s="9">
        <v>184</v>
      </c>
      <c r="B232" s="10" t="str">
        <f t="shared" si="6"/>
        <v>000-000</v>
      </c>
      <c r="C232" s="10"/>
      <c r="D232" s="10"/>
      <c r="E232" s="10"/>
      <c r="F232" s="10"/>
      <c r="G232" s="27"/>
      <c r="H232" s="13"/>
      <c r="I232" s="26"/>
      <c r="J232" s="22"/>
      <c r="K232" s="23"/>
      <c r="L232" s="20"/>
      <c r="M232" s="24"/>
      <c r="N232" s="20"/>
      <c r="O232" s="20"/>
      <c r="P232" s="20"/>
      <c r="Q232" s="20"/>
      <c r="R232" s="20"/>
    </row>
    <row r="233" spans="1:18" ht="18" customHeight="1">
      <c r="A233" s="9">
        <v>185</v>
      </c>
      <c r="B233" s="10" t="str">
        <f t="shared" si="6"/>
        <v>000-000</v>
      </c>
      <c r="C233" s="10"/>
      <c r="D233" s="10"/>
      <c r="E233" s="10"/>
      <c r="F233" s="10"/>
      <c r="G233" s="27"/>
      <c r="H233" s="13"/>
      <c r="I233" s="26"/>
      <c r="J233" s="22"/>
      <c r="K233" s="23"/>
      <c r="L233" s="20"/>
      <c r="M233" s="24"/>
      <c r="N233" s="20"/>
      <c r="O233" s="20"/>
      <c r="P233" s="20"/>
      <c r="Q233" s="20"/>
      <c r="R233" s="20"/>
    </row>
    <row r="234" spans="1:18" ht="18" customHeight="1">
      <c r="A234" s="9">
        <v>186</v>
      </c>
      <c r="B234" s="10" t="str">
        <f t="shared" si="6"/>
        <v>000-000</v>
      </c>
      <c r="C234" s="10"/>
      <c r="D234" s="10"/>
      <c r="E234" s="10"/>
      <c r="F234" s="10"/>
      <c r="G234" s="27"/>
      <c r="H234" s="13"/>
      <c r="I234" s="26"/>
      <c r="J234" s="22"/>
      <c r="K234" s="23"/>
      <c r="L234" s="20"/>
      <c r="M234" s="24"/>
      <c r="N234" s="20"/>
      <c r="O234" s="20"/>
      <c r="P234" s="20"/>
      <c r="Q234" s="20"/>
      <c r="R234" s="20"/>
    </row>
    <row r="235" spans="1:18" ht="18" customHeight="1">
      <c r="A235" s="9">
        <v>187</v>
      </c>
      <c r="B235" s="10" t="str">
        <f t="shared" si="6"/>
        <v>000-000</v>
      </c>
      <c r="C235" s="10"/>
      <c r="D235" s="10"/>
      <c r="E235" s="10"/>
      <c r="F235" s="10"/>
      <c r="G235" s="27"/>
      <c r="H235" s="13"/>
      <c r="I235" s="26"/>
      <c r="J235" s="22"/>
      <c r="K235" s="23"/>
      <c r="L235" s="20"/>
      <c r="M235" s="24"/>
      <c r="N235" s="20"/>
      <c r="O235" s="20"/>
      <c r="P235" s="20"/>
      <c r="Q235" s="20"/>
      <c r="R235" s="20"/>
    </row>
    <row r="236" spans="1:18" ht="18" customHeight="1">
      <c r="A236" s="9">
        <v>188</v>
      </c>
      <c r="B236" s="10" t="str">
        <f t="shared" si="6"/>
        <v>000-000</v>
      </c>
      <c r="C236" s="10"/>
      <c r="D236" s="10"/>
      <c r="E236" s="10"/>
      <c r="F236" s="10"/>
      <c r="G236" s="27"/>
      <c r="H236" s="13"/>
      <c r="I236" s="26"/>
      <c r="J236" s="22"/>
      <c r="K236" s="23"/>
      <c r="L236" s="20"/>
      <c r="M236" s="24"/>
      <c r="N236" s="20"/>
      <c r="O236" s="20"/>
      <c r="P236" s="20"/>
      <c r="Q236" s="20"/>
      <c r="R236" s="20"/>
    </row>
    <row r="237" spans="1:18" ht="18" customHeight="1">
      <c r="A237" s="9">
        <v>189</v>
      </c>
      <c r="B237" s="10" t="str">
        <f t="shared" si="6"/>
        <v>000-000</v>
      </c>
      <c r="C237" s="10"/>
      <c r="D237" s="10"/>
      <c r="E237" s="10"/>
      <c r="F237" s="10"/>
      <c r="G237" s="27"/>
      <c r="H237" s="13"/>
      <c r="I237" s="26"/>
      <c r="J237" s="22"/>
      <c r="K237" s="23"/>
      <c r="L237" s="20"/>
      <c r="M237" s="24"/>
      <c r="N237" s="20"/>
      <c r="O237" s="20"/>
      <c r="P237" s="20"/>
      <c r="Q237" s="20"/>
      <c r="R237" s="20"/>
    </row>
    <row r="238" spans="1:18" ht="18" customHeight="1">
      <c r="A238" s="9">
        <v>190</v>
      </c>
      <c r="B238" s="10" t="str">
        <f t="shared" si="6"/>
        <v>000-000</v>
      </c>
      <c r="C238" s="10"/>
      <c r="D238" s="10"/>
      <c r="E238" s="10"/>
      <c r="F238" s="10"/>
      <c r="G238" s="27"/>
      <c r="H238" s="13"/>
      <c r="I238" s="26"/>
      <c r="J238" s="22"/>
      <c r="K238" s="23"/>
      <c r="L238" s="20"/>
      <c r="M238" s="24"/>
      <c r="N238" s="20"/>
      <c r="O238" s="20"/>
      <c r="P238" s="20"/>
      <c r="Q238" s="20"/>
      <c r="R238" s="20"/>
    </row>
    <row r="239" spans="1:18" ht="18" customHeight="1">
      <c r="A239" s="9">
        <v>191</v>
      </c>
      <c r="B239" s="10" t="str">
        <f t="shared" si="6"/>
        <v>000-000</v>
      </c>
      <c r="C239" s="10"/>
      <c r="D239" s="10"/>
      <c r="E239" s="10"/>
      <c r="F239" s="10"/>
      <c r="G239" s="27"/>
      <c r="H239" s="13"/>
      <c r="I239" s="26"/>
      <c r="J239" s="22"/>
      <c r="K239" s="23"/>
      <c r="L239" s="20"/>
      <c r="M239" s="24"/>
      <c r="N239" s="20"/>
      <c r="O239" s="20"/>
      <c r="P239" s="20"/>
      <c r="Q239" s="20"/>
      <c r="R239" s="20"/>
    </row>
    <row r="240" spans="1:18" ht="18" customHeight="1">
      <c r="A240" s="9">
        <v>192</v>
      </c>
      <c r="B240" s="10" t="str">
        <f t="shared" si="6"/>
        <v>000-000</v>
      </c>
      <c r="C240" s="10"/>
      <c r="D240" s="10"/>
      <c r="E240" s="10"/>
      <c r="F240" s="10"/>
      <c r="G240" s="27"/>
      <c r="H240" s="13"/>
      <c r="I240" s="26"/>
      <c r="J240" s="22"/>
      <c r="K240" s="23"/>
      <c r="L240" s="20"/>
      <c r="M240" s="24"/>
      <c r="N240" s="20"/>
      <c r="O240" s="20"/>
      <c r="P240" s="20"/>
      <c r="Q240" s="20"/>
      <c r="R240" s="20"/>
    </row>
    <row r="241" spans="1:18" ht="18" customHeight="1">
      <c r="A241" s="9">
        <v>193</v>
      </c>
      <c r="B241" s="10" t="str">
        <f t="shared" si="6"/>
        <v>000-000</v>
      </c>
      <c r="C241" s="10"/>
      <c r="D241" s="10"/>
      <c r="E241" s="10"/>
      <c r="F241" s="10"/>
      <c r="G241" s="27"/>
      <c r="H241" s="13"/>
      <c r="I241" s="26"/>
      <c r="J241" s="22"/>
      <c r="K241" s="23"/>
      <c r="L241" s="20"/>
      <c r="M241" s="24"/>
      <c r="N241" s="20"/>
      <c r="O241" s="20"/>
      <c r="P241" s="20"/>
      <c r="Q241" s="20"/>
      <c r="R241" s="20"/>
    </row>
    <row r="242" spans="1:18" ht="18" customHeight="1">
      <c r="A242" s="9">
        <v>194</v>
      </c>
      <c r="B242" s="10" t="str">
        <f t="shared" si="6"/>
        <v>000-000</v>
      </c>
      <c r="C242" s="10"/>
      <c r="D242" s="10"/>
      <c r="E242" s="10"/>
      <c r="F242" s="10"/>
      <c r="G242" s="27"/>
      <c r="H242" s="13"/>
      <c r="I242" s="26"/>
      <c r="J242" s="22"/>
      <c r="K242" s="23"/>
      <c r="L242" s="20"/>
      <c r="M242" s="24"/>
      <c r="N242" s="20"/>
      <c r="O242" s="20"/>
      <c r="P242" s="20"/>
      <c r="Q242" s="20"/>
      <c r="R242" s="20"/>
    </row>
    <row r="243" spans="1:18" ht="18" customHeight="1">
      <c r="A243" s="9">
        <v>195</v>
      </c>
      <c r="B243" s="10" t="str">
        <f t="shared" si="6"/>
        <v>000-000</v>
      </c>
      <c r="C243" s="10"/>
      <c r="D243" s="10"/>
      <c r="E243" s="10"/>
      <c r="F243" s="10"/>
      <c r="G243" s="27"/>
      <c r="H243" s="13"/>
      <c r="I243" s="26"/>
      <c r="J243" s="22"/>
      <c r="K243" s="23"/>
      <c r="L243" s="20"/>
      <c r="M243" s="24"/>
      <c r="N243" s="20"/>
      <c r="O243" s="20"/>
      <c r="P243" s="20"/>
      <c r="Q243" s="20"/>
      <c r="R243" s="20"/>
    </row>
    <row r="244" spans="1:18" ht="18" customHeight="1">
      <c r="A244" s="9">
        <v>196</v>
      </c>
      <c r="B244" s="10" t="str">
        <f t="shared" si="6"/>
        <v>000-000</v>
      </c>
      <c r="C244" s="10"/>
      <c r="D244" s="10"/>
      <c r="E244" s="10"/>
      <c r="F244" s="10"/>
      <c r="G244" s="27"/>
      <c r="H244" s="13"/>
      <c r="I244" s="26"/>
      <c r="J244" s="22"/>
      <c r="K244" s="23"/>
      <c r="L244" s="20"/>
      <c r="M244" s="24"/>
      <c r="N244" s="20"/>
      <c r="O244" s="20"/>
      <c r="P244" s="20"/>
      <c r="Q244" s="20"/>
      <c r="R244" s="20"/>
    </row>
    <row r="245" spans="1:18" ht="18" customHeight="1">
      <c r="A245" s="9">
        <v>197</v>
      </c>
      <c r="B245" s="10" t="str">
        <f t="shared" si="6"/>
        <v>000-000</v>
      </c>
      <c r="C245" s="10"/>
      <c r="D245" s="10"/>
      <c r="E245" s="10"/>
      <c r="F245" s="10"/>
      <c r="G245" s="27"/>
      <c r="H245" s="13"/>
      <c r="I245" s="26"/>
      <c r="J245" s="22"/>
      <c r="K245" s="23"/>
      <c r="L245" s="20"/>
      <c r="M245" s="24"/>
      <c r="N245" s="20"/>
      <c r="O245" s="20"/>
      <c r="P245" s="20"/>
      <c r="Q245" s="20"/>
      <c r="R245" s="20"/>
    </row>
    <row r="246" spans="1:18" ht="18" customHeight="1">
      <c r="A246" s="9">
        <v>198</v>
      </c>
      <c r="B246" s="10" t="str">
        <f t="shared" si="6"/>
        <v>000-000</v>
      </c>
      <c r="C246" s="10"/>
      <c r="D246" s="10"/>
      <c r="E246" s="10"/>
      <c r="F246" s="10"/>
      <c r="G246" s="27"/>
      <c r="H246" s="13"/>
      <c r="I246" s="26"/>
      <c r="J246" s="22"/>
      <c r="K246" s="23"/>
      <c r="L246" s="20"/>
      <c r="M246" s="24"/>
      <c r="N246" s="20"/>
      <c r="O246" s="20"/>
      <c r="P246" s="20"/>
      <c r="Q246" s="20"/>
      <c r="R246" s="20"/>
    </row>
    <row r="247" spans="1:18" ht="18" customHeight="1">
      <c r="A247" s="9">
        <v>199</v>
      </c>
      <c r="B247" s="10" t="str">
        <f t="shared" si="6"/>
        <v>000-000</v>
      </c>
      <c r="C247" s="10"/>
      <c r="D247" s="10"/>
      <c r="E247" s="10"/>
      <c r="F247" s="10"/>
      <c r="G247" s="27"/>
      <c r="H247" s="13"/>
      <c r="I247" s="26"/>
      <c r="J247" s="22"/>
      <c r="K247" s="23"/>
      <c r="L247" s="20"/>
      <c r="M247" s="24"/>
      <c r="N247" s="20"/>
      <c r="O247" s="20"/>
      <c r="P247" s="20"/>
      <c r="Q247" s="20"/>
      <c r="R247" s="20"/>
    </row>
    <row r="248" spans="1:18" ht="18" customHeight="1">
      <c r="A248" s="9">
        <v>200</v>
      </c>
      <c r="B248" s="10" t="str">
        <f t="shared" si="6"/>
        <v>000-000</v>
      </c>
      <c r="C248" s="10"/>
      <c r="D248" s="10"/>
      <c r="E248" s="10"/>
      <c r="F248" s="10"/>
      <c r="G248" s="27"/>
      <c r="H248" s="13"/>
      <c r="I248" s="26"/>
      <c r="J248" s="22"/>
      <c r="K248" s="23"/>
      <c r="L248" s="20"/>
      <c r="M248" s="24"/>
      <c r="N248" s="20"/>
      <c r="O248" s="20"/>
      <c r="P248" s="20"/>
      <c r="Q248" s="20"/>
      <c r="R248" s="20"/>
    </row>
    <row r="249" spans="1:18" ht="18" customHeight="1">
      <c r="A249" s="9">
        <v>201</v>
      </c>
      <c r="B249" s="10" t="str">
        <f t="shared" si="6"/>
        <v>000-000</v>
      </c>
      <c r="C249" s="10"/>
      <c r="D249" s="10"/>
      <c r="E249" s="10"/>
      <c r="F249" s="10"/>
      <c r="G249" s="27"/>
      <c r="H249" s="13"/>
      <c r="I249" s="26"/>
      <c r="J249" s="22"/>
      <c r="K249" s="23"/>
      <c r="L249" s="20"/>
      <c r="M249" s="24"/>
      <c r="N249" s="20"/>
      <c r="O249" s="20"/>
      <c r="P249" s="20"/>
      <c r="Q249" s="20"/>
      <c r="R249" s="20"/>
    </row>
    <row r="250" spans="1:18" ht="18" customHeight="1">
      <c r="A250" s="9">
        <v>202</v>
      </c>
      <c r="B250" s="10" t="str">
        <f t="shared" si="6"/>
        <v>000-000</v>
      </c>
      <c r="C250" s="10"/>
      <c r="D250" s="10"/>
      <c r="E250" s="10"/>
      <c r="F250" s="10"/>
      <c r="G250" s="27"/>
      <c r="H250" s="13"/>
      <c r="I250" s="26"/>
      <c r="J250" s="22"/>
      <c r="K250" s="23"/>
      <c r="L250" s="20"/>
      <c r="M250" s="24"/>
      <c r="N250" s="20"/>
      <c r="O250" s="20"/>
      <c r="P250" s="20"/>
      <c r="Q250" s="20"/>
      <c r="R250" s="20"/>
    </row>
    <row r="251" spans="1:18" ht="18" customHeight="1">
      <c r="A251" s="9">
        <v>203</v>
      </c>
      <c r="B251" s="10" t="str">
        <f t="shared" si="6"/>
        <v>000-000</v>
      </c>
      <c r="C251" s="10"/>
      <c r="D251" s="10"/>
      <c r="E251" s="10"/>
      <c r="F251" s="10"/>
      <c r="G251" s="27"/>
      <c r="H251" s="13"/>
      <c r="I251" s="26"/>
      <c r="J251" s="22"/>
      <c r="K251" s="23"/>
      <c r="L251" s="20"/>
      <c r="M251" s="24"/>
      <c r="N251" s="20"/>
      <c r="O251" s="20"/>
      <c r="P251" s="20"/>
      <c r="Q251" s="20"/>
      <c r="R251" s="20"/>
    </row>
    <row r="252" spans="1:18" ht="18" customHeight="1">
      <c r="A252" s="9">
        <v>204</v>
      </c>
      <c r="B252" s="10" t="str">
        <f t="shared" si="6"/>
        <v>000-000</v>
      </c>
      <c r="C252" s="10"/>
      <c r="D252" s="10"/>
      <c r="E252" s="10"/>
      <c r="F252" s="10"/>
      <c r="G252" s="27"/>
      <c r="H252" s="13"/>
      <c r="I252" s="26"/>
      <c r="J252" s="22"/>
      <c r="K252" s="23"/>
      <c r="L252" s="20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10" t="str">
        <f t="shared" si="6"/>
        <v>000-000</v>
      </c>
      <c r="C253" s="10"/>
      <c r="D253" s="10"/>
      <c r="E253" s="10"/>
      <c r="F253" s="10"/>
      <c r="G253" s="27"/>
      <c r="H253" s="13"/>
      <c r="I253" s="26"/>
      <c r="J253" s="22"/>
      <c r="K253" s="23"/>
      <c r="L253" s="20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10" t="str">
        <f t="shared" si="6"/>
        <v>000-000</v>
      </c>
      <c r="C254" s="10"/>
      <c r="D254" s="10"/>
      <c r="E254" s="10"/>
      <c r="F254" s="10"/>
      <c r="G254" s="27"/>
      <c r="H254" s="13"/>
      <c r="I254" s="26"/>
      <c r="J254" s="22"/>
      <c r="K254" s="23"/>
      <c r="L254" s="20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10" t="str">
        <f t="shared" si="6"/>
        <v>000-000</v>
      </c>
      <c r="C255" s="10"/>
      <c r="D255" s="10"/>
      <c r="E255" s="10"/>
      <c r="F255" s="10"/>
      <c r="G255" s="27"/>
      <c r="H255" s="13"/>
      <c r="I255" s="26"/>
      <c r="J255" s="22"/>
      <c r="K255" s="23"/>
      <c r="L255" s="20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10" t="str">
        <f t="shared" si="6"/>
        <v>000-000</v>
      </c>
      <c r="C256" s="10"/>
      <c r="D256" s="10"/>
      <c r="E256" s="10"/>
      <c r="F256" s="10"/>
      <c r="G256" s="27"/>
      <c r="H256" s="13"/>
      <c r="I256" s="26"/>
      <c r="J256" s="22"/>
      <c r="K256" s="23"/>
      <c r="L256" s="20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10" t="str">
        <f t="shared" si="6"/>
        <v>000-000</v>
      </c>
      <c r="C257" s="10"/>
      <c r="D257" s="10"/>
      <c r="E257" s="10"/>
      <c r="F257" s="10"/>
      <c r="G257" s="27"/>
      <c r="H257" s="13"/>
      <c r="I257" s="26"/>
      <c r="J257" s="22"/>
      <c r="K257" s="23"/>
      <c r="L257" s="20"/>
      <c r="M257" s="24"/>
      <c r="N257" s="20"/>
      <c r="O257" s="20"/>
      <c r="P257" s="20"/>
      <c r="Q257" s="20"/>
      <c r="R257" s="20"/>
    </row>
    <row r="258" spans="1:18" ht="18" customHeight="1">
      <c r="A258" s="9">
        <v>210</v>
      </c>
      <c r="B258" s="10" t="str">
        <f t="shared" si="6"/>
        <v>000-000</v>
      </c>
      <c r="C258" s="10"/>
      <c r="D258" s="10"/>
      <c r="E258" s="10"/>
      <c r="F258" s="10"/>
      <c r="G258" s="27"/>
      <c r="H258" s="13"/>
      <c r="I258" s="26"/>
      <c r="J258" s="22"/>
      <c r="K258" s="23"/>
      <c r="L258" s="20"/>
      <c r="M258" s="24"/>
      <c r="N258" s="20"/>
      <c r="O258" s="20"/>
      <c r="P258" s="20"/>
      <c r="Q258" s="20"/>
      <c r="R258" s="20"/>
    </row>
    <row r="259" spans="1:18" ht="18" customHeight="1">
      <c r="A259" s="9">
        <v>211</v>
      </c>
      <c r="B259" s="10" t="str">
        <f t="shared" si="6"/>
        <v>000-000</v>
      </c>
      <c r="C259" s="10"/>
      <c r="D259" s="10"/>
      <c r="E259" s="10"/>
      <c r="F259" s="10"/>
      <c r="G259" s="27"/>
      <c r="H259" s="13"/>
      <c r="I259" s="26"/>
      <c r="J259" s="22"/>
      <c r="K259" s="23"/>
      <c r="L259" s="20"/>
      <c r="M259" s="24"/>
      <c r="N259" s="20"/>
      <c r="O259" s="20"/>
      <c r="P259" s="20"/>
      <c r="Q259" s="20"/>
      <c r="R259" s="20"/>
    </row>
    <row r="260" spans="1:18" ht="18" customHeight="1">
      <c r="A260" s="9">
        <v>212</v>
      </c>
      <c r="B260" s="10" t="str">
        <f t="shared" si="6"/>
        <v>000-000</v>
      </c>
      <c r="C260" s="10"/>
      <c r="D260" s="10"/>
      <c r="E260" s="10"/>
      <c r="F260" s="10"/>
      <c r="G260" s="27"/>
      <c r="H260" s="13"/>
      <c r="I260" s="26"/>
      <c r="J260" s="22"/>
      <c r="K260" s="23"/>
      <c r="L260" s="20"/>
      <c r="M260" s="24"/>
      <c r="N260" s="20"/>
      <c r="O260" s="20"/>
      <c r="P260" s="20"/>
      <c r="Q260" s="20"/>
      <c r="R260" s="20"/>
    </row>
    <row r="261" spans="1:18" ht="18" customHeight="1">
      <c r="A261" s="9">
        <v>213</v>
      </c>
      <c r="B261" s="10" t="str">
        <f t="shared" si="6"/>
        <v>000-000</v>
      </c>
      <c r="C261" s="10"/>
      <c r="D261" s="10"/>
      <c r="E261" s="10"/>
      <c r="F261" s="10"/>
      <c r="G261" s="27"/>
      <c r="H261" s="13"/>
      <c r="I261" s="26"/>
      <c r="J261" s="22"/>
      <c r="K261" s="23"/>
      <c r="L261" s="20"/>
      <c r="M261" s="24"/>
      <c r="N261" s="20"/>
      <c r="O261" s="20"/>
      <c r="P261" s="20"/>
      <c r="Q261" s="20"/>
      <c r="R261" s="20"/>
    </row>
    <row r="262" spans="1:18" ht="18" customHeight="1">
      <c r="A262" s="9">
        <v>214</v>
      </c>
      <c r="B262" s="10" t="str">
        <f t="shared" si="6"/>
        <v>000-000</v>
      </c>
      <c r="C262" s="10"/>
      <c r="D262" s="10"/>
      <c r="E262" s="10"/>
      <c r="F262" s="10"/>
      <c r="G262" s="27"/>
      <c r="H262" s="13"/>
      <c r="I262" s="26"/>
      <c r="J262" s="22"/>
      <c r="K262" s="23"/>
      <c r="L262" s="20"/>
      <c r="M262" s="24"/>
      <c r="N262" s="20"/>
      <c r="O262" s="20"/>
      <c r="P262" s="20"/>
      <c r="Q262" s="20"/>
      <c r="R262" s="20"/>
    </row>
    <row r="263" spans="1:18" ht="18" customHeight="1">
      <c r="A263" s="9">
        <v>215</v>
      </c>
      <c r="B263" s="10" t="str">
        <f t="shared" si="6"/>
        <v>000-000</v>
      </c>
      <c r="C263" s="10"/>
      <c r="D263" s="10"/>
      <c r="E263" s="10"/>
      <c r="F263" s="10"/>
      <c r="G263" s="27"/>
      <c r="H263" s="13"/>
      <c r="I263" s="26"/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10" t="str">
        <f t="shared" si="6"/>
        <v>000-000</v>
      </c>
      <c r="C264" s="10"/>
      <c r="D264" s="10"/>
      <c r="E264" s="10"/>
      <c r="F264" s="10"/>
      <c r="G264" s="27"/>
      <c r="H264" s="13"/>
      <c r="I264" s="26"/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10" t="str">
        <f t="shared" si="6"/>
        <v>000-000</v>
      </c>
      <c r="C265" s="10"/>
      <c r="D265" s="10"/>
      <c r="E265" s="10"/>
      <c r="F265" s="10"/>
      <c r="G265" s="27"/>
      <c r="H265" s="13"/>
      <c r="I265" s="26"/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10" t="str">
        <f t="shared" si="6"/>
        <v>000-000</v>
      </c>
      <c r="C266" s="10"/>
      <c r="D266" s="10"/>
      <c r="E266" s="10"/>
      <c r="F266" s="10"/>
      <c r="G266" s="27"/>
      <c r="H266" s="13"/>
      <c r="I266" s="26"/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10" t="str">
        <f t="shared" si="6"/>
        <v>000-000</v>
      </c>
      <c r="C267" s="10"/>
      <c r="D267" s="10"/>
      <c r="E267" s="10"/>
      <c r="F267" s="10"/>
      <c r="G267" s="27"/>
      <c r="H267" s="13"/>
      <c r="I267" s="26"/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10" t="str">
        <f t="shared" si="6"/>
        <v>000-000</v>
      </c>
      <c r="C268" s="10"/>
      <c r="D268" s="10"/>
      <c r="E268" s="10"/>
      <c r="F268" s="10"/>
      <c r="G268" s="27"/>
      <c r="H268" s="13"/>
      <c r="I268" s="26"/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10" t="str">
        <f t="shared" si="6"/>
        <v>000-000</v>
      </c>
      <c r="C269" s="10"/>
      <c r="D269" s="10"/>
      <c r="E269" s="10"/>
      <c r="F269" s="10"/>
      <c r="G269" s="27"/>
      <c r="H269" s="13"/>
      <c r="I269" s="26"/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10" t="str">
        <f t="shared" si="6"/>
        <v>000-000</v>
      </c>
      <c r="C270" s="10"/>
      <c r="D270" s="10"/>
      <c r="E270" s="10"/>
      <c r="F270" s="10"/>
      <c r="G270" s="27"/>
      <c r="H270" s="13"/>
      <c r="I270" s="26"/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10" t="str">
        <f t="shared" si="6"/>
        <v>000-000</v>
      </c>
      <c r="C271" s="10"/>
      <c r="D271" s="10"/>
      <c r="E271" s="10"/>
      <c r="F271" s="10"/>
      <c r="G271" s="27"/>
      <c r="H271" s="13"/>
      <c r="I271" s="26"/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10" t="str">
        <f t="shared" si="6"/>
        <v>000-000</v>
      </c>
      <c r="C272" s="10"/>
      <c r="D272" s="10"/>
      <c r="E272" s="10"/>
      <c r="F272" s="10"/>
      <c r="G272" s="27"/>
      <c r="H272" s="13"/>
      <c r="I272" s="26"/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10" t="str">
        <f t="shared" si="6"/>
        <v>000-000</v>
      </c>
      <c r="C273" s="10"/>
      <c r="D273" s="10"/>
      <c r="E273" s="10"/>
      <c r="F273" s="10"/>
      <c r="G273" s="27"/>
      <c r="H273" s="13"/>
      <c r="I273" s="26"/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10" t="str">
        <f t="shared" si="6"/>
        <v>000-000</v>
      </c>
      <c r="C274" s="10"/>
      <c r="D274" s="10"/>
      <c r="E274" s="10"/>
      <c r="F274" s="10"/>
      <c r="G274" s="27"/>
      <c r="H274" s="13"/>
      <c r="I274" s="26"/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10" t="str">
        <f t="shared" si="6"/>
        <v>000-000</v>
      </c>
      <c r="C275" s="10"/>
      <c r="D275" s="10"/>
      <c r="E275" s="10"/>
      <c r="F275" s="10"/>
      <c r="G275" s="27"/>
      <c r="H275" s="13"/>
      <c r="I275" s="26"/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10" t="str">
        <f t="shared" si="6"/>
        <v>000-000</v>
      </c>
      <c r="C276" s="10"/>
      <c r="D276" s="10"/>
      <c r="E276" s="10"/>
      <c r="F276" s="10"/>
      <c r="G276" s="27"/>
      <c r="H276" s="13"/>
      <c r="I276" s="26"/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10" t="str">
        <f t="shared" si="6"/>
        <v>000-000</v>
      </c>
      <c r="C277" s="10"/>
      <c r="D277" s="10"/>
      <c r="E277" s="10"/>
      <c r="F277" s="10"/>
      <c r="G277" s="27"/>
      <c r="H277" s="13"/>
      <c r="I277" s="26"/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10" t="str">
        <f t="shared" si="6"/>
        <v>000-000</v>
      </c>
      <c r="C278" s="10"/>
      <c r="D278" s="10"/>
      <c r="E278" s="10"/>
      <c r="F278" s="10"/>
      <c r="G278" s="27"/>
      <c r="H278" s="13"/>
      <c r="I278" s="26"/>
      <c r="J278" s="22"/>
      <c r="K278" s="23"/>
      <c r="L278" s="20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10" t="str">
        <f t="shared" si="6"/>
        <v>000-000</v>
      </c>
      <c r="C279" s="10"/>
      <c r="D279" s="10"/>
      <c r="E279" s="10"/>
      <c r="F279" s="10"/>
      <c r="G279" s="27"/>
      <c r="H279" s="13"/>
      <c r="I279" s="26"/>
      <c r="J279" s="22"/>
      <c r="K279" s="23"/>
      <c r="L279" s="20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10" t="str">
        <f t="shared" ref="B280:B343" si="7">TEXT(C280,"000")&amp;"-"&amp;TEXT(E280,"000")</f>
        <v>000-000</v>
      </c>
      <c r="C280" s="10"/>
      <c r="D280" s="10"/>
      <c r="E280" s="10"/>
      <c r="F280" s="10"/>
      <c r="G280" s="27"/>
      <c r="H280" s="13"/>
      <c r="I280" s="26"/>
      <c r="J280" s="22"/>
      <c r="K280" s="23"/>
      <c r="L280" s="20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10" t="str">
        <f t="shared" si="7"/>
        <v>000-000</v>
      </c>
      <c r="C281" s="10"/>
      <c r="D281" s="10"/>
      <c r="E281" s="10"/>
      <c r="F281" s="10"/>
      <c r="G281" s="27"/>
      <c r="H281" s="13"/>
      <c r="I281" s="26"/>
      <c r="J281" s="22"/>
      <c r="K281" s="23"/>
      <c r="L281" s="20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10" t="str">
        <f t="shared" si="7"/>
        <v>000-000</v>
      </c>
      <c r="C282" s="10"/>
      <c r="D282" s="10"/>
      <c r="E282" s="10"/>
      <c r="F282" s="10"/>
      <c r="G282" s="27"/>
      <c r="H282" s="13"/>
      <c r="I282" s="26"/>
      <c r="J282" s="22"/>
      <c r="K282" s="23"/>
      <c r="L282" s="20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10" t="str">
        <f t="shared" si="7"/>
        <v>000-000</v>
      </c>
      <c r="C283" s="10"/>
      <c r="D283" s="10"/>
      <c r="E283" s="10"/>
      <c r="F283" s="10"/>
      <c r="G283" s="27"/>
      <c r="H283" s="13"/>
      <c r="I283" s="26"/>
      <c r="J283" s="22"/>
      <c r="K283" s="23"/>
      <c r="L283" s="20"/>
      <c r="M283" s="24"/>
      <c r="N283" s="20"/>
      <c r="O283" s="20"/>
      <c r="P283" s="20"/>
      <c r="Q283" s="20"/>
      <c r="R283" s="20"/>
    </row>
    <row r="284" spans="1:18" ht="18" customHeight="1">
      <c r="A284" s="9">
        <v>236</v>
      </c>
      <c r="B284" s="10" t="str">
        <f t="shared" si="7"/>
        <v>000-000</v>
      </c>
      <c r="C284" s="10"/>
      <c r="D284" s="10"/>
      <c r="E284" s="10"/>
      <c r="F284" s="10"/>
      <c r="G284" s="27"/>
      <c r="H284" s="13"/>
      <c r="I284" s="26"/>
      <c r="J284" s="22"/>
      <c r="K284" s="23"/>
      <c r="L284" s="20"/>
      <c r="M284" s="24"/>
      <c r="N284" s="20"/>
      <c r="O284" s="20"/>
      <c r="P284" s="20"/>
      <c r="Q284" s="20"/>
      <c r="R284" s="20"/>
    </row>
    <row r="285" spans="1:18" ht="18" customHeight="1">
      <c r="A285" s="9">
        <v>237</v>
      </c>
      <c r="B285" s="10" t="str">
        <f t="shared" si="7"/>
        <v>000-000</v>
      </c>
      <c r="C285" s="10"/>
      <c r="D285" s="10"/>
      <c r="E285" s="10"/>
      <c r="F285" s="10"/>
      <c r="G285" s="27"/>
      <c r="H285" s="13"/>
      <c r="I285" s="26"/>
      <c r="J285" s="22"/>
      <c r="K285" s="23"/>
      <c r="L285" s="20"/>
      <c r="M285" s="24"/>
      <c r="N285" s="20"/>
      <c r="O285" s="20"/>
      <c r="P285" s="20"/>
      <c r="Q285" s="20"/>
      <c r="R285" s="20"/>
    </row>
    <row r="286" spans="1:18" ht="18" customHeight="1">
      <c r="A286" s="9">
        <v>238</v>
      </c>
      <c r="B286" s="10" t="str">
        <f t="shared" si="7"/>
        <v>000-000</v>
      </c>
      <c r="C286" s="10"/>
      <c r="D286" s="10"/>
      <c r="E286" s="10"/>
      <c r="F286" s="10"/>
      <c r="G286" s="27"/>
      <c r="H286" s="13"/>
      <c r="I286" s="26"/>
      <c r="J286" s="22"/>
      <c r="K286" s="23"/>
      <c r="L286" s="20"/>
      <c r="M286" s="24"/>
      <c r="N286" s="20"/>
      <c r="O286" s="20"/>
      <c r="P286" s="20"/>
      <c r="Q286" s="20"/>
      <c r="R286" s="20"/>
    </row>
    <row r="287" spans="1:18" ht="18" customHeight="1">
      <c r="A287" s="9">
        <v>239</v>
      </c>
      <c r="B287" s="10" t="str">
        <f t="shared" si="7"/>
        <v>000-000</v>
      </c>
      <c r="C287" s="10"/>
      <c r="D287" s="10"/>
      <c r="E287" s="10"/>
      <c r="F287" s="10"/>
      <c r="G287" s="27"/>
      <c r="H287" s="13"/>
      <c r="I287" s="26"/>
      <c r="J287" s="22"/>
      <c r="K287" s="23"/>
      <c r="L287" s="20"/>
      <c r="M287" s="24"/>
      <c r="N287" s="20"/>
      <c r="O287" s="20"/>
      <c r="P287" s="20"/>
      <c r="Q287" s="20"/>
      <c r="R287" s="20"/>
    </row>
    <row r="288" spans="1:18" ht="18" customHeight="1">
      <c r="A288" s="9">
        <v>240</v>
      </c>
      <c r="B288" s="10" t="str">
        <f t="shared" si="7"/>
        <v>000-000</v>
      </c>
      <c r="C288" s="10"/>
      <c r="D288" s="10"/>
      <c r="E288" s="10"/>
      <c r="F288" s="10"/>
      <c r="G288" s="27"/>
      <c r="H288" s="13"/>
      <c r="I288" s="26"/>
      <c r="J288" s="22"/>
      <c r="K288" s="23"/>
      <c r="L288" s="20"/>
      <c r="M288" s="24"/>
      <c r="N288" s="20"/>
      <c r="O288" s="20"/>
      <c r="P288" s="20"/>
      <c r="Q288" s="20"/>
      <c r="R288" s="20"/>
    </row>
    <row r="289" spans="1:18" ht="18" customHeight="1">
      <c r="A289" s="9">
        <v>241</v>
      </c>
      <c r="B289" s="10" t="str">
        <f t="shared" si="7"/>
        <v>000-000</v>
      </c>
      <c r="C289" s="10"/>
      <c r="D289" s="10"/>
      <c r="E289" s="10"/>
      <c r="F289" s="10"/>
      <c r="G289" s="27"/>
      <c r="H289" s="13"/>
      <c r="I289" s="26"/>
      <c r="J289" s="22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10" t="str">
        <f t="shared" si="7"/>
        <v>000-000</v>
      </c>
      <c r="C290" s="10"/>
      <c r="D290" s="10"/>
      <c r="E290" s="10"/>
      <c r="F290" s="10"/>
      <c r="G290" s="27"/>
      <c r="H290" s="13"/>
      <c r="I290" s="26"/>
      <c r="J290" s="22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10" t="str">
        <f t="shared" si="7"/>
        <v>000-000</v>
      </c>
      <c r="C291" s="10"/>
      <c r="D291" s="10"/>
      <c r="E291" s="10"/>
      <c r="F291" s="10"/>
      <c r="G291" s="27"/>
      <c r="H291" s="13"/>
      <c r="I291" s="26"/>
      <c r="J291" s="22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10" t="str">
        <f t="shared" si="7"/>
        <v>000-000</v>
      </c>
      <c r="C292" s="10"/>
      <c r="D292" s="10"/>
      <c r="E292" s="10"/>
      <c r="F292" s="10"/>
      <c r="G292" s="27"/>
      <c r="H292" s="13"/>
      <c r="I292" s="26"/>
      <c r="J292" s="22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10" t="str">
        <f t="shared" si="7"/>
        <v>000-000</v>
      </c>
      <c r="C293" s="10"/>
      <c r="D293" s="10"/>
      <c r="E293" s="10"/>
      <c r="F293" s="10"/>
      <c r="G293" s="27"/>
      <c r="H293" s="13"/>
      <c r="I293" s="26"/>
      <c r="J293" s="22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10" t="str">
        <f t="shared" si="7"/>
        <v>000-000</v>
      </c>
      <c r="C294" s="10"/>
      <c r="D294" s="10"/>
      <c r="E294" s="10"/>
      <c r="F294" s="10"/>
      <c r="G294" s="27"/>
      <c r="H294" s="13"/>
      <c r="I294" s="26"/>
      <c r="J294" s="22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10" t="str">
        <f t="shared" si="7"/>
        <v>000-000</v>
      </c>
      <c r="C295" s="10"/>
      <c r="D295" s="10"/>
      <c r="E295" s="10"/>
      <c r="F295" s="10"/>
      <c r="G295" s="27"/>
      <c r="H295" s="13"/>
      <c r="I295" s="26"/>
      <c r="J295" s="22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10" t="str">
        <f t="shared" si="7"/>
        <v>000-000</v>
      </c>
      <c r="C296" s="10"/>
      <c r="D296" s="10"/>
      <c r="E296" s="10"/>
      <c r="F296" s="10"/>
      <c r="G296" s="27"/>
      <c r="H296" s="13"/>
      <c r="I296" s="26"/>
      <c r="J296" s="22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10" t="str">
        <f t="shared" si="7"/>
        <v>000-000</v>
      </c>
      <c r="C297" s="10"/>
      <c r="D297" s="10"/>
      <c r="E297" s="10"/>
      <c r="F297" s="10"/>
      <c r="G297" s="27"/>
      <c r="H297" s="13"/>
      <c r="I297" s="26"/>
      <c r="J297" s="22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10" t="str">
        <f t="shared" si="7"/>
        <v>000-000</v>
      </c>
      <c r="C298" s="10"/>
      <c r="D298" s="10"/>
      <c r="E298" s="10"/>
      <c r="F298" s="10"/>
      <c r="G298" s="27"/>
      <c r="H298" s="13"/>
      <c r="I298" s="26"/>
      <c r="J298" s="22"/>
      <c r="K298" s="23"/>
      <c r="L298" s="20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10" t="str">
        <f t="shared" si="7"/>
        <v>000-000</v>
      </c>
      <c r="C299" s="10"/>
      <c r="D299" s="10"/>
      <c r="E299" s="10"/>
      <c r="F299" s="10"/>
      <c r="G299" s="27"/>
      <c r="H299" s="13"/>
      <c r="I299" s="26"/>
      <c r="J299" s="22"/>
      <c r="K299" s="23"/>
      <c r="L299" s="20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10" t="str">
        <f t="shared" si="7"/>
        <v>000-000</v>
      </c>
      <c r="C300" s="10"/>
      <c r="D300" s="10"/>
      <c r="E300" s="10"/>
      <c r="F300" s="10"/>
      <c r="G300" s="27"/>
      <c r="H300" s="13"/>
      <c r="I300" s="26"/>
      <c r="J300" s="22"/>
      <c r="K300" s="23"/>
      <c r="L300" s="20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10" t="str">
        <f t="shared" si="7"/>
        <v>000-000</v>
      </c>
      <c r="C301" s="10"/>
      <c r="D301" s="10"/>
      <c r="E301" s="10"/>
      <c r="F301" s="10"/>
      <c r="G301" s="27"/>
      <c r="H301" s="13"/>
      <c r="I301" s="26"/>
      <c r="J301" s="22"/>
      <c r="K301" s="23"/>
      <c r="L301" s="20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10" t="str">
        <f t="shared" si="7"/>
        <v>000-000</v>
      </c>
      <c r="C302" s="10"/>
      <c r="D302" s="10"/>
      <c r="E302" s="10"/>
      <c r="F302" s="10"/>
      <c r="G302" s="27"/>
      <c r="H302" s="13"/>
      <c r="I302" s="26"/>
      <c r="J302" s="22"/>
      <c r="K302" s="23"/>
      <c r="L302" s="20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10" t="str">
        <f t="shared" si="7"/>
        <v>000-000</v>
      </c>
      <c r="C303" s="10"/>
      <c r="D303" s="10"/>
      <c r="E303" s="10"/>
      <c r="F303" s="10"/>
      <c r="G303" s="27"/>
      <c r="H303" s="13"/>
      <c r="I303" s="26"/>
      <c r="J303" s="22"/>
      <c r="K303" s="23"/>
      <c r="L303" s="20"/>
      <c r="M303" s="24"/>
      <c r="N303" s="20"/>
      <c r="O303" s="20"/>
      <c r="P303" s="20"/>
      <c r="Q303" s="20"/>
      <c r="R303" s="20"/>
    </row>
    <row r="304" spans="1:18" ht="18" customHeight="1">
      <c r="A304" s="9">
        <v>256</v>
      </c>
      <c r="B304" s="10" t="str">
        <f t="shared" si="7"/>
        <v>000-000</v>
      </c>
      <c r="C304" s="10"/>
      <c r="D304" s="10"/>
      <c r="E304" s="10"/>
      <c r="F304" s="10"/>
      <c r="G304" s="27"/>
      <c r="H304" s="13"/>
      <c r="I304" s="26"/>
      <c r="J304" s="22"/>
      <c r="K304" s="23"/>
      <c r="L304" s="20"/>
      <c r="M304" s="24"/>
      <c r="N304" s="20"/>
      <c r="O304" s="20"/>
      <c r="P304" s="20"/>
      <c r="Q304" s="20"/>
      <c r="R304" s="20"/>
    </row>
    <row r="305" spans="1:18" ht="18" customHeight="1">
      <c r="A305" s="9">
        <v>257</v>
      </c>
      <c r="B305" s="10" t="str">
        <f t="shared" si="7"/>
        <v>000-000</v>
      </c>
      <c r="C305" s="10"/>
      <c r="D305" s="10"/>
      <c r="E305" s="10"/>
      <c r="F305" s="10"/>
      <c r="G305" s="27"/>
      <c r="H305" s="13"/>
      <c r="I305" s="26"/>
      <c r="J305" s="22"/>
      <c r="K305" s="23"/>
      <c r="L305" s="20"/>
      <c r="M305" s="24"/>
      <c r="N305" s="20"/>
      <c r="O305" s="20"/>
      <c r="P305" s="20"/>
      <c r="Q305" s="20"/>
      <c r="R305" s="20"/>
    </row>
    <row r="306" spans="1:18" ht="18" customHeight="1">
      <c r="A306" s="9">
        <v>258</v>
      </c>
      <c r="B306" s="10" t="str">
        <f t="shared" si="7"/>
        <v>000-000</v>
      </c>
      <c r="C306" s="10"/>
      <c r="D306" s="10"/>
      <c r="E306" s="10"/>
      <c r="F306" s="10"/>
      <c r="G306" s="27"/>
      <c r="H306" s="13"/>
      <c r="I306" s="26"/>
      <c r="J306" s="22"/>
      <c r="K306" s="23"/>
      <c r="L306" s="20"/>
      <c r="M306" s="24"/>
      <c r="N306" s="20"/>
      <c r="O306" s="20"/>
      <c r="P306" s="20"/>
      <c r="Q306" s="20"/>
      <c r="R306" s="20"/>
    </row>
    <row r="307" spans="1:18" ht="18" customHeight="1">
      <c r="A307" s="9">
        <v>259</v>
      </c>
      <c r="B307" s="10" t="str">
        <f t="shared" si="7"/>
        <v>000-000</v>
      </c>
      <c r="C307" s="10"/>
      <c r="D307" s="10"/>
      <c r="E307" s="10"/>
      <c r="F307" s="10"/>
      <c r="G307" s="27"/>
      <c r="H307" s="13"/>
      <c r="I307" s="26"/>
      <c r="J307" s="22"/>
      <c r="K307" s="23"/>
      <c r="L307" s="20"/>
      <c r="M307" s="24"/>
      <c r="N307" s="20"/>
      <c r="O307" s="20"/>
      <c r="P307" s="20"/>
      <c r="Q307" s="20"/>
      <c r="R307" s="20"/>
    </row>
    <row r="308" spans="1:18" ht="18" customHeight="1">
      <c r="A308" s="9">
        <v>260</v>
      </c>
      <c r="B308" s="10" t="str">
        <f t="shared" si="7"/>
        <v>000-000</v>
      </c>
      <c r="C308" s="10"/>
      <c r="D308" s="10"/>
      <c r="E308" s="10"/>
      <c r="F308" s="10"/>
      <c r="G308" s="27"/>
      <c r="H308" s="13"/>
      <c r="I308" s="26"/>
      <c r="J308" s="22"/>
      <c r="K308" s="23"/>
      <c r="L308" s="20"/>
      <c r="M308" s="24"/>
      <c r="N308" s="20"/>
      <c r="O308" s="20"/>
      <c r="P308" s="20"/>
      <c r="Q308" s="20"/>
      <c r="R308" s="20"/>
    </row>
    <row r="309" spans="1:18" ht="18" customHeight="1">
      <c r="A309" s="9">
        <v>261</v>
      </c>
      <c r="B309" s="10" t="str">
        <f t="shared" si="7"/>
        <v>000-000</v>
      </c>
      <c r="C309" s="10"/>
      <c r="D309" s="10"/>
      <c r="E309" s="10"/>
      <c r="F309" s="10"/>
      <c r="G309" s="27"/>
      <c r="H309" s="13"/>
      <c r="I309" s="26"/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10" t="str">
        <f t="shared" si="7"/>
        <v>000-000</v>
      </c>
      <c r="C310" s="10"/>
      <c r="D310" s="10"/>
      <c r="E310" s="10"/>
      <c r="F310" s="10"/>
      <c r="G310" s="27"/>
      <c r="H310" s="13"/>
      <c r="I310" s="26"/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10" t="str">
        <f t="shared" si="7"/>
        <v>000-000</v>
      </c>
      <c r="C311" s="10"/>
      <c r="D311" s="10"/>
      <c r="E311" s="10"/>
      <c r="F311" s="10"/>
      <c r="G311" s="27"/>
      <c r="H311" s="13"/>
      <c r="I311" s="26"/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10" t="str">
        <f t="shared" si="7"/>
        <v>000-000</v>
      </c>
      <c r="C312" s="10"/>
      <c r="D312" s="10"/>
      <c r="E312" s="10"/>
      <c r="F312" s="10"/>
      <c r="G312" s="27"/>
      <c r="H312" s="13"/>
      <c r="I312" s="26"/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10" t="str">
        <f t="shared" si="7"/>
        <v>000-000</v>
      </c>
      <c r="C313" s="10"/>
      <c r="D313" s="10"/>
      <c r="E313" s="10"/>
      <c r="F313" s="10"/>
      <c r="G313" s="27"/>
      <c r="H313" s="13"/>
      <c r="I313" s="26"/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10" t="str">
        <f t="shared" si="7"/>
        <v>000-000</v>
      </c>
      <c r="C314" s="10"/>
      <c r="D314" s="10"/>
      <c r="E314" s="10"/>
      <c r="F314" s="10"/>
      <c r="G314" s="27"/>
      <c r="H314" s="13"/>
      <c r="I314" s="26"/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10" t="str">
        <f t="shared" si="7"/>
        <v>000-000</v>
      </c>
      <c r="C315" s="10"/>
      <c r="D315" s="10"/>
      <c r="E315" s="10"/>
      <c r="F315" s="10"/>
      <c r="G315" s="27"/>
      <c r="H315" s="13"/>
      <c r="I315" s="26"/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10" t="str">
        <f t="shared" si="7"/>
        <v>000-000</v>
      </c>
      <c r="C316" s="10"/>
      <c r="D316" s="10"/>
      <c r="E316" s="10"/>
      <c r="F316" s="10"/>
      <c r="G316" s="27"/>
      <c r="H316" s="13"/>
      <c r="I316" s="26"/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10" t="str">
        <f t="shared" si="7"/>
        <v>000-000</v>
      </c>
      <c r="C317" s="10"/>
      <c r="D317" s="10"/>
      <c r="E317" s="10"/>
      <c r="F317" s="10"/>
      <c r="G317" s="27"/>
      <c r="H317" s="13"/>
      <c r="I317" s="26"/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10" t="str">
        <f t="shared" si="7"/>
        <v>000-000</v>
      </c>
      <c r="C318" s="10"/>
      <c r="D318" s="10"/>
      <c r="E318" s="10"/>
      <c r="F318" s="10"/>
      <c r="G318" s="27"/>
      <c r="H318" s="13"/>
      <c r="I318" s="26"/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10" t="str">
        <f t="shared" si="7"/>
        <v>000-000</v>
      </c>
      <c r="C319" s="10"/>
      <c r="D319" s="10"/>
      <c r="E319" s="10"/>
      <c r="F319" s="10"/>
      <c r="G319" s="27"/>
      <c r="H319" s="13"/>
      <c r="I319" s="26"/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10" t="str">
        <f t="shared" si="7"/>
        <v>000-000</v>
      </c>
      <c r="C320" s="10"/>
      <c r="D320" s="10"/>
      <c r="E320" s="10"/>
      <c r="F320" s="10"/>
      <c r="G320" s="27"/>
      <c r="H320" s="13"/>
      <c r="I320" s="26"/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10" t="str">
        <f t="shared" si="7"/>
        <v>000-000</v>
      </c>
      <c r="C321" s="10"/>
      <c r="D321" s="10"/>
      <c r="E321" s="10"/>
      <c r="F321" s="10"/>
      <c r="G321" s="27"/>
      <c r="H321" s="13"/>
      <c r="I321" s="26"/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10" t="str">
        <f t="shared" si="7"/>
        <v>000-000</v>
      </c>
      <c r="C322" s="10"/>
      <c r="D322" s="10"/>
      <c r="E322" s="10"/>
      <c r="F322" s="10"/>
      <c r="G322" s="27"/>
      <c r="H322" s="13"/>
      <c r="I322" s="26"/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10" t="str">
        <f t="shared" si="7"/>
        <v>000-000</v>
      </c>
      <c r="C323" s="10"/>
      <c r="D323" s="10"/>
      <c r="E323" s="10"/>
      <c r="F323" s="10"/>
      <c r="G323" s="27"/>
      <c r="H323" s="13"/>
      <c r="I323" s="26"/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10" t="str">
        <f t="shared" si="7"/>
        <v>000-000</v>
      </c>
      <c r="C324" s="10"/>
      <c r="D324" s="10"/>
      <c r="E324" s="10"/>
      <c r="F324" s="10"/>
      <c r="G324" s="27"/>
      <c r="H324" s="13"/>
      <c r="I324" s="26"/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10" t="str">
        <f t="shared" si="7"/>
        <v>000-000</v>
      </c>
      <c r="C325" s="10"/>
      <c r="D325" s="10"/>
      <c r="E325" s="10"/>
      <c r="F325" s="10"/>
      <c r="G325" s="27"/>
      <c r="H325" s="13"/>
      <c r="I325" s="26"/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10" t="str">
        <f t="shared" si="7"/>
        <v>000-000</v>
      </c>
      <c r="C326" s="10"/>
      <c r="D326" s="10"/>
      <c r="E326" s="10"/>
      <c r="F326" s="10"/>
      <c r="G326" s="27"/>
      <c r="H326" s="13"/>
      <c r="I326" s="26"/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10" t="str">
        <f t="shared" si="7"/>
        <v>000-000</v>
      </c>
      <c r="C327" s="10"/>
      <c r="D327" s="10"/>
      <c r="E327" s="10"/>
      <c r="F327" s="10"/>
      <c r="G327" s="27"/>
      <c r="H327" s="13"/>
      <c r="I327" s="26"/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10" t="str">
        <f t="shared" si="7"/>
        <v>000-000</v>
      </c>
      <c r="C328" s="10"/>
      <c r="D328" s="10"/>
      <c r="E328" s="10"/>
      <c r="F328" s="10"/>
      <c r="G328" s="27"/>
      <c r="H328" s="13"/>
      <c r="I328" s="26"/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10" t="str">
        <f t="shared" si="7"/>
        <v>000-000</v>
      </c>
      <c r="C329" s="10"/>
      <c r="D329" s="10"/>
      <c r="E329" s="10"/>
      <c r="F329" s="10"/>
      <c r="G329" s="27"/>
      <c r="H329" s="13"/>
      <c r="I329" s="26"/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10" t="str">
        <f t="shared" si="7"/>
        <v>000-000</v>
      </c>
      <c r="C330" s="10"/>
      <c r="D330" s="10"/>
      <c r="E330" s="10"/>
      <c r="F330" s="10"/>
      <c r="G330" s="27"/>
      <c r="H330" s="13"/>
      <c r="I330" s="26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10" t="str">
        <f t="shared" si="7"/>
        <v>000-000</v>
      </c>
      <c r="C331" s="10"/>
      <c r="D331" s="10"/>
      <c r="E331" s="10"/>
      <c r="F331" s="10"/>
      <c r="G331" s="27"/>
      <c r="H331" s="13"/>
      <c r="I331" s="26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10" t="str">
        <f t="shared" si="7"/>
        <v>000-000</v>
      </c>
      <c r="C332" s="10"/>
      <c r="D332" s="10"/>
      <c r="E332" s="10"/>
      <c r="F332" s="10"/>
      <c r="G332" s="27"/>
      <c r="H332" s="13"/>
      <c r="I332" s="26"/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10" t="str">
        <f t="shared" si="7"/>
        <v>000-000</v>
      </c>
      <c r="C333" s="10"/>
      <c r="D333" s="10"/>
      <c r="E333" s="10"/>
      <c r="F333" s="10"/>
      <c r="G333" s="27"/>
      <c r="H333" s="13"/>
      <c r="I333" s="26"/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10" t="str">
        <f t="shared" si="7"/>
        <v>000-000</v>
      </c>
      <c r="C334" s="10"/>
      <c r="D334" s="10"/>
      <c r="E334" s="10"/>
      <c r="F334" s="10"/>
      <c r="G334" s="27"/>
      <c r="H334" s="13"/>
      <c r="I334" s="26"/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10" t="str">
        <f t="shared" si="7"/>
        <v>000-000</v>
      </c>
      <c r="C335" s="10"/>
      <c r="D335" s="10"/>
      <c r="E335" s="10"/>
      <c r="F335" s="10"/>
      <c r="G335" s="27"/>
      <c r="H335" s="13"/>
      <c r="I335" s="26"/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10" t="str">
        <f t="shared" si="7"/>
        <v>000-000</v>
      </c>
      <c r="C336" s="10"/>
      <c r="D336" s="10"/>
      <c r="E336" s="10"/>
      <c r="F336" s="10"/>
      <c r="G336" s="27"/>
      <c r="H336" s="13"/>
      <c r="I336" s="26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10" t="str">
        <f t="shared" si="7"/>
        <v>000-000</v>
      </c>
      <c r="C337" s="10"/>
      <c r="D337" s="10"/>
      <c r="E337" s="10"/>
      <c r="F337" s="10"/>
      <c r="G337" s="27"/>
      <c r="H337" s="13"/>
      <c r="I337" s="26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10" t="str">
        <f t="shared" si="7"/>
        <v>000-000</v>
      </c>
      <c r="C338" s="10"/>
      <c r="D338" s="10"/>
      <c r="E338" s="10"/>
      <c r="F338" s="10"/>
      <c r="G338" s="27"/>
      <c r="H338" s="13"/>
      <c r="I338" s="26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10" t="str">
        <f t="shared" si="7"/>
        <v>000-000</v>
      </c>
      <c r="C339" s="10"/>
      <c r="D339" s="10"/>
      <c r="E339" s="10"/>
      <c r="F339" s="10"/>
      <c r="G339" s="27"/>
      <c r="H339" s="13"/>
      <c r="I339" s="26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10" t="str">
        <f t="shared" si="7"/>
        <v>000-000</v>
      </c>
      <c r="C340" s="10"/>
      <c r="D340" s="10"/>
      <c r="E340" s="10"/>
      <c r="F340" s="10"/>
      <c r="G340" s="27"/>
      <c r="H340" s="13"/>
      <c r="I340" s="26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10" t="str">
        <f t="shared" si="7"/>
        <v>000-000</v>
      </c>
      <c r="C341" s="10"/>
      <c r="D341" s="10"/>
      <c r="E341" s="10"/>
      <c r="F341" s="10"/>
      <c r="G341" s="27"/>
      <c r="H341" s="13"/>
      <c r="I341" s="26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10" t="str">
        <f t="shared" si="7"/>
        <v>000-000</v>
      </c>
      <c r="C342" s="10"/>
      <c r="D342" s="10"/>
      <c r="E342" s="10"/>
      <c r="F342" s="10"/>
      <c r="G342" s="27"/>
      <c r="H342" s="13"/>
      <c r="I342" s="26"/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10" t="str">
        <f t="shared" si="7"/>
        <v>000-000</v>
      </c>
      <c r="C343" s="10"/>
      <c r="D343" s="10"/>
      <c r="E343" s="10"/>
      <c r="F343" s="10"/>
      <c r="G343" s="27"/>
      <c r="H343" s="13"/>
      <c r="I343" s="26"/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10" t="str">
        <f t="shared" ref="B344:B389" si="8">TEXT(C344,"000")&amp;"-"&amp;TEXT(E344,"000")</f>
        <v>000-000</v>
      </c>
      <c r="C344" s="10"/>
      <c r="D344" s="10"/>
      <c r="E344" s="10"/>
      <c r="F344" s="10"/>
      <c r="G344" s="27"/>
      <c r="H344" s="13"/>
      <c r="I344" s="26"/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10" t="str">
        <f t="shared" si="8"/>
        <v>000-000</v>
      </c>
      <c r="C345" s="10"/>
      <c r="D345" s="10"/>
      <c r="E345" s="10"/>
      <c r="F345" s="10"/>
      <c r="G345" s="27"/>
      <c r="H345" s="13"/>
      <c r="I345" s="26"/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10" t="str">
        <f t="shared" si="8"/>
        <v>000-000</v>
      </c>
      <c r="C346" s="10"/>
      <c r="D346" s="10"/>
      <c r="E346" s="10"/>
      <c r="F346" s="10"/>
      <c r="G346" s="27"/>
      <c r="H346" s="13"/>
      <c r="I346" s="26"/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10" t="str">
        <f t="shared" si="8"/>
        <v>000-000</v>
      </c>
      <c r="C347" s="10"/>
      <c r="D347" s="10"/>
      <c r="E347" s="10"/>
      <c r="F347" s="10"/>
      <c r="G347" s="27"/>
      <c r="H347" s="13"/>
      <c r="I347" s="26"/>
      <c r="J347" s="22"/>
      <c r="K347" s="23"/>
      <c r="L347" s="20"/>
      <c r="M347" s="24"/>
      <c r="N347" s="20"/>
      <c r="O347" s="20"/>
      <c r="P347" s="20"/>
      <c r="Q347" s="20"/>
      <c r="R347" s="20"/>
    </row>
    <row r="348" spans="1:18" ht="18" customHeight="1">
      <c r="A348" s="9">
        <v>300</v>
      </c>
      <c r="B348" s="10" t="str">
        <f t="shared" si="8"/>
        <v>000-000</v>
      </c>
      <c r="C348" s="10"/>
      <c r="D348" s="10"/>
      <c r="E348" s="10"/>
      <c r="F348" s="10"/>
      <c r="G348" s="27"/>
      <c r="H348" s="13"/>
      <c r="I348" s="26"/>
      <c r="J348" s="22"/>
      <c r="K348" s="23"/>
      <c r="L348" s="20"/>
      <c r="M348" s="24"/>
      <c r="N348" s="20"/>
      <c r="O348" s="20"/>
      <c r="P348" s="20"/>
      <c r="Q348" s="20"/>
      <c r="R348" s="20"/>
    </row>
    <row r="349" spans="1:18" ht="18" customHeight="1">
      <c r="A349" s="9">
        <v>301</v>
      </c>
      <c r="B349" s="10" t="str">
        <f t="shared" si="8"/>
        <v>000-000</v>
      </c>
      <c r="C349" s="10"/>
      <c r="D349" s="10"/>
      <c r="E349" s="10"/>
      <c r="F349" s="10"/>
      <c r="G349" s="27"/>
      <c r="H349" s="13"/>
      <c r="I349" s="26"/>
      <c r="J349" s="22"/>
      <c r="K349" s="23"/>
      <c r="L349" s="20"/>
      <c r="M349" s="24"/>
      <c r="N349" s="20"/>
      <c r="O349" s="20"/>
      <c r="P349" s="20"/>
      <c r="Q349" s="20"/>
      <c r="R349" s="20"/>
    </row>
    <row r="350" spans="1:18" ht="18" customHeight="1">
      <c r="A350" s="9">
        <v>302</v>
      </c>
      <c r="B350" s="10" t="str">
        <f t="shared" si="8"/>
        <v>000-000</v>
      </c>
      <c r="C350" s="10"/>
      <c r="D350" s="10"/>
      <c r="E350" s="10"/>
      <c r="F350" s="10"/>
      <c r="G350" s="27"/>
      <c r="H350" s="13"/>
      <c r="I350" s="26"/>
      <c r="J350" s="22"/>
      <c r="K350" s="23"/>
      <c r="L350" s="20"/>
      <c r="M350" s="24"/>
      <c r="N350" s="20"/>
      <c r="O350" s="20"/>
      <c r="P350" s="20"/>
      <c r="Q350" s="20"/>
      <c r="R350" s="20"/>
    </row>
    <row r="351" spans="1:18" ht="18" customHeight="1">
      <c r="A351" s="9">
        <v>303</v>
      </c>
      <c r="B351" s="10" t="str">
        <f t="shared" si="8"/>
        <v>000-000</v>
      </c>
      <c r="C351" s="10"/>
      <c r="D351" s="10"/>
      <c r="E351" s="10"/>
      <c r="F351" s="10"/>
      <c r="G351" s="27"/>
      <c r="H351" s="13"/>
      <c r="I351" s="26"/>
      <c r="J351" s="22"/>
      <c r="K351" s="23"/>
      <c r="L351" s="20"/>
      <c r="M351" s="24"/>
      <c r="N351" s="20"/>
      <c r="O351" s="20"/>
      <c r="P351" s="20"/>
      <c r="Q351" s="20"/>
      <c r="R351" s="20"/>
    </row>
    <row r="352" spans="1:18" ht="18" customHeight="1">
      <c r="A352" s="9">
        <v>304</v>
      </c>
      <c r="B352" s="10" t="str">
        <f t="shared" si="8"/>
        <v>000-000</v>
      </c>
      <c r="C352" s="10"/>
      <c r="D352" s="10"/>
      <c r="E352" s="10"/>
      <c r="F352" s="10"/>
      <c r="G352" s="27"/>
      <c r="H352" s="13"/>
      <c r="I352" s="26"/>
      <c r="J352" s="22"/>
      <c r="K352" s="23"/>
      <c r="L352" s="20"/>
      <c r="M352" s="24"/>
      <c r="N352" s="20"/>
      <c r="O352" s="20"/>
      <c r="P352" s="20"/>
      <c r="Q352" s="20"/>
      <c r="R352" s="20"/>
    </row>
    <row r="353" spans="1:18" ht="18" customHeight="1">
      <c r="A353" s="9">
        <v>305</v>
      </c>
      <c r="B353" s="10" t="str">
        <f t="shared" si="8"/>
        <v>000-000</v>
      </c>
      <c r="C353" s="10"/>
      <c r="D353" s="10"/>
      <c r="E353" s="10"/>
      <c r="F353" s="10"/>
      <c r="G353" s="27"/>
      <c r="H353" s="13"/>
      <c r="I353" s="26"/>
      <c r="J353" s="22"/>
      <c r="K353" s="23"/>
      <c r="L353" s="20"/>
      <c r="M353" s="24"/>
      <c r="N353" s="20"/>
      <c r="O353" s="20"/>
      <c r="P353" s="20"/>
      <c r="Q353" s="20"/>
      <c r="R353" s="20"/>
    </row>
    <row r="354" spans="1:18" ht="18" customHeight="1">
      <c r="A354" s="9">
        <v>306</v>
      </c>
      <c r="B354" s="10" t="str">
        <f t="shared" si="8"/>
        <v>000-000</v>
      </c>
      <c r="C354" s="10"/>
      <c r="D354" s="10"/>
      <c r="E354" s="10"/>
      <c r="F354" s="10"/>
      <c r="G354" s="27"/>
      <c r="H354" s="13"/>
      <c r="I354" s="26"/>
      <c r="J354" s="22"/>
      <c r="K354" s="23"/>
      <c r="L354" s="20"/>
      <c r="M354" s="24"/>
      <c r="N354" s="20"/>
      <c r="O354" s="20"/>
      <c r="P354" s="20"/>
      <c r="Q354" s="20"/>
      <c r="R354" s="20"/>
    </row>
    <row r="355" spans="1:18" ht="18" customHeight="1">
      <c r="A355" s="9">
        <v>307</v>
      </c>
      <c r="B355" s="10" t="str">
        <f t="shared" si="8"/>
        <v>000-000</v>
      </c>
      <c r="C355" s="10"/>
      <c r="D355" s="10"/>
      <c r="E355" s="10"/>
      <c r="F355" s="10"/>
      <c r="G355" s="27"/>
      <c r="H355" s="13"/>
      <c r="I355" s="26"/>
      <c r="J355" s="22"/>
      <c r="K355" s="23"/>
      <c r="L355" s="20"/>
      <c r="M355" s="24"/>
      <c r="N355" s="20"/>
      <c r="O355" s="20"/>
      <c r="P355" s="20"/>
      <c r="Q355" s="20"/>
      <c r="R355" s="20"/>
    </row>
    <row r="356" spans="1:18" ht="18" customHeight="1">
      <c r="A356" s="9">
        <v>308</v>
      </c>
      <c r="B356" s="10" t="str">
        <f t="shared" si="8"/>
        <v>000-000</v>
      </c>
      <c r="C356" s="10"/>
      <c r="D356" s="10"/>
      <c r="E356" s="10"/>
      <c r="F356" s="10"/>
      <c r="G356" s="27"/>
      <c r="H356" s="13"/>
      <c r="I356" s="26"/>
      <c r="J356" s="22"/>
      <c r="K356" s="23"/>
      <c r="L356" s="20"/>
      <c r="M356" s="24"/>
      <c r="N356" s="20"/>
      <c r="O356" s="20"/>
      <c r="P356" s="20"/>
      <c r="Q356" s="20"/>
      <c r="R356" s="20"/>
    </row>
    <row r="357" spans="1:18" ht="18" customHeight="1">
      <c r="A357" s="9">
        <v>309</v>
      </c>
      <c r="B357" s="10" t="str">
        <f t="shared" si="8"/>
        <v>000-000</v>
      </c>
      <c r="C357" s="10"/>
      <c r="D357" s="10"/>
      <c r="E357" s="10"/>
      <c r="F357" s="10"/>
      <c r="G357" s="27"/>
      <c r="H357" s="13"/>
      <c r="I357" s="26"/>
      <c r="J357" s="22"/>
      <c r="K357" s="23"/>
      <c r="L357" s="20"/>
      <c r="M357" s="24"/>
      <c r="N357" s="20"/>
      <c r="O357" s="20"/>
      <c r="P357" s="20"/>
      <c r="Q357" s="20"/>
      <c r="R357" s="20"/>
    </row>
    <row r="358" spans="1:18" ht="18" customHeight="1">
      <c r="A358" s="9">
        <v>310</v>
      </c>
      <c r="B358" s="10" t="str">
        <f t="shared" si="8"/>
        <v>000-000</v>
      </c>
      <c r="C358" s="10"/>
      <c r="D358" s="10"/>
      <c r="E358" s="10"/>
      <c r="F358" s="10"/>
      <c r="G358" s="27"/>
      <c r="H358" s="13"/>
      <c r="I358" s="26"/>
      <c r="J358" s="22"/>
      <c r="K358" s="23"/>
      <c r="L358" s="20"/>
      <c r="M358" s="24"/>
      <c r="N358" s="20"/>
      <c r="O358" s="20"/>
      <c r="P358" s="20"/>
      <c r="Q358" s="20"/>
      <c r="R358" s="20"/>
    </row>
    <row r="359" spans="1:18" ht="18" customHeight="1">
      <c r="A359" s="9">
        <v>311</v>
      </c>
      <c r="B359" s="10" t="str">
        <f t="shared" si="8"/>
        <v>000-000</v>
      </c>
      <c r="C359" s="10"/>
      <c r="D359" s="10"/>
      <c r="E359" s="10"/>
      <c r="F359" s="10"/>
      <c r="G359" s="27"/>
      <c r="H359" s="13"/>
      <c r="I359" s="26"/>
      <c r="J359" s="22"/>
      <c r="K359" s="23"/>
      <c r="L359" s="20"/>
      <c r="M359" s="24"/>
      <c r="N359" s="20"/>
      <c r="O359" s="20"/>
      <c r="P359" s="20"/>
      <c r="Q359" s="20"/>
      <c r="R359" s="20"/>
    </row>
    <row r="360" spans="1:18" ht="18" customHeight="1">
      <c r="A360" s="9">
        <v>312</v>
      </c>
      <c r="B360" s="10" t="str">
        <f t="shared" si="8"/>
        <v>000-000</v>
      </c>
      <c r="C360" s="10"/>
      <c r="D360" s="10"/>
      <c r="E360" s="10"/>
      <c r="F360" s="10"/>
      <c r="G360" s="27"/>
      <c r="H360" s="13"/>
      <c r="I360" s="26"/>
      <c r="J360" s="22"/>
      <c r="K360" s="23"/>
      <c r="L360" s="20"/>
      <c r="M360" s="24"/>
      <c r="N360" s="20"/>
      <c r="O360" s="20"/>
      <c r="P360" s="20"/>
      <c r="Q360" s="20"/>
      <c r="R360" s="20"/>
    </row>
    <row r="361" spans="1:18" ht="18" customHeight="1">
      <c r="A361" s="9">
        <v>313</v>
      </c>
      <c r="B361" s="10" t="str">
        <f t="shared" si="8"/>
        <v>000-000</v>
      </c>
      <c r="C361" s="10"/>
      <c r="D361" s="10"/>
      <c r="E361" s="10"/>
      <c r="F361" s="10"/>
      <c r="G361" s="27"/>
      <c r="H361" s="13"/>
      <c r="I361" s="26"/>
      <c r="J361" s="22"/>
      <c r="K361" s="23"/>
      <c r="L361" s="20"/>
      <c r="M361" s="24"/>
      <c r="N361" s="20"/>
      <c r="O361" s="20"/>
      <c r="P361" s="20"/>
      <c r="Q361" s="20"/>
      <c r="R361" s="20"/>
    </row>
    <row r="362" spans="1:18" ht="18" customHeight="1">
      <c r="A362" s="9">
        <v>314</v>
      </c>
      <c r="B362" s="10" t="str">
        <f t="shared" si="8"/>
        <v>000-000</v>
      </c>
      <c r="C362" s="10"/>
      <c r="D362" s="10"/>
      <c r="E362" s="10"/>
      <c r="F362" s="10"/>
      <c r="G362" s="27"/>
      <c r="H362" s="13"/>
      <c r="I362" s="26"/>
      <c r="J362" s="22"/>
      <c r="K362" s="23"/>
      <c r="L362" s="20"/>
      <c r="M362" s="24"/>
      <c r="N362" s="20"/>
      <c r="O362" s="20"/>
      <c r="P362" s="20"/>
      <c r="Q362" s="20"/>
      <c r="R362" s="20"/>
    </row>
    <row r="363" spans="1:18" ht="18" customHeight="1">
      <c r="A363" s="9">
        <v>315</v>
      </c>
      <c r="B363" s="10" t="str">
        <f t="shared" si="8"/>
        <v>000-000</v>
      </c>
      <c r="C363" s="10"/>
      <c r="D363" s="10"/>
      <c r="E363" s="10"/>
      <c r="F363" s="10"/>
      <c r="G363" s="27"/>
      <c r="H363" s="13"/>
      <c r="I363" s="26"/>
      <c r="J363" s="22"/>
      <c r="K363" s="23"/>
      <c r="L363" s="20"/>
      <c r="M363" s="24"/>
      <c r="N363" s="20"/>
      <c r="O363" s="20"/>
      <c r="P363" s="20"/>
      <c r="Q363" s="20"/>
      <c r="R363" s="20"/>
    </row>
    <row r="364" spans="1:18" ht="18" customHeight="1">
      <c r="A364" s="9">
        <v>316</v>
      </c>
      <c r="B364" s="10" t="str">
        <f t="shared" si="8"/>
        <v>000-000</v>
      </c>
      <c r="C364" s="10"/>
      <c r="D364" s="10"/>
      <c r="E364" s="10"/>
      <c r="F364" s="10"/>
      <c r="G364" s="27"/>
      <c r="H364" s="13"/>
      <c r="I364" s="26"/>
      <c r="J364" s="22"/>
      <c r="K364" s="23"/>
      <c r="L364" s="20"/>
      <c r="M364" s="24"/>
      <c r="N364" s="20"/>
      <c r="O364" s="20"/>
      <c r="P364" s="20"/>
      <c r="Q364" s="20"/>
      <c r="R364" s="20"/>
    </row>
    <row r="365" spans="1:18" ht="18" customHeight="1">
      <c r="A365" s="9">
        <v>317</v>
      </c>
      <c r="B365" s="10" t="str">
        <f t="shared" si="8"/>
        <v>000-000</v>
      </c>
      <c r="C365" s="10"/>
      <c r="D365" s="10"/>
      <c r="E365" s="10"/>
      <c r="F365" s="10"/>
      <c r="G365" s="27"/>
      <c r="H365" s="13"/>
      <c r="I365" s="26"/>
      <c r="J365" s="22"/>
      <c r="K365" s="23"/>
      <c r="L365" s="20"/>
      <c r="M365" s="24"/>
      <c r="N365" s="20"/>
      <c r="O365" s="20"/>
      <c r="P365" s="20"/>
      <c r="Q365" s="20"/>
      <c r="R365" s="20"/>
    </row>
    <row r="366" spans="1:18" ht="18" customHeight="1">
      <c r="A366" s="9">
        <v>318</v>
      </c>
      <c r="B366" s="10" t="str">
        <f t="shared" si="8"/>
        <v>000-000</v>
      </c>
      <c r="C366" s="10"/>
      <c r="D366" s="10"/>
      <c r="E366" s="10"/>
      <c r="F366" s="10"/>
      <c r="G366" s="27"/>
      <c r="H366" s="13"/>
      <c r="I366" s="26"/>
      <c r="J366" s="22"/>
      <c r="K366" s="23"/>
      <c r="L366" s="20"/>
      <c r="M366" s="24"/>
      <c r="N366" s="20"/>
      <c r="O366" s="20"/>
      <c r="P366" s="20"/>
      <c r="Q366" s="20"/>
      <c r="R366" s="20"/>
    </row>
    <row r="367" spans="1:18" ht="18" customHeight="1">
      <c r="A367" s="9">
        <v>319</v>
      </c>
      <c r="B367" s="10" t="str">
        <f t="shared" si="8"/>
        <v>000-000</v>
      </c>
      <c r="C367" s="10"/>
      <c r="D367" s="10"/>
      <c r="E367" s="10"/>
      <c r="F367" s="10"/>
      <c r="G367" s="27"/>
      <c r="H367" s="13"/>
      <c r="I367" s="26"/>
      <c r="J367" s="22"/>
      <c r="K367" s="23"/>
      <c r="L367" s="20"/>
      <c r="M367" s="24"/>
      <c r="N367" s="20"/>
      <c r="O367" s="20"/>
      <c r="P367" s="20"/>
      <c r="Q367" s="20"/>
      <c r="R367" s="20"/>
    </row>
    <row r="368" spans="1:18" ht="18" customHeight="1">
      <c r="A368" s="9">
        <v>320</v>
      </c>
      <c r="B368" s="10" t="str">
        <f t="shared" si="8"/>
        <v>000-000</v>
      </c>
      <c r="C368" s="10"/>
      <c r="D368" s="10"/>
      <c r="E368" s="10"/>
      <c r="F368" s="10"/>
      <c r="G368" s="27"/>
      <c r="H368" s="13"/>
      <c r="I368" s="26"/>
      <c r="J368" s="22"/>
      <c r="K368" s="23"/>
      <c r="L368" s="20"/>
      <c r="M368" s="24"/>
      <c r="N368" s="20"/>
      <c r="O368" s="20"/>
      <c r="P368" s="20"/>
      <c r="Q368" s="20"/>
      <c r="R368" s="20"/>
    </row>
    <row r="369" spans="1:18" ht="18" customHeight="1">
      <c r="A369" s="9">
        <v>321</v>
      </c>
      <c r="B369" s="10" t="str">
        <f t="shared" si="8"/>
        <v>000-000</v>
      </c>
      <c r="C369" s="10"/>
      <c r="D369" s="10"/>
      <c r="E369" s="10"/>
      <c r="F369" s="10"/>
      <c r="G369" s="27"/>
      <c r="H369" s="13"/>
      <c r="I369" s="26"/>
      <c r="J369" s="22"/>
      <c r="K369" s="23"/>
      <c r="L369" s="20"/>
      <c r="M369" s="24"/>
      <c r="N369" s="20"/>
      <c r="O369" s="20"/>
      <c r="P369" s="20"/>
      <c r="Q369" s="20"/>
      <c r="R369" s="20"/>
    </row>
    <row r="370" spans="1:18" ht="18" customHeight="1">
      <c r="A370" s="9">
        <v>322</v>
      </c>
      <c r="B370" s="10" t="str">
        <f t="shared" si="8"/>
        <v>000-000</v>
      </c>
      <c r="C370" s="10"/>
      <c r="D370" s="10"/>
      <c r="E370" s="10"/>
      <c r="F370" s="10"/>
      <c r="G370" s="27"/>
      <c r="H370" s="13"/>
      <c r="I370" s="26"/>
      <c r="J370" s="22"/>
      <c r="K370" s="23"/>
      <c r="L370" s="20"/>
      <c r="M370" s="24"/>
      <c r="N370" s="20"/>
      <c r="O370" s="20"/>
      <c r="P370" s="20"/>
      <c r="Q370" s="20"/>
      <c r="R370" s="20"/>
    </row>
    <row r="371" spans="1:18" ht="18" customHeight="1">
      <c r="A371" s="9">
        <v>323</v>
      </c>
      <c r="B371" s="10" t="str">
        <f t="shared" si="8"/>
        <v>000-000</v>
      </c>
      <c r="C371" s="10"/>
      <c r="D371" s="10"/>
      <c r="E371" s="10"/>
      <c r="F371" s="10"/>
      <c r="G371" s="27"/>
      <c r="H371" s="13"/>
      <c r="I371" s="26"/>
      <c r="J371" s="22"/>
      <c r="K371" s="23"/>
      <c r="L371" s="20"/>
      <c r="M371" s="24"/>
      <c r="N371" s="20"/>
      <c r="O371" s="20"/>
      <c r="P371" s="20"/>
      <c r="Q371" s="20"/>
      <c r="R371" s="20"/>
    </row>
    <row r="372" spans="1:18" ht="18" customHeight="1">
      <c r="A372" s="9">
        <v>324</v>
      </c>
      <c r="B372" s="10" t="str">
        <f t="shared" si="8"/>
        <v>000-000</v>
      </c>
      <c r="C372" s="10"/>
      <c r="D372" s="10"/>
      <c r="E372" s="10"/>
      <c r="F372" s="10"/>
      <c r="G372" s="27"/>
      <c r="H372" s="13"/>
      <c r="I372" s="26"/>
      <c r="J372" s="22"/>
      <c r="K372" s="23"/>
      <c r="L372" s="20"/>
      <c r="M372" s="24"/>
      <c r="N372" s="20"/>
      <c r="O372" s="20"/>
      <c r="P372" s="20"/>
      <c r="Q372" s="20"/>
      <c r="R372" s="20"/>
    </row>
    <row r="373" spans="1:18" ht="18" customHeight="1">
      <c r="A373" s="9">
        <v>325</v>
      </c>
      <c r="B373" s="10" t="str">
        <f t="shared" si="8"/>
        <v>000-000</v>
      </c>
      <c r="C373" s="10"/>
      <c r="D373" s="10"/>
      <c r="E373" s="10"/>
      <c r="F373" s="10"/>
      <c r="G373" s="27"/>
      <c r="H373" s="13"/>
      <c r="I373" s="26"/>
      <c r="J373" s="22"/>
      <c r="K373" s="23"/>
      <c r="L373" s="20"/>
      <c r="M373" s="24"/>
      <c r="N373" s="20"/>
      <c r="O373" s="20"/>
      <c r="P373" s="20"/>
      <c r="Q373" s="20"/>
      <c r="R373" s="20"/>
    </row>
    <row r="374" spans="1:18" ht="18" customHeight="1">
      <c r="A374" s="9">
        <v>326</v>
      </c>
      <c r="B374" s="10" t="str">
        <f t="shared" si="8"/>
        <v>000-000</v>
      </c>
      <c r="C374" s="10"/>
      <c r="D374" s="10"/>
      <c r="E374" s="10"/>
      <c r="F374" s="10"/>
      <c r="G374" s="27"/>
      <c r="H374" s="13"/>
      <c r="I374" s="26"/>
      <c r="J374" s="22"/>
      <c r="K374" s="23"/>
      <c r="L374" s="20"/>
      <c r="M374" s="24"/>
      <c r="N374" s="20"/>
      <c r="O374" s="20"/>
      <c r="P374" s="20"/>
      <c r="Q374" s="20"/>
      <c r="R374" s="20"/>
    </row>
    <row r="375" spans="1:18" ht="18" customHeight="1">
      <c r="A375" s="9">
        <v>327</v>
      </c>
      <c r="B375" s="10" t="str">
        <f t="shared" si="8"/>
        <v>000-000</v>
      </c>
      <c r="C375" s="10"/>
      <c r="D375" s="10"/>
      <c r="E375" s="10"/>
      <c r="F375" s="10"/>
      <c r="G375" s="27"/>
      <c r="H375" s="13"/>
      <c r="I375" s="26"/>
      <c r="J375" s="22"/>
      <c r="K375" s="23"/>
      <c r="L375" s="20"/>
      <c r="M375" s="24"/>
      <c r="N375" s="20"/>
      <c r="O375" s="20"/>
      <c r="P375" s="20"/>
      <c r="Q375" s="20"/>
      <c r="R375" s="20"/>
    </row>
    <row r="376" spans="1:18" ht="18" customHeight="1">
      <c r="A376" s="9">
        <v>328</v>
      </c>
      <c r="B376" s="10" t="str">
        <f t="shared" si="8"/>
        <v>000-000</v>
      </c>
      <c r="C376" s="10"/>
      <c r="D376" s="10"/>
      <c r="E376" s="10"/>
      <c r="F376" s="10"/>
      <c r="G376" s="27"/>
      <c r="H376" s="13"/>
      <c r="I376" s="26"/>
      <c r="J376" s="22"/>
      <c r="K376" s="23"/>
      <c r="L376" s="20"/>
      <c r="M376" s="24"/>
      <c r="N376" s="20"/>
      <c r="O376" s="20"/>
      <c r="P376" s="20"/>
      <c r="Q376" s="20"/>
      <c r="R376" s="20"/>
    </row>
    <row r="377" spans="1:18" ht="18" customHeight="1">
      <c r="A377" s="9">
        <v>329</v>
      </c>
      <c r="B377" s="10" t="str">
        <f t="shared" si="8"/>
        <v>000-000</v>
      </c>
      <c r="C377" s="10"/>
      <c r="D377" s="10"/>
      <c r="E377" s="10"/>
      <c r="F377" s="10"/>
      <c r="G377" s="27"/>
      <c r="H377" s="13"/>
      <c r="I377" s="26"/>
      <c r="J377" s="22"/>
      <c r="K377" s="23"/>
      <c r="L377" s="20"/>
      <c r="M377" s="24"/>
      <c r="N377" s="20"/>
      <c r="O377" s="20"/>
      <c r="P377" s="20"/>
      <c r="Q377" s="20"/>
      <c r="R377" s="20"/>
    </row>
    <row r="378" spans="1:18" ht="18" customHeight="1">
      <c r="A378" s="9">
        <v>330</v>
      </c>
      <c r="B378" s="10" t="str">
        <f t="shared" si="8"/>
        <v>000-000</v>
      </c>
      <c r="C378" s="10"/>
      <c r="D378" s="10"/>
      <c r="E378" s="10"/>
      <c r="F378" s="10"/>
      <c r="G378" s="27"/>
      <c r="H378" s="13"/>
      <c r="I378" s="26"/>
      <c r="J378" s="22"/>
      <c r="K378" s="23"/>
      <c r="L378" s="20"/>
      <c r="M378" s="24"/>
      <c r="N378" s="20"/>
      <c r="O378" s="20"/>
      <c r="P378" s="20"/>
      <c r="Q378" s="20"/>
      <c r="R378" s="20"/>
    </row>
    <row r="379" spans="1:18" ht="18" customHeight="1">
      <c r="A379" s="9">
        <v>331</v>
      </c>
      <c r="B379" s="10" t="str">
        <f t="shared" si="8"/>
        <v>000-000</v>
      </c>
      <c r="C379" s="10"/>
      <c r="D379" s="10"/>
      <c r="E379" s="10"/>
      <c r="F379" s="10"/>
      <c r="G379" s="27"/>
      <c r="H379" s="13"/>
      <c r="I379" s="26"/>
      <c r="J379" s="22"/>
      <c r="K379" s="23"/>
      <c r="L379" s="20"/>
      <c r="M379" s="24"/>
      <c r="N379" s="20"/>
      <c r="O379" s="20"/>
      <c r="P379" s="20"/>
      <c r="Q379" s="20"/>
      <c r="R379" s="20"/>
    </row>
    <row r="380" spans="1:18" ht="18" customHeight="1">
      <c r="A380" s="9">
        <v>332</v>
      </c>
      <c r="B380" s="10" t="str">
        <f t="shared" si="8"/>
        <v>000-000</v>
      </c>
      <c r="C380" s="10"/>
      <c r="D380" s="10"/>
      <c r="E380" s="10"/>
      <c r="F380" s="10"/>
      <c r="G380" s="27"/>
      <c r="H380" s="13"/>
      <c r="I380" s="26"/>
      <c r="J380" s="22"/>
      <c r="K380" s="23"/>
      <c r="L380" s="20"/>
      <c r="M380" s="24"/>
      <c r="N380" s="20"/>
      <c r="O380" s="20"/>
      <c r="P380" s="20"/>
      <c r="Q380" s="20"/>
      <c r="R380" s="20"/>
    </row>
    <row r="381" spans="1:18" ht="18" customHeight="1">
      <c r="A381" s="9">
        <v>333</v>
      </c>
      <c r="B381" s="10" t="str">
        <f t="shared" si="8"/>
        <v>000-000</v>
      </c>
      <c r="C381" s="10"/>
      <c r="D381" s="10"/>
      <c r="E381" s="10"/>
      <c r="F381" s="10"/>
      <c r="G381" s="27"/>
      <c r="H381" s="13"/>
      <c r="I381" s="26"/>
      <c r="J381" s="22"/>
      <c r="K381" s="23"/>
      <c r="L381" s="20"/>
      <c r="M381" s="24"/>
      <c r="N381" s="20"/>
      <c r="O381" s="20"/>
      <c r="P381" s="20"/>
      <c r="Q381" s="20"/>
      <c r="R381" s="20"/>
    </row>
    <row r="382" spans="1:18" ht="18" customHeight="1">
      <c r="A382" s="9">
        <v>334</v>
      </c>
      <c r="B382" s="10" t="str">
        <f t="shared" si="8"/>
        <v>000-000</v>
      </c>
      <c r="C382" s="10"/>
      <c r="D382" s="10"/>
      <c r="E382" s="10"/>
      <c r="F382" s="10"/>
      <c r="G382" s="27"/>
      <c r="H382" s="13"/>
      <c r="I382" s="26"/>
      <c r="J382" s="22"/>
      <c r="K382" s="23"/>
      <c r="L382" s="20"/>
      <c r="M382" s="24"/>
      <c r="N382" s="20"/>
      <c r="O382" s="20"/>
      <c r="P382" s="20"/>
      <c r="Q382" s="20"/>
      <c r="R382" s="20"/>
    </row>
    <row r="383" spans="1:18" ht="18" customHeight="1">
      <c r="A383" s="9">
        <v>335</v>
      </c>
      <c r="B383" s="10" t="str">
        <f t="shared" si="8"/>
        <v>000-000</v>
      </c>
      <c r="C383" s="10"/>
      <c r="D383" s="10"/>
      <c r="E383" s="10"/>
      <c r="F383" s="10"/>
      <c r="G383" s="27"/>
      <c r="H383" s="13"/>
      <c r="I383" s="26"/>
      <c r="J383" s="22"/>
      <c r="K383" s="23"/>
      <c r="L383" s="20"/>
      <c r="M383" s="24"/>
      <c r="N383" s="20"/>
      <c r="O383" s="20"/>
      <c r="P383" s="20"/>
      <c r="Q383" s="20"/>
      <c r="R383" s="20"/>
    </row>
    <row r="384" spans="1:18" ht="18" customHeight="1">
      <c r="A384" s="9">
        <v>336</v>
      </c>
      <c r="B384" s="10" t="str">
        <f t="shared" si="8"/>
        <v>000-000</v>
      </c>
      <c r="C384" s="10"/>
      <c r="D384" s="10"/>
      <c r="E384" s="10"/>
      <c r="F384" s="10"/>
      <c r="G384" s="27"/>
      <c r="H384" s="13"/>
      <c r="I384" s="26"/>
      <c r="J384" s="22"/>
      <c r="K384" s="23"/>
      <c r="L384" s="20"/>
      <c r="M384" s="24"/>
      <c r="N384" s="20"/>
      <c r="O384" s="20"/>
      <c r="P384" s="20"/>
      <c r="Q384" s="20"/>
      <c r="R384" s="20"/>
    </row>
    <row r="385" spans="1:18" ht="18" customHeight="1">
      <c r="A385" s="9">
        <v>337</v>
      </c>
      <c r="B385" s="10" t="str">
        <f t="shared" si="8"/>
        <v>000-000</v>
      </c>
      <c r="C385" s="10"/>
      <c r="D385" s="10"/>
      <c r="E385" s="10"/>
      <c r="F385" s="10"/>
      <c r="G385" s="27"/>
      <c r="H385" s="13"/>
      <c r="I385" s="26"/>
      <c r="J385" s="22"/>
      <c r="K385" s="23"/>
      <c r="L385" s="20"/>
      <c r="M385" s="24"/>
      <c r="N385" s="20"/>
      <c r="O385" s="20"/>
      <c r="P385" s="20"/>
      <c r="Q385" s="20"/>
      <c r="R385" s="20"/>
    </row>
    <row r="386" spans="1:18" ht="18" customHeight="1">
      <c r="A386" s="9">
        <v>338</v>
      </c>
      <c r="B386" s="10" t="str">
        <f t="shared" si="8"/>
        <v>000-000</v>
      </c>
      <c r="C386" s="10"/>
      <c r="D386" s="10"/>
      <c r="E386" s="10"/>
      <c r="F386" s="10"/>
      <c r="G386" s="27"/>
      <c r="H386" s="13"/>
      <c r="I386" s="26"/>
      <c r="J386" s="22"/>
      <c r="K386" s="23"/>
      <c r="L386" s="20"/>
      <c r="M386" s="24"/>
      <c r="N386" s="20"/>
      <c r="O386" s="20"/>
      <c r="P386" s="20"/>
      <c r="Q386" s="20"/>
      <c r="R386" s="20"/>
    </row>
    <row r="387" spans="1:18" ht="18" customHeight="1">
      <c r="A387" s="9">
        <v>339</v>
      </c>
      <c r="B387" s="10" t="str">
        <f t="shared" si="8"/>
        <v>000-000</v>
      </c>
      <c r="C387" s="10"/>
      <c r="D387" s="10"/>
      <c r="E387" s="10"/>
      <c r="F387" s="10"/>
      <c r="G387" s="27"/>
      <c r="H387" s="13"/>
      <c r="I387" s="26"/>
      <c r="J387" s="22"/>
      <c r="K387" s="23"/>
      <c r="L387" s="20"/>
      <c r="M387" s="24"/>
      <c r="N387" s="20"/>
      <c r="O387" s="20"/>
      <c r="P387" s="20"/>
      <c r="Q387" s="20"/>
      <c r="R387" s="20"/>
    </row>
    <row r="388" spans="1:18" ht="18" customHeight="1">
      <c r="A388" s="9">
        <v>340</v>
      </c>
      <c r="B388" s="10" t="str">
        <f t="shared" si="8"/>
        <v>000-000</v>
      </c>
      <c r="C388" s="10"/>
      <c r="D388" s="10"/>
      <c r="E388" s="10"/>
      <c r="F388" s="10"/>
      <c r="G388" s="27"/>
      <c r="H388" s="13"/>
      <c r="I388" s="26"/>
      <c r="J388" s="22"/>
      <c r="K388" s="23"/>
      <c r="L388" s="20"/>
      <c r="M388" s="24"/>
      <c r="N388" s="20"/>
      <c r="O388" s="20"/>
      <c r="P388" s="20"/>
      <c r="Q388" s="20"/>
      <c r="R388" s="20"/>
    </row>
    <row r="389" spans="1:18" ht="18" customHeight="1">
      <c r="A389" s="9">
        <v>341</v>
      </c>
      <c r="B389" s="10" t="str">
        <f t="shared" si="8"/>
        <v>000-000</v>
      </c>
      <c r="C389" s="10"/>
      <c r="D389" s="10"/>
      <c r="E389" s="10"/>
      <c r="F389" s="10"/>
      <c r="G389" s="27"/>
      <c r="H389" s="13"/>
      <c r="I389" s="26"/>
      <c r="J389" s="22"/>
      <c r="K389" s="23"/>
      <c r="L389" s="20"/>
      <c r="M389" s="24"/>
      <c r="N389" s="20"/>
      <c r="O389" s="20"/>
      <c r="P389" s="20"/>
      <c r="Q389" s="20"/>
      <c r="R389" s="20"/>
    </row>
    <row r="390" spans="1:18" ht="18" customHeight="1">
      <c r="A390" s="9">
        <v>342</v>
      </c>
      <c r="B390" s="10" t="str">
        <f t="shared" ref="B390:B397" si="9">TEXT(C49,"000")&amp;"-"&amp;TEXT(E49,"000")</f>
        <v>2级-1级</v>
      </c>
      <c r="J390" s="22"/>
      <c r="K390" s="23"/>
      <c r="L390" s="20"/>
      <c r="M390" s="24"/>
      <c r="N390" s="20"/>
      <c r="O390" s="20"/>
      <c r="P390" s="20"/>
      <c r="Q390" s="20"/>
      <c r="R390" s="20"/>
    </row>
    <row r="391" spans="1:18" ht="18" customHeight="1">
      <c r="A391" s="9">
        <v>343</v>
      </c>
      <c r="B391" s="10" t="str">
        <f t="shared" si="9"/>
        <v>2级-1级</v>
      </c>
      <c r="J391" s="22"/>
      <c r="K391" s="23"/>
      <c r="L391" s="20"/>
      <c r="M391" s="24"/>
      <c r="N391" s="20"/>
      <c r="O391" s="20"/>
      <c r="P391" s="20"/>
      <c r="Q391" s="20"/>
      <c r="R391" s="20"/>
    </row>
    <row r="392" spans="1:18" ht="18" customHeight="1">
      <c r="A392" s="9">
        <v>344</v>
      </c>
      <c r="B392" s="10" t="str">
        <f t="shared" si="9"/>
        <v>2级-2级</v>
      </c>
      <c r="J392" s="22"/>
      <c r="K392" s="23"/>
      <c r="L392" s="20"/>
      <c r="M392" s="24"/>
      <c r="N392" s="20"/>
      <c r="O392" s="20"/>
      <c r="P392" s="20"/>
      <c r="Q392" s="20"/>
      <c r="R392" s="20"/>
    </row>
    <row r="393" spans="1:18" ht="18" customHeight="1">
      <c r="A393" s="9">
        <v>345</v>
      </c>
      <c r="B393" s="10" t="str">
        <f t="shared" si="9"/>
        <v>2级-3级</v>
      </c>
      <c r="J393" s="22"/>
      <c r="K393" s="23"/>
      <c r="L393" s="20"/>
      <c r="M393" s="24"/>
      <c r="N393" s="20"/>
      <c r="O393" s="20"/>
      <c r="P393" s="20"/>
      <c r="Q393" s="20"/>
      <c r="R393" s="20"/>
    </row>
    <row r="394" spans="1:18" ht="18" customHeight="1">
      <c r="A394" s="9">
        <v>346</v>
      </c>
      <c r="B394" s="10" t="str">
        <f t="shared" si="9"/>
        <v>2级-4级</v>
      </c>
      <c r="J394" s="22"/>
      <c r="K394" s="23"/>
      <c r="L394" s="20"/>
      <c r="M394" s="24"/>
      <c r="N394" s="20"/>
      <c r="O394" s="20"/>
      <c r="P394" s="20"/>
      <c r="Q394" s="20"/>
      <c r="R394" s="20"/>
    </row>
    <row r="395" spans="1:18" ht="18" customHeight="1">
      <c r="A395" s="9">
        <v>347</v>
      </c>
      <c r="B395" s="10" t="str">
        <f t="shared" si="9"/>
        <v>2级-4级</v>
      </c>
      <c r="J395" s="22"/>
      <c r="K395" s="23"/>
      <c r="L395" s="20"/>
      <c r="M395" s="24"/>
      <c r="N395" s="20"/>
      <c r="O395" s="20"/>
      <c r="P395" s="20"/>
      <c r="Q395" s="20"/>
      <c r="R395" s="20"/>
    </row>
    <row r="396" spans="1:18" ht="18" customHeight="1">
      <c r="A396" s="9">
        <v>348</v>
      </c>
      <c r="B396" s="10" t="str">
        <f t="shared" si="9"/>
        <v>2级-4级</v>
      </c>
      <c r="J396" s="22"/>
      <c r="K396" s="23"/>
      <c r="L396" s="20"/>
      <c r="M396" s="24"/>
      <c r="N396" s="20"/>
      <c r="O396" s="20"/>
      <c r="P396" s="20"/>
      <c r="Q396" s="20"/>
      <c r="R396" s="20"/>
    </row>
    <row r="397" spans="1:18" ht="18" customHeight="1">
      <c r="A397" s="9">
        <v>349</v>
      </c>
      <c r="B397" s="10" t="str">
        <f t="shared" si="9"/>
        <v>2级-3级</v>
      </c>
      <c r="J397" s="22"/>
      <c r="K397" s="23"/>
      <c r="L397" s="20"/>
      <c r="M397" s="24"/>
      <c r="N397" s="20"/>
      <c r="O397" s="20"/>
      <c r="P397" s="20"/>
      <c r="Q397" s="20"/>
      <c r="R397" s="20"/>
    </row>
    <row r="398" spans="1:18" ht="18" customHeight="1">
      <c r="A398" s="9">
        <v>350</v>
      </c>
      <c r="B398" s="10" t="str">
        <f t="shared" ref="B398:B429" si="10">TEXT(C398,"000")&amp;"-"&amp;TEXT(E398,"000")</f>
        <v>000-000</v>
      </c>
      <c r="C398" s="10"/>
      <c r="D398" s="10"/>
      <c r="E398" s="10"/>
      <c r="F398" s="10"/>
      <c r="G398" s="27"/>
      <c r="H398" s="13"/>
      <c r="I398" s="26"/>
      <c r="J398" s="22"/>
      <c r="K398" s="23"/>
      <c r="L398" s="20"/>
      <c r="M398" s="24"/>
      <c r="N398" s="20"/>
      <c r="O398" s="20"/>
      <c r="P398" s="20"/>
      <c r="Q398" s="20"/>
      <c r="R398" s="20"/>
    </row>
    <row r="399" spans="1:18" ht="18" customHeight="1">
      <c r="A399" s="9">
        <v>351</v>
      </c>
      <c r="B399" s="10" t="str">
        <f t="shared" si="10"/>
        <v>000-000</v>
      </c>
      <c r="C399" s="10"/>
      <c r="D399" s="10"/>
      <c r="E399" s="10"/>
      <c r="F399" s="10"/>
      <c r="G399" s="27"/>
      <c r="H399" s="13"/>
      <c r="I399" s="26"/>
      <c r="J399" s="22"/>
      <c r="K399" s="23"/>
      <c r="L399" s="20"/>
      <c r="M399" s="24"/>
      <c r="N399" s="20"/>
      <c r="O399" s="20"/>
      <c r="P399" s="20"/>
      <c r="Q399" s="20"/>
      <c r="R399" s="20"/>
    </row>
    <row r="400" spans="1:18" ht="18" customHeight="1">
      <c r="A400" s="9">
        <v>352</v>
      </c>
      <c r="B400" s="10" t="str">
        <f t="shared" si="10"/>
        <v>000-000</v>
      </c>
      <c r="C400" s="10"/>
      <c r="D400" s="10"/>
      <c r="E400" s="10"/>
      <c r="F400" s="10"/>
      <c r="G400" s="27"/>
      <c r="H400" s="13"/>
      <c r="I400" s="26"/>
      <c r="J400" s="22"/>
      <c r="K400" s="23"/>
      <c r="L400" s="20"/>
      <c r="M400" s="24"/>
      <c r="N400" s="20"/>
      <c r="O400" s="20"/>
      <c r="P400" s="20"/>
      <c r="Q400" s="20"/>
      <c r="R400" s="20"/>
    </row>
    <row r="401" spans="1:18" ht="18" customHeight="1">
      <c r="A401" s="9">
        <v>353</v>
      </c>
      <c r="B401" s="10" t="str">
        <f t="shared" si="10"/>
        <v>000-000</v>
      </c>
      <c r="C401" s="10"/>
      <c r="D401" s="10"/>
      <c r="E401" s="10"/>
      <c r="F401" s="10"/>
      <c r="G401" s="27"/>
      <c r="H401" s="13"/>
      <c r="I401" s="26"/>
      <c r="J401" s="22"/>
      <c r="K401" s="23"/>
      <c r="L401" s="20"/>
      <c r="M401" s="24"/>
      <c r="N401" s="20"/>
      <c r="O401" s="20"/>
      <c r="P401" s="20"/>
      <c r="Q401" s="20"/>
      <c r="R401" s="20"/>
    </row>
    <row r="402" spans="1:18" ht="18" customHeight="1">
      <c r="A402" s="9">
        <v>354</v>
      </c>
      <c r="B402" s="10" t="str">
        <f t="shared" si="10"/>
        <v>000-000</v>
      </c>
      <c r="C402" s="10"/>
      <c r="D402" s="10"/>
      <c r="E402" s="10"/>
      <c r="F402" s="10"/>
      <c r="G402" s="27"/>
      <c r="H402" s="13"/>
      <c r="I402" s="26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355</v>
      </c>
      <c r="B403" s="10" t="str">
        <f t="shared" si="10"/>
        <v>000-000</v>
      </c>
      <c r="C403" s="10"/>
      <c r="D403" s="10"/>
      <c r="E403" s="10"/>
      <c r="F403" s="10"/>
      <c r="G403" s="27"/>
      <c r="H403" s="13"/>
      <c r="I403" s="26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356</v>
      </c>
      <c r="B404" s="10" t="str">
        <f t="shared" si="10"/>
        <v>000-000</v>
      </c>
      <c r="C404" s="10"/>
      <c r="D404" s="10"/>
      <c r="E404" s="10"/>
      <c r="F404" s="10"/>
      <c r="G404" s="27"/>
      <c r="H404" s="13"/>
      <c r="I404" s="26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357</v>
      </c>
      <c r="B405" s="10" t="str">
        <f t="shared" si="10"/>
        <v>000-000</v>
      </c>
      <c r="C405" s="10"/>
      <c r="D405" s="10"/>
      <c r="E405" s="10"/>
      <c r="F405" s="10"/>
      <c r="G405" s="27"/>
      <c r="H405" s="13"/>
      <c r="I405" s="26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358</v>
      </c>
      <c r="B406" s="10" t="str">
        <f t="shared" si="10"/>
        <v>000-000</v>
      </c>
      <c r="C406" s="10"/>
      <c r="D406" s="10"/>
      <c r="E406" s="10"/>
      <c r="F406" s="10"/>
      <c r="G406" s="27"/>
      <c r="H406" s="13"/>
      <c r="I406" s="26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359</v>
      </c>
      <c r="B407" s="10" t="str">
        <f t="shared" si="10"/>
        <v>000-000</v>
      </c>
      <c r="C407" s="10"/>
      <c r="D407" s="10"/>
      <c r="E407" s="10"/>
      <c r="F407" s="10"/>
      <c r="G407" s="27"/>
      <c r="H407" s="13"/>
      <c r="I407" s="26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360</v>
      </c>
      <c r="B408" s="10" t="str">
        <f t="shared" si="10"/>
        <v>000-000</v>
      </c>
      <c r="C408" s="10"/>
      <c r="D408" s="10"/>
      <c r="E408" s="10"/>
      <c r="F408" s="10"/>
      <c r="G408" s="27"/>
      <c r="H408" s="13"/>
      <c r="I408" s="26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361</v>
      </c>
      <c r="B409" s="10" t="str">
        <f t="shared" si="10"/>
        <v>000-000</v>
      </c>
      <c r="C409" s="10"/>
      <c r="D409" s="10"/>
      <c r="E409" s="10"/>
      <c r="F409" s="10"/>
      <c r="G409" s="27"/>
      <c r="H409" s="13"/>
      <c r="I409" s="26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362</v>
      </c>
      <c r="B410" s="10" t="str">
        <f t="shared" si="10"/>
        <v>000-000</v>
      </c>
      <c r="C410" s="10"/>
      <c r="D410" s="10"/>
      <c r="E410" s="10"/>
      <c r="F410" s="10"/>
      <c r="G410" s="27"/>
      <c r="H410" s="13"/>
      <c r="I410" s="26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363</v>
      </c>
      <c r="B411" s="10" t="str">
        <f t="shared" si="10"/>
        <v>000-000</v>
      </c>
      <c r="C411" s="10"/>
      <c r="D411" s="10"/>
      <c r="E411" s="10"/>
      <c r="F411" s="10"/>
      <c r="G411" s="27"/>
      <c r="H411" s="13"/>
      <c r="I411" s="26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10" t="str">
        <f t="shared" si="10"/>
        <v>000-000</v>
      </c>
      <c r="C412" s="10"/>
      <c r="D412" s="10"/>
      <c r="E412" s="10"/>
      <c r="F412" s="10"/>
      <c r="G412" s="27"/>
      <c r="H412" s="13"/>
      <c r="I412" s="26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10" t="str">
        <f t="shared" si="10"/>
        <v>000-000</v>
      </c>
      <c r="C413" s="10"/>
      <c r="D413" s="10"/>
      <c r="E413" s="10"/>
      <c r="F413" s="10"/>
      <c r="G413" s="27"/>
      <c r="H413" s="13"/>
      <c r="I413" s="26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10" t="str">
        <f t="shared" si="10"/>
        <v>000-000</v>
      </c>
      <c r="C414" s="10"/>
      <c r="D414" s="10"/>
      <c r="E414" s="10"/>
      <c r="F414" s="10"/>
      <c r="G414" s="27"/>
      <c r="H414" s="13"/>
      <c r="I414" s="26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10" t="str">
        <f t="shared" si="10"/>
        <v>000-000</v>
      </c>
      <c r="C415" s="10"/>
      <c r="D415" s="10"/>
      <c r="E415" s="10"/>
      <c r="F415" s="10"/>
      <c r="G415" s="27"/>
      <c r="H415" s="13"/>
      <c r="I415" s="26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10" t="str">
        <f t="shared" si="10"/>
        <v>000-000</v>
      </c>
      <c r="C416" s="10"/>
      <c r="D416" s="10"/>
      <c r="E416" s="10"/>
      <c r="F416" s="10"/>
      <c r="G416" s="27"/>
      <c r="H416" s="13"/>
      <c r="I416" s="26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10" t="str">
        <f t="shared" si="10"/>
        <v>000-000</v>
      </c>
      <c r="C417" s="10"/>
      <c r="D417" s="10"/>
      <c r="E417" s="10"/>
      <c r="F417" s="10"/>
      <c r="G417" s="27"/>
      <c r="H417" s="13"/>
      <c r="I417" s="26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10" t="str">
        <f t="shared" si="10"/>
        <v>000-000</v>
      </c>
      <c r="C418" s="10"/>
      <c r="D418" s="10"/>
      <c r="E418" s="10"/>
      <c r="F418" s="10"/>
      <c r="G418" s="27"/>
      <c r="H418" s="13"/>
      <c r="I418" s="26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10" t="str">
        <f t="shared" si="10"/>
        <v>000-000</v>
      </c>
      <c r="C419" s="10"/>
      <c r="D419" s="10"/>
      <c r="E419" s="10"/>
      <c r="F419" s="10"/>
      <c r="G419" s="27"/>
      <c r="H419" s="13"/>
      <c r="I419" s="26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10" t="str">
        <f t="shared" si="10"/>
        <v>000-000</v>
      </c>
      <c r="C420" s="10"/>
      <c r="D420" s="10"/>
      <c r="E420" s="10"/>
      <c r="F420" s="10"/>
      <c r="G420" s="27"/>
      <c r="H420" s="13"/>
      <c r="I420" s="26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10" t="str">
        <f t="shared" si="10"/>
        <v>000-000</v>
      </c>
      <c r="C421" s="10"/>
      <c r="D421" s="10"/>
      <c r="E421" s="10"/>
      <c r="F421" s="10"/>
      <c r="G421" s="27"/>
      <c r="H421" s="13"/>
      <c r="I421" s="26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10" t="str">
        <f t="shared" si="10"/>
        <v>000-000</v>
      </c>
      <c r="C422" s="10"/>
      <c r="D422" s="10"/>
      <c r="E422" s="10"/>
      <c r="F422" s="10"/>
      <c r="G422" s="27"/>
      <c r="H422" s="13"/>
      <c r="I422" s="26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10" t="str">
        <f t="shared" si="10"/>
        <v>000-000</v>
      </c>
      <c r="C423" s="10"/>
      <c r="D423" s="10"/>
      <c r="E423" s="10"/>
      <c r="F423" s="10"/>
      <c r="G423" s="27"/>
      <c r="H423" s="13"/>
      <c r="I423" s="26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10" t="str">
        <f t="shared" si="10"/>
        <v>000-000</v>
      </c>
      <c r="C424" s="10"/>
      <c r="D424" s="10"/>
      <c r="E424" s="10"/>
      <c r="F424" s="10"/>
      <c r="G424" s="27"/>
      <c r="H424" s="13"/>
      <c r="I424" s="26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10" t="str">
        <f t="shared" si="10"/>
        <v>000-000</v>
      </c>
      <c r="C425" s="10"/>
      <c r="D425" s="10"/>
      <c r="E425" s="10"/>
      <c r="F425" s="10"/>
      <c r="G425" s="27"/>
      <c r="H425" s="13"/>
      <c r="I425" s="26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378</v>
      </c>
      <c r="B426" s="10" t="str">
        <f t="shared" si="10"/>
        <v>000-000</v>
      </c>
      <c r="C426" s="10"/>
      <c r="D426" s="10"/>
      <c r="E426" s="10"/>
      <c r="F426" s="10"/>
      <c r="G426" s="27"/>
      <c r="H426" s="13"/>
      <c r="I426" s="26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379</v>
      </c>
      <c r="B427" s="10" t="str">
        <f t="shared" si="10"/>
        <v>000-000</v>
      </c>
      <c r="C427" s="10"/>
      <c r="D427" s="10"/>
      <c r="E427" s="10"/>
      <c r="F427" s="10"/>
      <c r="G427" s="27"/>
      <c r="H427" s="13"/>
      <c r="I427" s="26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380</v>
      </c>
      <c r="B428" s="10" t="str">
        <f t="shared" si="10"/>
        <v>000-000</v>
      </c>
      <c r="C428" s="10"/>
      <c r="D428" s="10"/>
      <c r="E428" s="10"/>
      <c r="F428" s="10"/>
      <c r="G428" s="27"/>
      <c r="H428" s="13"/>
      <c r="I428" s="26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381</v>
      </c>
      <c r="B429" s="10" t="str">
        <f t="shared" si="10"/>
        <v>000-000</v>
      </c>
      <c r="C429" s="10"/>
      <c r="D429" s="10"/>
      <c r="E429" s="10"/>
      <c r="F429" s="10"/>
      <c r="G429" s="27"/>
      <c r="H429" s="13"/>
      <c r="I429" s="26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382</v>
      </c>
      <c r="B430" s="10" t="str">
        <f t="shared" ref="B430:B448" si="11">TEXT(C430,"000")&amp;"-"&amp;TEXT(E430,"000")</f>
        <v>000-000</v>
      </c>
      <c r="C430" s="10"/>
      <c r="D430" s="10"/>
      <c r="E430" s="10"/>
      <c r="F430" s="10"/>
      <c r="G430" s="27"/>
      <c r="H430" s="13"/>
      <c r="I430" s="26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383</v>
      </c>
      <c r="B431" s="10" t="str">
        <f t="shared" si="11"/>
        <v>000-000</v>
      </c>
      <c r="C431" s="10"/>
      <c r="D431" s="10"/>
      <c r="E431" s="10"/>
      <c r="F431" s="10"/>
      <c r="G431" s="27"/>
      <c r="H431" s="13"/>
      <c r="I431" s="26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10" t="str">
        <f t="shared" si="11"/>
        <v>000-000</v>
      </c>
      <c r="C432" s="10"/>
      <c r="D432" s="10"/>
      <c r="E432" s="10"/>
      <c r="F432" s="10"/>
      <c r="G432" s="27"/>
      <c r="H432" s="13"/>
      <c r="I432" s="26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10" t="str">
        <f t="shared" si="11"/>
        <v>000-000</v>
      </c>
      <c r="C433" s="10"/>
      <c r="D433" s="10"/>
      <c r="E433" s="10"/>
      <c r="F433" s="10"/>
      <c r="G433" s="27"/>
      <c r="H433" s="13"/>
      <c r="I433" s="26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10" t="str">
        <f t="shared" si="11"/>
        <v>000-000</v>
      </c>
      <c r="C434" s="10"/>
      <c r="D434" s="10"/>
      <c r="E434" s="10"/>
      <c r="F434" s="10"/>
      <c r="G434" s="27"/>
      <c r="H434" s="13"/>
      <c r="I434" s="26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10" t="str">
        <f t="shared" si="11"/>
        <v>000-000</v>
      </c>
      <c r="C435" s="10"/>
      <c r="D435" s="10"/>
      <c r="E435" s="10"/>
      <c r="F435" s="10"/>
      <c r="G435" s="27"/>
      <c r="H435" s="13"/>
      <c r="I435" s="26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10" t="str">
        <f t="shared" si="11"/>
        <v>000-000</v>
      </c>
      <c r="C436" s="10"/>
      <c r="D436" s="10"/>
      <c r="E436" s="10"/>
      <c r="F436" s="10"/>
      <c r="G436" s="27"/>
      <c r="H436" s="13"/>
      <c r="I436" s="26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10" t="str">
        <f t="shared" si="11"/>
        <v>000-000</v>
      </c>
      <c r="C437" s="10"/>
      <c r="D437" s="10"/>
      <c r="E437" s="10"/>
      <c r="F437" s="10"/>
      <c r="G437" s="27"/>
      <c r="H437" s="13"/>
      <c r="I437" s="26"/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10" t="str">
        <f t="shared" si="11"/>
        <v>000-000</v>
      </c>
      <c r="C438" s="10"/>
      <c r="D438" s="10"/>
      <c r="E438" s="10"/>
      <c r="F438" s="10"/>
      <c r="G438" s="27"/>
      <c r="H438" s="13"/>
      <c r="I438" s="26"/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10" t="str">
        <f t="shared" si="11"/>
        <v>000-000</v>
      </c>
      <c r="C439" s="10"/>
      <c r="D439" s="10"/>
      <c r="E439" s="10"/>
      <c r="F439" s="10"/>
      <c r="G439" s="27"/>
      <c r="H439" s="13"/>
      <c r="I439" s="26"/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10" t="str">
        <f t="shared" si="11"/>
        <v>000-000</v>
      </c>
      <c r="C440" s="10"/>
      <c r="D440" s="10"/>
      <c r="E440" s="10"/>
      <c r="F440" s="10"/>
      <c r="G440" s="27"/>
      <c r="H440" s="13"/>
      <c r="I440" s="26"/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10" t="str">
        <f t="shared" si="11"/>
        <v>000-000</v>
      </c>
      <c r="C441" s="10"/>
      <c r="D441" s="10"/>
      <c r="E441" s="10"/>
      <c r="F441" s="10"/>
      <c r="G441" s="27"/>
      <c r="H441" s="13"/>
      <c r="I441" s="26"/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10" t="str">
        <f t="shared" si="11"/>
        <v>000-000</v>
      </c>
      <c r="C442" s="10"/>
      <c r="D442" s="10"/>
      <c r="E442" s="10"/>
      <c r="F442" s="10"/>
      <c r="G442" s="27"/>
      <c r="H442" s="13"/>
      <c r="I442" s="26"/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10" t="str">
        <f t="shared" si="11"/>
        <v>000-000</v>
      </c>
      <c r="C443" s="10"/>
      <c r="D443" s="10"/>
      <c r="E443" s="10"/>
      <c r="F443" s="10"/>
      <c r="G443" s="27"/>
      <c r="H443" s="13"/>
      <c r="I443" s="26"/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10" t="str">
        <f t="shared" si="11"/>
        <v>000-000</v>
      </c>
      <c r="C444" s="10"/>
      <c r="D444" s="10"/>
      <c r="E444" s="10"/>
      <c r="F444" s="10"/>
      <c r="G444" s="27"/>
      <c r="H444" s="13"/>
      <c r="I444" s="26"/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10" t="str">
        <f t="shared" si="11"/>
        <v>000-000</v>
      </c>
      <c r="C445" s="10"/>
      <c r="D445" s="10"/>
      <c r="E445" s="10"/>
      <c r="F445" s="10"/>
      <c r="G445" s="27"/>
      <c r="H445" s="13"/>
      <c r="I445" s="26"/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10" t="str">
        <f t="shared" si="11"/>
        <v>000-000</v>
      </c>
      <c r="C446" s="10"/>
      <c r="D446" s="10"/>
      <c r="E446" s="10"/>
      <c r="F446" s="10"/>
      <c r="G446" s="27"/>
      <c r="H446" s="13"/>
      <c r="I446" s="26"/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10" t="str">
        <f t="shared" si="11"/>
        <v>000-000</v>
      </c>
      <c r="C447" s="10"/>
      <c r="D447" s="10"/>
      <c r="E447" s="10"/>
      <c r="F447" s="10"/>
      <c r="G447" s="27"/>
      <c r="H447" s="13"/>
      <c r="I447" s="26"/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10" t="str">
        <f t="shared" si="11"/>
        <v>000-000</v>
      </c>
      <c r="C448" s="10"/>
      <c r="D448" s="10"/>
      <c r="E448" s="10"/>
      <c r="F448" s="10"/>
      <c r="G448" s="27"/>
      <c r="H448" s="13"/>
      <c r="I448" s="26"/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9"/>
      <c r="C449" s="10"/>
      <c r="D449" s="10"/>
      <c r="E449" s="10"/>
      <c r="F449" s="10"/>
      <c r="G449" s="27"/>
      <c r="H449" s="13"/>
      <c r="I449" s="26"/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C450" s="1" t="s">
        <v>339</v>
      </c>
    </row>
    <row r="451" spans="1:18" ht="15" customHeight="1">
      <c r="C451" s="8" t="s">
        <v>112</v>
      </c>
    </row>
    <row r="452" spans="1:18" ht="15" customHeight="1">
      <c r="C452" s="8" t="s">
        <v>113</v>
      </c>
    </row>
  </sheetData>
  <autoFilter ref="H1:H24" xr:uid="{00000000-0009-0000-0000-00000D000000}"/>
  <phoneticPr fontId="21" type="noConversion"/>
  <conditionalFormatting sqref="F51">
    <cfRule type="duplicateValues" dxfId="47" priority="42"/>
  </conditionalFormatting>
  <conditionalFormatting sqref="F51">
    <cfRule type="duplicateValues" dxfId="46" priority="40"/>
    <cfRule type="duplicateValues" dxfId="45" priority="41"/>
  </conditionalFormatting>
  <conditionalFormatting sqref="F54">
    <cfRule type="duplicateValues" dxfId="44" priority="39"/>
  </conditionalFormatting>
  <conditionalFormatting sqref="F54">
    <cfRule type="duplicateValues" dxfId="43" priority="37"/>
    <cfRule type="duplicateValues" dxfId="42" priority="38"/>
  </conditionalFormatting>
  <conditionalFormatting sqref="F55">
    <cfRule type="duplicateValues" dxfId="41" priority="36"/>
  </conditionalFormatting>
  <conditionalFormatting sqref="F55">
    <cfRule type="duplicateValues" dxfId="40" priority="34"/>
    <cfRule type="duplicateValues" dxfId="39" priority="35"/>
  </conditionalFormatting>
  <conditionalFormatting sqref="F112">
    <cfRule type="duplicateValues" dxfId="38" priority="33"/>
  </conditionalFormatting>
  <conditionalFormatting sqref="F112">
    <cfRule type="duplicateValues" dxfId="37" priority="31"/>
    <cfRule type="duplicateValues" dxfId="36" priority="32"/>
  </conditionalFormatting>
  <conditionalFormatting sqref="F114">
    <cfRule type="duplicateValues" dxfId="35" priority="30"/>
  </conditionalFormatting>
  <conditionalFormatting sqref="F114">
    <cfRule type="duplicateValues" dxfId="34" priority="28"/>
    <cfRule type="duplicateValues" dxfId="33" priority="29"/>
  </conditionalFormatting>
  <conditionalFormatting sqref="F112">
    <cfRule type="duplicateValues" dxfId="32" priority="27"/>
  </conditionalFormatting>
  <conditionalFormatting sqref="F112">
    <cfRule type="duplicateValues" dxfId="31" priority="25"/>
    <cfRule type="duplicateValues" dxfId="30" priority="26"/>
  </conditionalFormatting>
  <conditionalFormatting sqref="F114">
    <cfRule type="duplicateValues" dxfId="29" priority="24"/>
  </conditionalFormatting>
  <conditionalFormatting sqref="F114">
    <cfRule type="duplicateValues" dxfId="28" priority="22"/>
    <cfRule type="duplicateValues" dxfId="27" priority="23"/>
  </conditionalFormatting>
  <conditionalFormatting sqref="F114">
    <cfRule type="duplicateValues" dxfId="26" priority="21"/>
  </conditionalFormatting>
  <conditionalFormatting sqref="F114">
    <cfRule type="duplicateValues" dxfId="25" priority="19"/>
    <cfRule type="duplicateValues" dxfId="24" priority="20"/>
  </conditionalFormatting>
  <conditionalFormatting sqref="F114">
    <cfRule type="duplicateValues" dxfId="23" priority="18"/>
  </conditionalFormatting>
  <conditionalFormatting sqref="F114">
    <cfRule type="duplicateValues" dxfId="22" priority="16"/>
    <cfRule type="duplicateValues" dxfId="21" priority="17"/>
  </conditionalFormatting>
  <conditionalFormatting sqref="F115">
    <cfRule type="duplicateValues" dxfId="20" priority="15"/>
  </conditionalFormatting>
  <conditionalFormatting sqref="F115">
    <cfRule type="duplicateValues" dxfId="19" priority="13"/>
    <cfRule type="duplicateValues" dxfId="18" priority="14"/>
  </conditionalFormatting>
  <conditionalFormatting sqref="F116">
    <cfRule type="duplicateValues" dxfId="17" priority="12"/>
  </conditionalFormatting>
  <conditionalFormatting sqref="F116">
    <cfRule type="duplicateValues" dxfId="16" priority="10"/>
    <cfRule type="duplicateValues" dxfId="15" priority="11"/>
  </conditionalFormatting>
  <conditionalFormatting sqref="F115">
    <cfRule type="duplicateValues" dxfId="14" priority="9"/>
  </conditionalFormatting>
  <conditionalFormatting sqref="F115">
    <cfRule type="duplicateValues" dxfId="13" priority="7"/>
    <cfRule type="duplicateValues" dxfId="12" priority="8"/>
  </conditionalFormatting>
  <conditionalFormatting sqref="F115">
    <cfRule type="duplicateValues" dxfId="11" priority="6"/>
  </conditionalFormatting>
  <conditionalFormatting sqref="F115">
    <cfRule type="duplicateValues" dxfId="10" priority="4"/>
    <cfRule type="duplicateValues" dxfId="9" priority="5"/>
  </conditionalFormatting>
  <conditionalFormatting sqref="F115">
    <cfRule type="duplicateValues" dxfId="8" priority="3"/>
  </conditionalFormatting>
  <conditionalFormatting sqref="F115">
    <cfRule type="duplicateValues" dxfId="7" priority="1"/>
    <cfRule type="duplicateValues" dxfId="6" priority="2"/>
  </conditionalFormatting>
  <dataValidations count="3">
    <dataValidation type="list" allowBlank="1" showInputMessage="1" showErrorMessage="1" sqref="F398:F449 D398:D449 F49:F122 F124:F389 D49:D389" xr:uid="{00000000-0002-0000-0D00-000000000000}">
      <formula1>INDIRECT("_"&amp;C49)</formula1>
    </dataValidation>
    <dataValidation type="list" allowBlank="1" showInputMessage="1" showErrorMessage="1" sqref="H398:H449 H158:H389 K49:K147 H49:H147 K150:K152 H150:H152 K154:K156 H154:H156 K158:K449" xr:uid="{00000000-0002-0000-0D00-000001000000}">
      <formula1>$H$1:$H$42</formula1>
    </dataValidation>
    <dataValidation type="list" allowBlank="1" showInputMessage="1" showErrorMessage="1" sqref="C125:C136 E125:E136" xr:uid="{00000000-0002-0000-0D00-000002000000}">
      <formula1>#REF!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D00-000003000000}">
          <x14:formula1>
            <xm:f>'C:\Users\chizh\Desktop\ffcell\[02-关联交易等事项统计表（1月21日前交）.xlsx]Sheet2'!#REF!</xm:f>
          </x14:formula1>
          <xm:sqref>C57:C60 E57:E60</xm:sqref>
        </x14:dataValidation>
        <x14:dataValidation type="list" allowBlank="1" showInputMessage="1" showErrorMessage="1" xr:uid="{00000000-0002-0000-0D00-000004000000}">
          <x14:formula1>
            <xm:f>'C:\Users\chizh\Desktop\ffcell\[02-关联交易等事项统计表（畜产）.xlsx]Sheet2'!#REF!</xm:f>
          </x14:formula1>
          <xm:sqref>C61:C68 E61:E68</xm:sqref>
        </x14:dataValidation>
        <x14:dataValidation type="list" allowBlank="1" showInputMessage="1" showErrorMessage="1" xr:uid="{00000000-0002-0000-0D00-000005000000}">
          <x14:formula1>
            <xm:f>'C:\Users\chizh\Desktop\ffcell\[02-关联交易等事项统计表（高力+高基+越高）.xlsx]Sheet2'!#REF!</xm:f>
          </x14:formula1>
          <xm:sqref>C69:C78 E69:E78</xm:sqref>
        </x14:dataValidation>
        <x14:dataValidation type="list" allowBlank="1" showInputMessage="1" showErrorMessage="1" xr:uid="{00000000-0002-0000-0D00-000006000000}">
          <x14:formula1>
            <xm:f>'C:\Users\chizh\Desktop\ffcell\[02-关联交易等事项统计表（广池）.xlsx]Sheet2'!#REF!</xm:f>
          </x14:formula1>
          <xm:sqref>C79:C84 E79:E84</xm:sqref>
        </x14:dataValidation>
        <x14:dataValidation type="list" allowBlank="1" showInputMessage="1" showErrorMessage="1" xr:uid="{00000000-0002-0000-0D00-000007000000}">
          <x14:formula1>
            <xm:f>'C:\Users\chizh\Desktop\ffcell\[02-关联交易等事项统计表（华糖）.xlsx]Sheet2'!#REF!</xm:f>
          </x14:formula1>
          <xm:sqref>C100:C107 E100:E107</xm:sqref>
        </x14:dataValidation>
        <x14:dataValidation type="list" allowBlank="1" showInputMessage="1" showErrorMessage="1" xr:uid="{00000000-0002-0000-0D00-000008000000}">
          <x14:formula1>
            <xm:f>'C:\Users\chizh\Desktop\ffcell\[02-关联交易等事项统计表（双鱼厂）.xlsx]Sheet2'!#REF!</xm:f>
          </x14:formula1>
          <xm:sqref>C137 E137</xm:sqref>
        </x14:dataValidation>
        <x14:dataValidation type="list" allowBlank="1" showInputMessage="1" showErrorMessage="1" xr:uid="{00000000-0002-0000-0D00-000009000000}">
          <x14:formula1>
            <xm:f>'C:\Users\chizh\Desktop\ffcell\[02-关联交易等事项统计表（亚洲）.xlsx]Sheet2'!#REF!</xm:f>
          </x14:formula1>
          <xm:sqref>C138 E138</xm:sqref>
        </x14:dataValidation>
        <x14:dataValidation type="list" allowBlank="1" showInputMessage="1" showErrorMessage="1" xr:uid="{00000000-0002-0000-0D00-00000A000000}">
          <x14:formula1>
            <xm:f>'C:\Users\chizh\Desktop\关联交易表\[02-关联交易等事项统计表-资产公司.xlsx]Sheet2'!#REF!</xm:f>
          </x14:formula1>
          <xm:sqref>C49:C449 E49:E449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R452"/>
  <sheetViews>
    <sheetView view="pageBreakPreview" topLeftCell="A47" zoomScale="90" zoomScaleNormal="100" zoomScaleSheetLayoutView="9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28.1796875" style="8" customWidth="1"/>
    <col min="5" max="5" width="21.7265625" style="8" customWidth="1"/>
    <col min="6" max="6" width="22.7265625" style="8" customWidth="1"/>
    <col min="7" max="7" width="28.54296875" style="8" customWidth="1"/>
    <col min="8" max="8" width="28" style="8" customWidth="1"/>
    <col min="9" max="9" width="18.17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18" customHeight="1">
      <c r="A49" s="9">
        <v>1</v>
      </c>
      <c r="B49" s="10" t="str">
        <f t="shared" ref="B49:B112" si="0">TEXT(C49,"000")&amp;"-"&amp;TEXT(E49,"000")</f>
        <v>4级-3级</v>
      </c>
      <c r="C49" s="10" t="s">
        <v>72</v>
      </c>
      <c r="D49" s="10" t="s">
        <v>97</v>
      </c>
      <c r="E49" s="10" t="s">
        <v>69</v>
      </c>
      <c r="F49" s="10" t="s">
        <v>195</v>
      </c>
      <c r="G49" s="30" t="s">
        <v>165</v>
      </c>
      <c r="H49" s="13" t="s">
        <v>3</v>
      </c>
      <c r="I49" s="26">
        <v>27185</v>
      </c>
      <c r="J49" s="22"/>
      <c r="K49" s="23"/>
      <c r="L49" s="32"/>
      <c r="M49" s="24"/>
      <c r="N49" s="20"/>
      <c r="O49" s="20"/>
      <c r="P49" s="20"/>
      <c r="Q49" s="20"/>
      <c r="R49" s="20"/>
    </row>
    <row r="50" spans="1:18" ht="18" customHeight="1">
      <c r="A50" s="9">
        <v>2</v>
      </c>
      <c r="B50" s="10" t="str">
        <f t="shared" si="0"/>
        <v>4级-3级</v>
      </c>
      <c r="C50" s="10" t="s">
        <v>72</v>
      </c>
      <c r="D50" s="10" t="s">
        <v>97</v>
      </c>
      <c r="E50" s="10" t="s">
        <v>69</v>
      </c>
      <c r="F50" s="10" t="s">
        <v>195</v>
      </c>
      <c r="G50" s="30" t="s">
        <v>306</v>
      </c>
      <c r="H50" s="13" t="s">
        <v>3</v>
      </c>
      <c r="I50" s="26">
        <v>954748.3</v>
      </c>
      <c r="J50" s="22"/>
      <c r="K50" s="23"/>
      <c r="L50" s="32"/>
      <c r="M50" s="24"/>
      <c r="N50" s="20"/>
      <c r="O50" s="20"/>
      <c r="P50" s="20"/>
      <c r="Q50" s="20"/>
      <c r="R50" s="20"/>
    </row>
    <row r="51" spans="1:18" ht="18" customHeight="1">
      <c r="A51" s="9">
        <v>3</v>
      </c>
      <c r="B51" s="10" t="str">
        <f t="shared" si="0"/>
        <v>4级-3级</v>
      </c>
      <c r="C51" s="10" t="s">
        <v>72</v>
      </c>
      <c r="D51" s="10" t="s">
        <v>97</v>
      </c>
      <c r="E51" s="10" t="s">
        <v>69</v>
      </c>
      <c r="F51" s="10" t="s">
        <v>195</v>
      </c>
      <c r="G51" s="30" t="s">
        <v>165</v>
      </c>
      <c r="H51" s="13" t="s">
        <v>6</v>
      </c>
      <c r="I51" s="26">
        <v>1229417.8500000001</v>
      </c>
      <c r="J51" s="22"/>
      <c r="K51" s="23"/>
      <c r="L51" s="32"/>
      <c r="M51" s="24"/>
      <c r="N51" s="20"/>
      <c r="O51" s="20"/>
      <c r="P51" s="20"/>
      <c r="Q51" s="20"/>
      <c r="R51" s="20"/>
    </row>
    <row r="52" spans="1:18" ht="18" customHeight="1">
      <c r="A52" s="9">
        <v>4</v>
      </c>
      <c r="B52" s="10" t="str">
        <f t="shared" si="0"/>
        <v>4级-3级</v>
      </c>
      <c r="C52" s="10" t="s">
        <v>72</v>
      </c>
      <c r="D52" s="10" t="s">
        <v>97</v>
      </c>
      <c r="E52" s="10" t="s">
        <v>69</v>
      </c>
      <c r="F52" s="10" t="s">
        <v>195</v>
      </c>
      <c r="G52" s="30" t="s">
        <v>166</v>
      </c>
      <c r="H52" s="13" t="s">
        <v>9</v>
      </c>
      <c r="I52" s="26">
        <v>470000</v>
      </c>
      <c r="J52" s="22"/>
      <c r="K52" s="23"/>
      <c r="L52" s="32"/>
      <c r="M52" s="24"/>
      <c r="N52" s="20"/>
      <c r="O52" s="20"/>
      <c r="P52" s="20"/>
      <c r="Q52" s="20"/>
      <c r="R52" s="20"/>
    </row>
    <row r="53" spans="1:18" ht="18" customHeight="1">
      <c r="A53" s="9">
        <v>5</v>
      </c>
      <c r="B53" s="10" t="str">
        <f t="shared" si="0"/>
        <v>4级-3级</v>
      </c>
      <c r="C53" s="10" t="s">
        <v>72</v>
      </c>
      <c r="D53" s="10" t="s">
        <v>97</v>
      </c>
      <c r="E53" s="10" t="s">
        <v>69</v>
      </c>
      <c r="F53" s="10" t="s">
        <v>341</v>
      </c>
      <c r="G53" s="30" t="s">
        <v>306</v>
      </c>
      <c r="H53" s="13" t="s">
        <v>3</v>
      </c>
      <c r="I53" s="26">
        <v>21347.15</v>
      </c>
      <c r="J53" s="22"/>
      <c r="K53" s="23"/>
      <c r="L53" s="32"/>
      <c r="M53" s="24"/>
      <c r="N53" s="20"/>
      <c r="O53" s="20"/>
      <c r="P53" s="20"/>
      <c r="Q53" s="20"/>
      <c r="R53" s="20"/>
    </row>
    <row r="54" spans="1:18" ht="18" customHeight="1">
      <c r="A54" s="9">
        <v>6</v>
      </c>
      <c r="B54" s="10" t="str">
        <f t="shared" si="0"/>
        <v>4级-3级</v>
      </c>
      <c r="C54" s="10" t="s">
        <v>72</v>
      </c>
      <c r="D54" s="10" t="s">
        <v>97</v>
      </c>
      <c r="E54" s="10" t="s">
        <v>69</v>
      </c>
      <c r="F54" s="10" t="s">
        <v>341</v>
      </c>
      <c r="G54" s="70" t="s">
        <v>342</v>
      </c>
      <c r="H54" s="13" t="s">
        <v>5</v>
      </c>
      <c r="I54" s="26">
        <v>55838.82</v>
      </c>
      <c r="J54" s="22"/>
      <c r="K54" s="23"/>
      <c r="L54" s="38"/>
      <c r="M54" s="24"/>
      <c r="N54" s="20"/>
      <c r="O54" s="20"/>
      <c r="P54" s="20"/>
      <c r="Q54" s="20"/>
      <c r="R54" s="20"/>
    </row>
    <row r="55" spans="1:18" ht="18" customHeight="1">
      <c r="A55" s="9">
        <v>7</v>
      </c>
      <c r="B55" s="10" t="str">
        <f t="shared" si="0"/>
        <v>4级-2级</v>
      </c>
      <c r="C55" s="10" t="s">
        <v>72</v>
      </c>
      <c r="D55" s="10" t="s">
        <v>97</v>
      </c>
      <c r="E55" s="10" t="s">
        <v>66</v>
      </c>
      <c r="F55" s="10" t="s">
        <v>89</v>
      </c>
      <c r="G55" s="70" t="s">
        <v>306</v>
      </c>
      <c r="H55" s="13" t="s">
        <v>3</v>
      </c>
      <c r="I55" s="26">
        <v>327294.78000000003</v>
      </c>
      <c r="J55" s="22"/>
      <c r="K55" s="23"/>
      <c r="L55" s="38"/>
      <c r="M55" s="24"/>
      <c r="N55" s="20"/>
      <c r="O55" s="20"/>
      <c r="P55" s="20"/>
      <c r="Q55" s="20"/>
      <c r="R55" s="20"/>
    </row>
    <row r="56" spans="1:18" ht="18" customHeight="1">
      <c r="A56" s="9">
        <v>8</v>
      </c>
      <c r="B56" s="10" t="str">
        <f t="shared" si="0"/>
        <v>4级-3级</v>
      </c>
      <c r="C56" s="10" t="s">
        <v>72</v>
      </c>
      <c r="D56" s="10" t="s">
        <v>97</v>
      </c>
      <c r="E56" s="10" t="s">
        <v>69</v>
      </c>
      <c r="F56" s="10" t="s">
        <v>231</v>
      </c>
      <c r="G56" s="70" t="s">
        <v>306</v>
      </c>
      <c r="H56" s="13" t="s">
        <v>3</v>
      </c>
      <c r="I56" s="26">
        <v>134531.51</v>
      </c>
      <c r="J56" s="22"/>
      <c r="K56" s="23"/>
      <c r="L56" s="38"/>
      <c r="M56" s="24"/>
      <c r="N56" s="20"/>
      <c r="O56" s="20"/>
      <c r="P56" s="20"/>
      <c r="Q56" s="20"/>
      <c r="R56" s="20"/>
    </row>
    <row r="57" spans="1:18" ht="18" customHeight="1">
      <c r="A57" s="9">
        <v>9</v>
      </c>
      <c r="B57" s="10" t="str">
        <f t="shared" si="0"/>
        <v>4级-3级</v>
      </c>
      <c r="C57" s="10" t="s">
        <v>72</v>
      </c>
      <c r="D57" s="10" t="s">
        <v>97</v>
      </c>
      <c r="E57" s="10" t="s">
        <v>69</v>
      </c>
      <c r="F57" s="10" t="s">
        <v>231</v>
      </c>
      <c r="G57" s="70" t="s">
        <v>342</v>
      </c>
      <c r="H57" s="13" t="s">
        <v>5</v>
      </c>
      <c r="I57" s="26">
        <v>6756</v>
      </c>
      <c r="J57" s="22"/>
      <c r="K57" s="23"/>
      <c r="L57" s="40"/>
      <c r="M57" s="24"/>
      <c r="N57" s="20"/>
      <c r="O57" s="20"/>
      <c r="P57" s="20"/>
      <c r="Q57" s="20"/>
      <c r="R57" s="20"/>
    </row>
    <row r="58" spans="1:18" ht="18" customHeight="1">
      <c r="A58" s="9">
        <v>10</v>
      </c>
      <c r="B58" s="10" t="str">
        <f t="shared" si="0"/>
        <v>4级-3级</v>
      </c>
      <c r="C58" s="10" t="s">
        <v>72</v>
      </c>
      <c r="D58" s="10" t="s">
        <v>97</v>
      </c>
      <c r="E58" s="10" t="s">
        <v>69</v>
      </c>
      <c r="F58" s="10" t="s">
        <v>180</v>
      </c>
      <c r="G58" s="52" t="s">
        <v>306</v>
      </c>
      <c r="H58" s="13" t="s">
        <v>3</v>
      </c>
      <c r="I58" s="26">
        <v>134531.51</v>
      </c>
      <c r="J58" s="22"/>
      <c r="K58" s="23"/>
      <c r="L58" s="40"/>
      <c r="M58" s="24"/>
      <c r="N58" s="20"/>
      <c r="O58" s="20"/>
      <c r="P58" s="20"/>
      <c r="Q58" s="20"/>
      <c r="R58" s="20"/>
    </row>
    <row r="59" spans="1:18" ht="18" customHeight="1">
      <c r="A59" s="9">
        <v>11</v>
      </c>
      <c r="B59" s="10" t="str">
        <f t="shared" si="0"/>
        <v>4级-3级</v>
      </c>
      <c r="C59" s="10" t="s">
        <v>72</v>
      </c>
      <c r="D59" s="10" t="s">
        <v>97</v>
      </c>
      <c r="E59" s="10" t="s">
        <v>69</v>
      </c>
      <c r="F59" s="10" t="s">
        <v>180</v>
      </c>
      <c r="G59" s="70" t="s">
        <v>343</v>
      </c>
      <c r="H59" s="13" t="s">
        <v>3</v>
      </c>
      <c r="I59" s="26">
        <v>13351.89</v>
      </c>
      <c r="J59" s="22"/>
      <c r="K59" s="23"/>
      <c r="L59" s="20"/>
      <c r="M59" s="24"/>
      <c r="N59" s="20"/>
      <c r="O59" s="20"/>
      <c r="P59" s="20"/>
      <c r="Q59" s="20"/>
      <c r="R59" s="20"/>
    </row>
    <row r="60" spans="1:18" ht="18" customHeight="1">
      <c r="A60" s="9">
        <v>12</v>
      </c>
      <c r="B60" s="10" t="str">
        <f t="shared" si="0"/>
        <v>4级-3级</v>
      </c>
      <c r="C60" s="10" t="s">
        <v>72</v>
      </c>
      <c r="D60" s="10" t="s">
        <v>97</v>
      </c>
      <c r="E60" s="10" t="s">
        <v>69</v>
      </c>
      <c r="F60" s="10" t="s">
        <v>180</v>
      </c>
      <c r="G60" s="52" t="s">
        <v>344</v>
      </c>
      <c r="H60" s="13" t="s">
        <v>6</v>
      </c>
      <c r="I60" s="26">
        <v>316554.93</v>
      </c>
      <c r="J60" s="22"/>
      <c r="K60" s="23"/>
      <c r="L60" s="20"/>
      <c r="M60" s="24"/>
      <c r="N60" s="20"/>
      <c r="O60" s="20"/>
      <c r="P60" s="20"/>
      <c r="Q60" s="20"/>
      <c r="R60" s="20"/>
    </row>
    <row r="61" spans="1:18" ht="18" customHeight="1">
      <c r="A61" s="9">
        <v>13</v>
      </c>
      <c r="B61" s="10" t="str">
        <f t="shared" si="0"/>
        <v>4级-3级</v>
      </c>
      <c r="C61" s="10" t="s">
        <v>72</v>
      </c>
      <c r="D61" s="10" t="s">
        <v>97</v>
      </c>
      <c r="E61" s="10" t="s">
        <v>69</v>
      </c>
      <c r="F61" s="10" t="s">
        <v>180</v>
      </c>
      <c r="G61" s="52" t="s">
        <v>345</v>
      </c>
      <c r="H61" s="13" t="s">
        <v>9</v>
      </c>
      <c r="I61" s="26">
        <v>21594.77</v>
      </c>
      <c r="J61" s="22"/>
      <c r="K61" s="23"/>
      <c r="L61" s="20"/>
      <c r="M61" s="24"/>
      <c r="N61" s="20"/>
      <c r="O61" s="20"/>
      <c r="P61" s="20"/>
      <c r="Q61" s="20"/>
      <c r="R61" s="20"/>
    </row>
    <row r="62" spans="1:18" ht="18" customHeight="1">
      <c r="A62" s="9">
        <v>14</v>
      </c>
      <c r="B62" s="10" t="str">
        <f t="shared" si="0"/>
        <v>4级-3级</v>
      </c>
      <c r="C62" s="10" t="s">
        <v>72</v>
      </c>
      <c r="D62" s="10" t="s">
        <v>97</v>
      </c>
      <c r="E62" s="10" t="s">
        <v>69</v>
      </c>
      <c r="F62" s="10" t="s">
        <v>180</v>
      </c>
      <c r="G62" s="52" t="s">
        <v>346</v>
      </c>
      <c r="H62" s="13" t="s">
        <v>6</v>
      </c>
      <c r="I62" s="26">
        <v>475.8</v>
      </c>
      <c r="J62" s="22"/>
      <c r="K62" s="23"/>
      <c r="L62" s="20"/>
      <c r="M62" s="24"/>
      <c r="N62" s="20"/>
      <c r="O62" s="20"/>
      <c r="P62" s="20"/>
      <c r="Q62" s="20"/>
      <c r="R62" s="20"/>
    </row>
    <row r="63" spans="1:18" ht="18" customHeight="1">
      <c r="A63" s="9">
        <v>15</v>
      </c>
      <c r="B63" s="10" t="str">
        <f t="shared" si="0"/>
        <v>4级-3级</v>
      </c>
      <c r="C63" s="10" t="s">
        <v>72</v>
      </c>
      <c r="D63" s="10" t="s">
        <v>97</v>
      </c>
      <c r="E63" s="10" t="s">
        <v>69</v>
      </c>
      <c r="F63" s="10" t="s">
        <v>347</v>
      </c>
      <c r="G63" s="52" t="s">
        <v>306</v>
      </c>
      <c r="H63" s="13" t="s">
        <v>3</v>
      </c>
      <c r="I63" s="26">
        <v>652559.49</v>
      </c>
      <c r="J63" s="22"/>
      <c r="K63" s="23"/>
      <c r="L63" s="20"/>
      <c r="M63" s="24"/>
      <c r="N63" s="20"/>
      <c r="O63" s="20"/>
      <c r="P63" s="20"/>
      <c r="Q63" s="20"/>
      <c r="R63" s="20"/>
    </row>
    <row r="64" spans="1:18" ht="18" customHeight="1">
      <c r="A64" s="9">
        <v>16</v>
      </c>
      <c r="B64" s="10" t="str">
        <f t="shared" si="0"/>
        <v>4级-3级</v>
      </c>
      <c r="C64" s="10" t="s">
        <v>72</v>
      </c>
      <c r="D64" s="10" t="s">
        <v>97</v>
      </c>
      <c r="E64" s="10" t="s">
        <v>69</v>
      </c>
      <c r="F64" s="10" t="s">
        <v>347</v>
      </c>
      <c r="G64" s="52" t="s">
        <v>165</v>
      </c>
      <c r="H64" s="13" t="s">
        <v>6</v>
      </c>
      <c r="I64" s="26">
        <v>81509.070000000007</v>
      </c>
      <c r="J64" s="22"/>
      <c r="K64" s="23"/>
      <c r="L64" s="20"/>
      <c r="M64" s="24"/>
      <c r="N64" s="20"/>
      <c r="O64" s="20"/>
      <c r="P64" s="20"/>
      <c r="Q64" s="20"/>
      <c r="R64" s="20"/>
    </row>
    <row r="65" spans="1:18" ht="18" customHeight="1">
      <c r="A65" s="9">
        <v>17</v>
      </c>
      <c r="B65" s="10" t="str">
        <f t="shared" si="0"/>
        <v>4级-3级</v>
      </c>
      <c r="C65" s="10" t="s">
        <v>72</v>
      </c>
      <c r="D65" s="10" t="s">
        <v>97</v>
      </c>
      <c r="E65" s="10" t="s">
        <v>69</v>
      </c>
      <c r="F65" s="10" t="s">
        <v>347</v>
      </c>
      <c r="G65" s="52" t="s">
        <v>348</v>
      </c>
      <c r="H65" s="13" t="s">
        <v>6</v>
      </c>
      <c r="I65" s="26">
        <v>30922.49</v>
      </c>
      <c r="J65" s="22"/>
      <c r="K65" s="23"/>
      <c r="L65" s="20"/>
      <c r="M65" s="24"/>
      <c r="N65" s="20"/>
      <c r="O65" s="20"/>
      <c r="P65" s="20"/>
      <c r="Q65" s="20"/>
      <c r="R65" s="20"/>
    </row>
    <row r="66" spans="1:18" ht="18" customHeight="1">
      <c r="A66" s="9">
        <v>18</v>
      </c>
      <c r="B66" s="10" t="str">
        <f t="shared" si="0"/>
        <v>4级-3级</v>
      </c>
      <c r="C66" s="10" t="s">
        <v>72</v>
      </c>
      <c r="D66" s="10" t="s">
        <v>97</v>
      </c>
      <c r="E66" s="10" t="s">
        <v>69</v>
      </c>
      <c r="F66" s="10" t="s">
        <v>349</v>
      </c>
      <c r="G66" s="52" t="s">
        <v>306</v>
      </c>
      <c r="H66" s="13" t="s">
        <v>3</v>
      </c>
      <c r="I66" s="26">
        <v>41587.42</v>
      </c>
      <c r="J66" s="22"/>
      <c r="K66" s="23"/>
      <c r="L66" s="20"/>
      <c r="M66" s="24"/>
      <c r="N66" s="20"/>
      <c r="O66" s="20"/>
      <c r="P66" s="20"/>
      <c r="Q66" s="20"/>
      <c r="R66" s="20"/>
    </row>
    <row r="67" spans="1:18" ht="18" customHeight="1">
      <c r="A67" s="9">
        <v>19</v>
      </c>
      <c r="B67" s="10" t="str">
        <f t="shared" si="0"/>
        <v>4级-3级</v>
      </c>
      <c r="C67" s="10" t="s">
        <v>72</v>
      </c>
      <c r="D67" s="10" t="s">
        <v>97</v>
      </c>
      <c r="E67" s="10" t="s">
        <v>69</v>
      </c>
      <c r="F67" s="10" t="s">
        <v>349</v>
      </c>
      <c r="G67" s="52" t="s">
        <v>165</v>
      </c>
      <c r="H67" s="13" t="s">
        <v>6</v>
      </c>
      <c r="I67" s="26">
        <v>107514.43</v>
      </c>
      <c r="J67" s="22"/>
      <c r="K67" s="23"/>
      <c r="L67" s="20"/>
      <c r="M67" s="24"/>
      <c r="N67" s="20"/>
      <c r="O67" s="20"/>
      <c r="P67" s="20"/>
      <c r="Q67" s="20"/>
      <c r="R67" s="20"/>
    </row>
    <row r="68" spans="1:18" ht="18" customHeight="1">
      <c r="A68" s="9">
        <v>20</v>
      </c>
      <c r="B68" s="10" t="str">
        <f t="shared" si="0"/>
        <v>4级-3级</v>
      </c>
      <c r="C68" s="10" t="s">
        <v>72</v>
      </c>
      <c r="D68" s="10" t="s">
        <v>97</v>
      </c>
      <c r="E68" s="10" t="s">
        <v>69</v>
      </c>
      <c r="F68" s="10" t="s">
        <v>350</v>
      </c>
      <c r="G68" s="52" t="s">
        <v>306</v>
      </c>
      <c r="H68" s="13" t="s">
        <v>3</v>
      </c>
      <c r="I68" s="26">
        <v>184215.61</v>
      </c>
      <c r="J68" s="22"/>
      <c r="K68" s="23"/>
      <c r="L68" s="20"/>
      <c r="M68" s="24"/>
      <c r="N68" s="20"/>
      <c r="O68" s="20"/>
      <c r="P68" s="20"/>
      <c r="Q68" s="20"/>
      <c r="R68" s="20"/>
    </row>
    <row r="69" spans="1:18" ht="18" customHeight="1">
      <c r="A69" s="9">
        <v>21</v>
      </c>
      <c r="B69" s="10" t="str">
        <f t="shared" si="0"/>
        <v>4级-3级</v>
      </c>
      <c r="C69" s="10" t="s">
        <v>72</v>
      </c>
      <c r="D69" s="10" t="s">
        <v>97</v>
      </c>
      <c r="E69" s="10" t="s">
        <v>69</v>
      </c>
      <c r="F69" s="10" t="s">
        <v>350</v>
      </c>
      <c r="G69" s="52" t="s">
        <v>165</v>
      </c>
      <c r="H69" s="13" t="s">
        <v>6</v>
      </c>
      <c r="I69" s="26">
        <v>243525.48</v>
      </c>
      <c r="J69" s="22"/>
      <c r="K69" s="23"/>
      <c r="L69" s="20"/>
      <c r="M69" s="24"/>
      <c r="N69" s="20"/>
      <c r="O69" s="20"/>
      <c r="P69" s="20"/>
      <c r="Q69" s="20"/>
      <c r="R69" s="20"/>
    </row>
    <row r="70" spans="1:18" ht="18" customHeight="1">
      <c r="A70" s="9">
        <v>22</v>
      </c>
      <c r="B70" s="10" t="str">
        <f t="shared" si="0"/>
        <v>4级-3级</v>
      </c>
      <c r="C70" s="10" t="s">
        <v>72</v>
      </c>
      <c r="D70" s="10" t="s">
        <v>97</v>
      </c>
      <c r="E70" s="10" t="s">
        <v>69</v>
      </c>
      <c r="F70" s="10" t="s">
        <v>245</v>
      </c>
      <c r="G70" s="52" t="s">
        <v>306</v>
      </c>
      <c r="H70" s="13" t="s">
        <v>3</v>
      </c>
      <c r="I70" s="26">
        <v>289958.5</v>
      </c>
      <c r="J70" s="22"/>
      <c r="K70" s="23"/>
      <c r="L70" s="20"/>
      <c r="M70" s="24"/>
      <c r="N70" s="20"/>
      <c r="O70" s="20"/>
      <c r="P70" s="20"/>
      <c r="Q70" s="20"/>
      <c r="R70" s="20"/>
    </row>
    <row r="71" spans="1:18" ht="18" customHeight="1">
      <c r="A71" s="9">
        <v>23</v>
      </c>
      <c r="B71" s="10" t="str">
        <f t="shared" si="0"/>
        <v>4级-3级</v>
      </c>
      <c r="C71" s="10" t="s">
        <v>72</v>
      </c>
      <c r="D71" s="10" t="s">
        <v>97</v>
      </c>
      <c r="E71" s="10" t="s">
        <v>69</v>
      </c>
      <c r="F71" s="10" t="s">
        <v>194</v>
      </c>
      <c r="G71" s="52" t="s">
        <v>165</v>
      </c>
      <c r="H71" s="13" t="s">
        <v>5</v>
      </c>
      <c r="I71" s="26">
        <v>584364.5</v>
      </c>
      <c r="J71" s="22"/>
      <c r="K71" s="23"/>
      <c r="L71" s="20"/>
      <c r="M71" s="24"/>
      <c r="N71" s="20"/>
      <c r="O71" s="20"/>
      <c r="P71" s="20"/>
      <c r="Q71" s="20"/>
      <c r="R71" s="20"/>
    </row>
    <row r="72" spans="1:18" ht="18" customHeight="1">
      <c r="A72" s="9">
        <v>24</v>
      </c>
      <c r="B72" s="10" t="str">
        <f t="shared" si="0"/>
        <v>4级-3级</v>
      </c>
      <c r="C72" s="10" t="s">
        <v>72</v>
      </c>
      <c r="D72" s="10" t="s">
        <v>97</v>
      </c>
      <c r="E72" s="10" t="s">
        <v>69</v>
      </c>
      <c r="F72" s="10" t="s">
        <v>194</v>
      </c>
      <c r="G72" s="52" t="s">
        <v>165</v>
      </c>
      <c r="H72" s="13" t="s">
        <v>6</v>
      </c>
      <c r="I72" s="26">
        <v>42184.15</v>
      </c>
      <c r="J72" s="22"/>
      <c r="K72" s="23"/>
      <c r="L72" s="20"/>
      <c r="M72" s="24"/>
      <c r="N72" s="20"/>
      <c r="O72" s="20"/>
      <c r="P72" s="20"/>
      <c r="Q72" s="20"/>
      <c r="R72" s="20"/>
    </row>
    <row r="73" spans="1:18" ht="18" customHeight="1">
      <c r="A73" s="9">
        <v>25</v>
      </c>
      <c r="B73" s="10" t="str">
        <f t="shared" si="0"/>
        <v>4级-3级</v>
      </c>
      <c r="C73" s="10" t="s">
        <v>72</v>
      </c>
      <c r="D73" s="10" t="s">
        <v>97</v>
      </c>
      <c r="E73" s="10" t="s">
        <v>69</v>
      </c>
      <c r="F73" s="10" t="s">
        <v>351</v>
      </c>
      <c r="G73" s="52" t="s">
        <v>306</v>
      </c>
      <c r="H73" s="13" t="s">
        <v>3</v>
      </c>
      <c r="I73" s="26">
        <v>140567</v>
      </c>
      <c r="J73" s="22"/>
      <c r="K73" s="23"/>
      <c r="L73" s="20"/>
      <c r="M73" s="24"/>
      <c r="N73" s="20"/>
      <c r="O73" s="20"/>
      <c r="P73" s="20"/>
      <c r="Q73" s="20"/>
      <c r="R73" s="20"/>
    </row>
    <row r="74" spans="1:18" ht="18" customHeight="1">
      <c r="A74" s="9">
        <v>26</v>
      </c>
      <c r="B74" s="10" t="str">
        <f t="shared" si="0"/>
        <v>4级-3级</v>
      </c>
      <c r="C74" s="10" t="s">
        <v>72</v>
      </c>
      <c r="D74" s="10" t="s">
        <v>97</v>
      </c>
      <c r="E74" s="10" t="s">
        <v>69</v>
      </c>
      <c r="F74" s="10" t="s">
        <v>352</v>
      </c>
      <c r="G74" s="52" t="s">
        <v>306</v>
      </c>
      <c r="H74" s="13" t="s">
        <v>3</v>
      </c>
      <c r="I74" s="26">
        <v>2774.58</v>
      </c>
      <c r="J74" s="22"/>
      <c r="K74" s="23"/>
      <c r="L74" s="20"/>
      <c r="M74" s="24"/>
      <c r="N74" s="20"/>
      <c r="O74" s="20"/>
      <c r="P74" s="20"/>
      <c r="Q74" s="20"/>
      <c r="R74" s="20"/>
    </row>
    <row r="75" spans="1:18" ht="18" customHeight="1">
      <c r="A75" s="9">
        <v>27</v>
      </c>
      <c r="B75" s="10" t="str">
        <f t="shared" si="0"/>
        <v>4级-3级</v>
      </c>
      <c r="C75" s="10" t="s">
        <v>72</v>
      </c>
      <c r="D75" s="10" t="s">
        <v>97</v>
      </c>
      <c r="E75" s="10" t="s">
        <v>69</v>
      </c>
      <c r="F75" s="10" t="s">
        <v>353</v>
      </c>
      <c r="G75" s="52" t="s">
        <v>306</v>
      </c>
      <c r="H75" s="13" t="s">
        <v>3</v>
      </c>
      <c r="I75" s="26">
        <v>849.09</v>
      </c>
      <c r="J75" s="22"/>
      <c r="K75" s="23"/>
      <c r="L75" s="20"/>
      <c r="M75" s="24"/>
      <c r="N75" s="20"/>
      <c r="O75" s="20"/>
      <c r="P75" s="20"/>
      <c r="Q75" s="20"/>
      <c r="R75" s="20"/>
    </row>
    <row r="76" spans="1:18" ht="18" customHeight="1">
      <c r="A76" s="9">
        <v>28</v>
      </c>
      <c r="B76" s="10" t="str">
        <f t="shared" si="0"/>
        <v>4级-3级</v>
      </c>
      <c r="C76" s="10" t="s">
        <v>72</v>
      </c>
      <c r="D76" s="10" t="s">
        <v>97</v>
      </c>
      <c r="E76" s="10" t="s">
        <v>69</v>
      </c>
      <c r="F76" s="10" t="s">
        <v>354</v>
      </c>
      <c r="G76" s="52" t="s">
        <v>306</v>
      </c>
      <c r="H76" s="13" t="s">
        <v>3</v>
      </c>
      <c r="I76" s="26">
        <v>2108774.75</v>
      </c>
      <c r="J76" s="22"/>
      <c r="K76" s="23"/>
      <c r="L76" s="20"/>
      <c r="M76" s="24"/>
      <c r="N76" s="20"/>
      <c r="O76" s="20"/>
      <c r="P76" s="20"/>
      <c r="Q76" s="20"/>
      <c r="R76" s="20"/>
    </row>
    <row r="77" spans="1:18" ht="18" customHeight="1">
      <c r="A77" s="9">
        <v>29</v>
      </c>
      <c r="B77" s="10" t="str">
        <f t="shared" si="0"/>
        <v>4级-1级</v>
      </c>
      <c r="C77" s="10" t="s">
        <v>72</v>
      </c>
      <c r="D77" s="10" t="s">
        <v>97</v>
      </c>
      <c r="E77" s="10" t="s">
        <v>64</v>
      </c>
      <c r="F77" s="10" t="s">
        <v>65</v>
      </c>
      <c r="G77" s="52" t="s">
        <v>256</v>
      </c>
      <c r="H77" s="13" t="s">
        <v>5</v>
      </c>
      <c r="I77" s="26">
        <v>600000</v>
      </c>
      <c r="J77" s="22"/>
      <c r="K77" s="23"/>
      <c r="L77" s="20"/>
      <c r="M77" s="24"/>
      <c r="N77" s="20"/>
      <c r="O77" s="20"/>
      <c r="P77" s="20"/>
      <c r="Q77" s="20"/>
      <c r="R77" s="20"/>
    </row>
    <row r="78" spans="1:18" ht="18" customHeight="1">
      <c r="A78" s="9">
        <v>30</v>
      </c>
      <c r="B78" s="10" t="str">
        <f t="shared" si="0"/>
        <v>4级-3级</v>
      </c>
      <c r="C78" s="10" t="s">
        <v>72</v>
      </c>
      <c r="D78" s="10" t="s">
        <v>97</v>
      </c>
      <c r="E78" s="10" t="s">
        <v>69</v>
      </c>
      <c r="F78" s="10" t="s">
        <v>355</v>
      </c>
      <c r="G78" s="52" t="s">
        <v>306</v>
      </c>
      <c r="H78" s="13" t="s">
        <v>3</v>
      </c>
      <c r="I78" s="26">
        <v>107438.39999999999</v>
      </c>
      <c r="J78" s="22"/>
      <c r="K78" s="23"/>
      <c r="L78" s="20"/>
      <c r="M78" s="24"/>
      <c r="N78" s="20"/>
      <c r="O78" s="20"/>
      <c r="P78" s="20"/>
      <c r="Q78" s="20"/>
      <c r="R78" s="20"/>
    </row>
    <row r="79" spans="1:18" ht="18" customHeight="1">
      <c r="A79" s="9">
        <v>31</v>
      </c>
      <c r="B79" s="10" t="str">
        <f t="shared" si="0"/>
        <v>4级-3级</v>
      </c>
      <c r="C79" s="10" t="s">
        <v>72</v>
      </c>
      <c r="D79" s="10" t="s">
        <v>97</v>
      </c>
      <c r="E79" s="10" t="s">
        <v>69</v>
      </c>
      <c r="F79" s="10" t="s">
        <v>355</v>
      </c>
      <c r="G79" s="52" t="s">
        <v>165</v>
      </c>
      <c r="H79" s="13" t="s">
        <v>5</v>
      </c>
      <c r="I79" s="26">
        <v>1885.04</v>
      </c>
      <c r="J79" s="22"/>
      <c r="K79" s="23"/>
      <c r="L79" s="20"/>
      <c r="M79" s="24"/>
      <c r="N79" s="20"/>
      <c r="O79" s="20"/>
      <c r="P79" s="20"/>
      <c r="Q79" s="20"/>
      <c r="R79" s="20"/>
    </row>
    <row r="80" spans="1:18" ht="18" customHeight="1">
      <c r="A80" s="9">
        <v>32</v>
      </c>
      <c r="B80" s="10" t="str">
        <f t="shared" si="0"/>
        <v>4级-3级</v>
      </c>
      <c r="C80" s="10" t="s">
        <v>72</v>
      </c>
      <c r="D80" s="10" t="s">
        <v>97</v>
      </c>
      <c r="E80" s="10" t="s">
        <v>69</v>
      </c>
      <c r="F80" s="10" t="s">
        <v>355</v>
      </c>
      <c r="G80" s="52" t="s">
        <v>165</v>
      </c>
      <c r="H80" s="13" t="s">
        <v>6</v>
      </c>
      <c r="I80" s="26">
        <v>351511.82</v>
      </c>
      <c r="J80" s="22"/>
      <c r="K80" s="23"/>
      <c r="L80" s="20"/>
      <c r="M80" s="24"/>
      <c r="N80" s="20"/>
      <c r="O80" s="20"/>
      <c r="P80" s="20"/>
      <c r="Q80" s="20"/>
      <c r="R80" s="20"/>
    </row>
    <row r="81" spans="1:18" ht="18" customHeight="1">
      <c r="A81" s="9">
        <v>33</v>
      </c>
      <c r="B81" s="10" t="str">
        <f t="shared" si="0"/>
        <v>4级-3级</v>
      </c>
      <c r="C81" s="10" t="s">
        <v>72</v>
      </c>
      <c r="D81" s="10" t="s">
        <v>97</v>
      </c>
      <c r="E81" s="10" t="s">
        <v>69</v>
      </c>
      <c r="F81" s="10" t="s">
        <v>161</v>
      </c>
      <c r="G81" s="52" t="s">
        <v>306</v>
      </c>
      <c r="H81" s="13" t="s">
        <v>3</v>
      </c>
      <c r="I81" s="26">
        <v>315891.25</v>
      </c>
      <c r="J81" s="22"/>
      <c r="K81" s="23"/>
      <c r="L81" s="20"/>
      <c r="M81" s="24"/>
      <c r="N81" s="20"/>
      <c r="O81" s="20"/>
      <c r="P81" s="20"/>
      <c r="Q81" s="20"/>
      <c r="R81" s="20"/>
    </row>
    <row r="82" spans="1:18" ht="18" customHeight="1">
      <c r="A82" s="9">
        <v>34</v>
      </c>
      <c r="B82" s="10" t="str">
        <f t="shared" si="0"/>
        <v>4级-3级</v>
      </c>
      <c r="C82" s="10" t="s">
        <v>72</v>
      </c>
      <c r="D82" s="10" t="s">
        <v>97</v>
      </c>
      <c r="E82" s="10" t="s">
        <v>69</v>
      </c>
      <c r="F82" s="10" t="s">
        <v>161</v>
      </c>
      <c r="G82" s="52" t="s">
        <v>344</v>
      </c>
      <c r="H82" s="13" t="s">
        <v>6</v>
      </c>
      <c r="I82" s="26">
        <v>826481.49</v>
      </c>
      <c r="J82" s="22"/>
      <c r="K82" s="23"/>
      <c r="L82" s="20"/>
      <c r="M82" s="24"/>
      <c r="N82" s="20"/>
      <c r="O82" s="20"/>
      <c r="P82" s="20"/>
      <c r="Q82" s="20"/>
      <c r="R82" s="20"/>
    </row>
    <row r="83" spans="1:18" ht="18" customHeight="1">
      <c r="A83" s="9">
        <v>35</v>
      </c>
      <c r="B83" s="10" t="str">
        <f t="shared" si="0"/>
        <v>4级-3级</v>
      </c>
      <c r="C83" s="10" t="s">
        <v>72</v>
      </c>
      <c r="D83" s="10" t="s">
        <v>97</v>
      </c>
      <c r="E83" s="10" t="s">
        <v>69</v>
      </c>
      <c r="F83" s="10" t="s">
        <v>161</v>
      </c>
      <c r="G83" s="52" t="s">
        <v>346</v>
      </c>
      <c r="H83" s="13" t="s">
        <v>6</v>
      </c>
      <c r="I83" s="26">
        <v>143</v>
      </c>
      <c r="J83" s="22"/>
      <c r="K83" s="23"/>
      <c r="L83" s="20"/>
      <c r="M83" s="24"/>
      <c r="N83" s="20"/>
      <c r="O83" s="20"/>
      <c r="P83" s="20"/>
      <c r="Q83" s="20"/>
      <c r="R83" s="20"/>
    </row>
    <row r="84" spans="1:18" ht="18" customHeight="1">
      <c r="A84" s="9">
        <v>36</v>
      </c>
      <c r="B84" s="10" t="str">
        <f t="shared" si="0"/>
        <v>4级-2级</v>
      </c>
      <c r="C84" s="10" t="s">
        <v>72</v>
      </c>
      <c r="D84" s="10" t="s">
        <v>97</v>
      </c>
      <c r="E84" s="10" t="s">
        <v>66</v>
      </c>
      <c r="F84" s="10" t="s">
        <v>84</v>
      </c>
      <c r="G84" s="52" t="s">
        <v>356</v>
      </c>
      <c r="H84" s="13" t="s">
        <v>6</v>
      </c>
      <c r="I84" s="26">
        <v>9321.52</v>
      </c>
      <c r="J84" s="22"/>
      <c r="K84" s="23"/>
      <c r="L84" s="20"/>
      <c r="M84" s="24"/>
      <c r="N84" s="20"/>
      <c r="O84" s="20"/>
      <c r="P84" s="20"/>
      <c r="Q84" s="20"/>
      <c r="R84" s="20"/>
    </row>
    <row r="85" spans="1:18" ht="18" customHeight="1">
      <c r="A85" s="9">
        <v>37</v>
      </c>
      <c r="B85" s="10" t="str">
        <f t="shared" si="0"/>
        <v>4级-3级</v>
      </c>
      <c r="C85" s="10" t="s">
        <v>72</v>
      </c>
      <c r="D85" s="10" t="s">
        <v>97</v>
      </c>
      <c r="E85" s="10" t="s">
        <v>69</v>
      </c>
      <c r="F85" s="10" t="s">
        <v>247</v>
      </c>
      <c r="G85" s="52" t="s">
        <v>356</v>
      </c>
      <c r="H85" s="13" t="s">
        <v>6</v>
      </c>
      <c r="I85" s="26">
        <v>5818.36</v>
      </c>
      <c r="J85" s="22"/>
      <c r="K85" s="23"/>
      <c r="L85" s="20"/>
      <c r="M85" s="24"/>
      <c r="N85" s="20"/>
      <c r="O85" s="20"/>
      <c r="P85" s="20"/>
      <c r="Q85" s="20"/>
      <c r="R85" s="20"/>
    </row>
    <row r="86" spans="1:18" ht="18" customHeight="1">
      <c r="A86" s="9">
        <v>38</v>
      </c>
      <c r="B86" s="10" t="str">
        <f t="shared" si="0"/>
        <v>4级-3级</v>
      </c>
      <c r="C86" s="10" t="s">
        <v>72</v>
      </c>
      <c r="D86" s="10" t="s">
        <v>97</v>
      </c>
      <c r="E86" s="10" t="s">
        <v>69</v>
      </c>
      <c r="F86" s="10" t="s">
        <v>357</v>
      </c>
      <c r="G86" s="52" t="s">
        <v>306</v>
      </c>
      <c r="H86" s="13" t="s">
        <v>3</v>
      </c>
      <c r="I86" s="26">
        <v>47122.559999999998</v>
      </c>
      <c r="J86" s="22"/>
      <c r="K86" s="23"/>
      <c r="L86" s="20"/>
      <c r="M86" s="24"/>
      <c r="N86" s="20"/>
      <c r="O86" s="20"/>
      <c r="P86" s="20"/>
      <c r="Q86" s="20"/>
      <c r="R86" s="20"/>
    </row>
    <row r="87" spans="1:18" ht="18" customHeight="1">
      <c r="A87" s="9">
        <v>39</v>
      </c>
      <c r="B87" s="10" t="str">
        <f t="shared" si="0"/>
        <v>4级-3级</v>
      </c>
      <c r="C87" s="10" t="s">
        <v>72</v>
      </c>
      <c r="D87" s="10" t="s">
        <v>97</v>
      </c>
      <c r="E87" s="10" t="s">
        <v>69</v>
      </c>
      <c r="F87" s="10" t="s">
        <v>357</v>
      </c>
      <c r="G87" s="52" t="s">
        <v>165</v>
      </c>
      <c r="H87" s="13" t="s">
        <v>6</v>
      </c>
      <c r="I87" s="26">
        <v>32317.599999999999</v>
      </c>
      <c r="J87" s="22"/>
      <c r="K87" s="23"/>
      <c r="L87" s="20"/>
      <c r="M87" s="24"/>
      <c r="N87" s="20"/>
      <c r="O87" s="20"/>
      <c r="P87" s="20"/>
      <c r="Q87" s="20"/>
      <c r="R87" s="20"/>
    </row>
    <row r="88" spans="1:18" ht="18" customHeight="1">
      <c r="A88" s="9">
        <v>40</v>
      </c>
      <c r="B88" s="10" t="str">
        <f t="shared" si="0"/>
        <v>4级-3级</v>
      </c>
      <c r="C88" s="10" t="s">
        <v>72</v>
      </c>
      <c r="D88" s="10" t="s">
        <v>97</v>
      </c>
      <c r="E88" s="10" t="s">
        <v>69</v>
      </c>
      <c r="F88" s="10" t="s">
        <v>358</v>
      </c>
      <c r="G88" s="52" t="s">
        <v>306</v>
      </c>
      <c r="H88" s="13" t="s">
        <v>3</v>
      </c>
      <c r="I88" s="26">
        <v>81113.7</v>
      </c>
      <c r="J88" s="22"/>
      <c r="K88" s="23"/>
      <c r="L88" s="20"/>
      <c r="M88" s="24"/>
      <c r="N88" s="20"/>
      <c r="O88" s="20"/>
      <c r="P88" s="20"/>
      <c r="Q88" s="20"/>
      <c r="R88" s="20"/>
    </row>
    <row r="89" spans="1:18" ht="18" customHeight="1">
      <c r="A89" s="9">
        <v>41</v>
      </c>
      <c r="B89" s="10" t="str">
        <f t="shared" si="0"/>
        <v>4级-4级</v>
      </c>
      <c r="C89" s="10" t="s">
        <v>72</v>
      </c>
      <c r="D89" s="10" t="s">
        <v>97</v>
      </c>
      <c r="E89" s="10" t="s">
        <v>72</v>
      </c>
      <c r="F89" s="10" t="s">
        <v>76</v>
      </c>
      <c r="G89" s="52" t="s">
        <v>185</v>
      </c>
      <c r="H89" s="13" t="s">
        <v>5</v>
      </c>
      <c r="I89" s="26">
        <v>152480.99</v>
      </c>
      <c r="J89" s="22"/>
      <c r="K89" s="23"/>
      <c r="L89" s="20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10" t="str">
        <f t="shared" si="0"/>
        <v>4级-4级</v>
      </c>
      <c r="C90" s="10" t="s">
        <v>72</v>
      </c>
      <c r="D90" s="10" t="s">
        <v>97</v>
      </c>
      <c r="E90" s="10" t="s">
        <v>72</v>
      </c>
      <c r="F90" s="10" t="s">
        <v>76</v>
      </c>
      <c r="G90" s="52" t="s">
        <v>185</v>
      </c>
      <c r="H90" s="13" t="s">
        <v>9</v>
      </c>
      <c r="I90" s="26">
        <v>4161027.46</v>
      </c>
      <c r="J90" s="22"/>
      <c r="K90" s="23"/>
      <c r="L90" s="20"/>
      <c r="M90" s="24"/>
      <c r="N90" s="20"/>
      <c r="O90" s="20"/>
      <c r="P90" s="20"/>
      <c r="Q90" s="20"/>
      <c r="R90" s="20"/>
    </row>
    <row r="91" spans="1:18" ht="18" customHeight="1">
      <c r="A91" s="9">
        <v>43</v>
      </c>
      <c r="B91" s="10" t="str">
        <f t="shared" si="0"/>
        <v>4级-4级</v>
      </c>
      <c r="C91" s="10" t="s">
        <v>72</v>
      </c>
      <c r="D91" s="10" t="s">
        <v>97</v>
      </c>
      <c r="E91" s="10" t="s">
        <v>72</v>
      </c>
      <c r="F91" s="10" t="s">
        <v>76</v>
      </c>
      <c r="G91" s="52" t="s">
        <v>165</v>
      </c>
      <c r="H91" s="13" t="s">
        <v>6</v>
      </c>
      <c r="I91" s="26">
        <v>4771795.4800000004</v>
      </c>
      <c r="J91" s="22"/>
      <c r="K91" s="23"/>
      <c r="L91" s="20"/>
      <c r="M91" s="24"/>
      <c r="N91" s="20"/>
      <c r="O91" s="20"/>
      <c r="P91" s="20"/>
      <c r="Q91" s="20"/>
      <c r="R91" s="20"/>
    </row>
    <row r="92" spans="1:18" ht="18" customHeight="1">
      <c r="A92" s="9">
        <v>44</v>
      </c>
      <c r="B92" s="10" t="str">
        <f t="shared" si="0"/>
        <v>4级-3级</v>
      </c>
      <c r="C92" s="10" t="s">
        <v>72</v>
      </c>
      <c r="D92" s="10" t="s">
        <v>97</v>
      </c>
      <c r="E92" s="10" t="s">
        <v>69</v>
      </c>
      <c r="F92" s="10" t="s">
        <v>96</v>
      </c>
      <c r="G92" s="52" t="s">
        <v>185</v>
      </c>
      <c r="H92" s="13" t="s">
        <v>9</v>
      </c>
      <c r="I92" s="26">
        <v>186046.49</v>
      </c>
      <c r="J92" s="22"/>
      <c r="K92" s="23"/>
      <c r="L92" s="20"/>
      <c r="M92" s="24"/>
      <c r="N92" s="20"/>
      <c r="O92" s="20"/>
      <c r="P92" s="20"/>
      <c r="Q92" s="20"/>
      <c r="R92" s="20"/>
    </row>
    <row r="93" spans="1:18" ht="18" customHeight="1">
      <c r="A93" s="9">
        <v>45</v>
      </c>
      <c r="B93" s="10" t="str">
        <f t="shared" si="0"/>
        <v>4级-3级</v>
      </c>
      <c r="C93" s="10" t="s">
        <v>72</v>
      </c>
      <c r="D93" s="10" t="s">
        <v>97</v>
      </c>
      <c r="E93" s="10" t="s">
        <v>69</v>
      </c>
      <c r="F93" s="10" t="s">
        <v>121</v>
      </c>
      <c r="G93" s="52" t="s">
        <v>165</v>
      </c>
      <c r="H93" s="13" t="s">
        <v>5</v>
      </c>
      <c r="I93" s="26">
        <v>3952.44</v>
      </c>
      <c r="J93" s="22"/>
      <c r="K93" s="23"/>
      <c r="L93" s="20"/>
      <c r="M93" s="24"/>
      <c r="N93" s="20"/>
      <c r="O93" s="20"/>
      <c r="P93" s="20"/>
      <c r="Q93" s="20"/>
      <c r="R93" s="20"/>
    </row>
    <row r="94" spans="1:18" s="71" customFormat="1" ht="18" customHeight="1">
      <c r="A94" s="72">
        <v>1</v>
      </c>
      <c r="B94" s="73" t="str">
        <f t="shared" si="0"/>
        <v>4级-1级</v>
      </c>
      <c r="C94" s="73" t="s">
        <v>72</v>
      </c>
      <c r="D94" s="73" t="s">
        <v>76</v>
      </c>
      <c r="E94" s="74" t="s">
        <v>64</v>
      </c>
      <c r="F94" s="75" t="s">
        <v>65</v>
      </c>
      <c r="G94" s="76" t="s">
        <v>306</v>
      </c>
      <c r="H94" s="77" t="s">
        <v>3</v>
      </c>
      <c r="I94" s="78">
        <v>9702394.8299999982</v>
      </c>
      <c r="J94" s="22"/>
      <c r="K94" s="23"/>
      <c r="L94" s="32"/>
      <c r="M94" s="24"/>
      <c r="N94" s="20"/>
      <c r="O94" s="20"/>
      <c r="P94" s="20"/>
      <c r="Q94" s="20"/>
      <c r="R94" s="20"/>
    </row>
    <row r="95" spans="1:18" s="71" customFormat="1" ht="18" customHeight="1">
      <c r="A95" s="72">
        <v>2</v>
      </c>
      <c r="B95" s="73" t="str">
        <f t="shared" si="0"/>
        <v>4级-2级</v>
      </c>
      <c r="C95" s="73" t="s">
        <v>72</v>
      </c>
      <c r="D95" s="73" t="s">
        <v>76</v>
      </c>
      <c r="E95" s="74" t="s">
        <v>66</v>
      </c>
      <c r="F95" s="75" t="s">
        <v>90</v>
      </c>
      <c r="G95" s="76" t="s">
        <v>306</v>
      </c>
      <c r="H95" s="77" t="s">
        <v>3</v>
      </c>
      <c r="I95" s="78">
        <v>3240000</v>
      </c>
      <c r="J95" s="22"/>
      <c r="K95" s="23"/>
      <c r="L95" s="32"/>
      <c r="M95" s="24"/>
      <c r="N95" s="20"/>
      <c r="O95" s="20"/>
      <c r="P95" s="20"/>
      <c r="Q95" s="20"/>
      <c r="R95" s="20"/>
    </row>
    <row r="96" spans="1:18" s="71" customFormat="1" ht="18" customHeight="1">
      <c r="A96" s="72">
        <v>3</v>
      </c>
      <c r="B96" s="73" t="str">
        <f t="shared" si="0"/>
        <v>4级-3级</v>
      </c>
      <c r="C96" s="73" t="s">
        <v>72</v>
      </c>
      <c r="D96" s="73" t="s">
        <v>76</v>
      </c>
      <c r="E96" s="74" t="s">
        <v>69</v>
      </c>
      <c r="F96" s="74" t="s">
        <v>359</v>
      </c>
      <c r="G96" s="76" t="s">
        <v>306</v>
      </c>
      <c r="H96" s="77" t="s">
        <v>3</v>
      </c>
      <c r="I96" s="78">
        <v>1089814.1300000001</v>
      </c>
      <c r="J96" s="22"/>
      <c r="K96" s="23"/>
      <c r="L96" s="32"/>
      <c r="M96" s="24"/>
      <c r="N96" s="20"/>
      <c r="O96" s="20"/>
      <c r="P96" s="20"/>
      <c r="Q96" s="20"/>
      <c r="R96" s="20"/>
    </row>
    <row r="97" spans="1:18" s="71" customFormat="1" ht="18" customHeight="1">
      <c r="A97" s="72">
        <v>4</v>
      </c>
      <c r="B97" s="73" t="str">
        <f t="shared" si="0"/>
        <v>4级-2级</v>
      </c>
      <c r="C97" s="73" t="s">
        <v>72</v>
      </c>
      <c r="D97" s="73" t="s">
        <v>76</v>
      </c>
      <c r="E97" s="74" t="s">
        <v>66</v>
      </c>
      <c r="F97" s="74" t="s">
        <v>74</v>
      </c>
      <c r="G97" s="76" t="s">
        <v>306</v>
      </c>
      <c r="H97" s="77" t="s">
        <v>3</v>
      </c>
      <c r="I97" s="78">
        <v>370156</v>
      </c>
      <c r="J97" s="22"/>
      <c r="K97" s="23"/>
      <c r="L97" s="32"/>
      <c r="M97" s="24"/>
      <c r="N97" s="20"/>
      <c r="O97" s="20"/>
      <c r="P97" s="20"/>
      <c r="Q97" s="20"/>
      <c r="R97" s="20"/>
    </row>
    <row r="98" spans="1:18" s="71" customFormat="1" ht="18" customHeight="1">
      <c r="A98" s="72">
        <v>5</v>
      </c>
      <c r="B98" s="73" t="str">
        <f t="shared" si="0"/>
        <v>4级-2级</v>
      </c>
      <c r="C98" s="73" t="s">
        <v>72</v>
      </c>
      <c r="D98" s="73" t="s">
        <v>76</v>
      </c>
      <c r="E98" s="74" t="s">
        <v>66</v>
      </c>
      <c r="F98" s="74" t="s">
        <v>81</v>
      </c>
      <c r="G98" s="76" t="s">
        <v>306</v>
      </c>
      <c r="H98" s="77" t="s">
        <v>3</v>
      </c>
      <c r="I98" s="78">
        <v>1042804.71</v>
      </c>
      <c r="J98" s="22"/>
      <c r="K98" s="23"/>
      <c r="L98" s="32"/>
      <c r="M98" s="24"/>
      <c r="N98" s="20"/>
      <c r="O98" s="20"/>
      <c r="P98" s="20"/>
      <c r="Q98" s="20"/>
      <c r="R98" s="20"/>
    </row>
    <row r="99" spans="1:18" s="71" customFormat="1" ht="18" customHeight="1">
      <c r="A99" s="72">
        <v>6</v>
      </c>
      <c r="B99" s="73" t="str">
        <f t="shared" si="0"/>
        <v>4级-3级</v>
      </c>
      <c r="C99" s="73" t="s">
        <v>72</v>
      </c>
      <c r="D99" s="73" t="s">
        <v>76</v>
      </c>
      <c r="E99" s="74" t="s">
        <v>69</v>
      </c>
      <c r="F99" s="74" t="s">
        <v>153</v>
      </c>
      <c r="G99" s="76" t="s">
        <v>306</v>
      </c>
      <c r="H99" s="77" t="s">
        <v>3</v>
      </c>
      <c r="I99" s="78">
        <v>1880830.3900000004</v>
      </c>
      <c r="J99" s="22"/>
      <c r="K99" s="23"/>
      <c r="L99" s="38"/>
      <c r="M99" s="24"/>
      <c r="N99" s="20"/>
      <c r="O99" s="20" t="str">
        <f t="shared" ref="O99:O104" si="1">IF(M99=0,"OK","待核对")</f>
        <v>OK</v>
      </c>
      <c r="P99" s="20"/>
      <c r="Q99" s="20"/>
      <c r="R99" s="20"/>
    </row>
    <row r="100" spans="1:18" s="71" customFormat="1" ht="18" customHeight="1">
      <c r="A100" s="72">
        <v>7</v>
      </c>
      <c r="B100" s="73" t="str">
        <f t="shared" si="0"/>
        <v>4级-3级</v>
      </c>
      <c r="C100" s="73" t="s">
        <v>72</v>
      </c>
      <c r="D100" s="73" t="s">
        <v>76</v>
      </c>
      <c r="E100" s="74" t="s">
        <v>69</v>
      </c>
      <c r="F100" s="74" t="s">
        <v>121</v>
      </c>
      <c r="G100" s="76" t="s">
        <v>306</v>
      </c>
      <c r="H100" s="77" t="s">
        <v>3</v>
      </c>
      <c r="I100" s="78">
        <v>277024.83000000007</v>
      </c>
      <c r="J100" s="22"/>
      <c r="K100" s="23"/>
      <c r="L100" s="38"/>
      <c r="M100" s="24"/>
      <c r="N100" s="20"/>
      <c r="O100" s="20" t="str">
        <f t="shared" si="1"/>
        <v>OK</v>
      </c>
      <c r="P100" s="20"/>
      <c r="Q100" s="20"/>
      <c r="R100" s="20"/>
    </row>
    <row r="101" spans="1:18" s="71" customFormat="1" ht="18" customHeight="1">
      <c r="A101" s="72">
        <v>8</v>
      </c>
      <c r="B101" s="73" t="str">
        <f t="shared" si="0"/>
        <v>4级-3级</v>
      </c>
      <c r="C101" s="73" t="s">
        <v>72</v>
      </c>
      <c r="D101" s="73" t="s">
        <v>76</v>
      </c>
      <c r="E101" s="74" t="s">
        <v>69</v>
      </c>
      <c r="F101" s="74" t="s">
        <v>126</v>
      </c>
      <c r="G101" s="76" t="s">
        <v>306</v>
      </c>
      <c r="H101" s="77" t="s">
        <v>3</v>
      </c>
      <c r="I101" s="78">
        <v>246664.8</v>
      </c>
      <c r="J101" s="22"/>
      <c r="K101" s="23"/>
      <c r="L101" s="38"/>
      <c r="M101" s="24"/>
      <c r="N101" s="20"/>
      <c r="O101" s="20" t="str">
        <f t="shared" si="1"/>
        <v>OK</v>
      </c>
      <c r="P101" s="20"/>
      <c r="Q101" s="20"/>
      <c r="R101" s="20"/>
    </row>
    <row r="102" spans="1:18" s="71" customFormat="1" ht="18" customHeight="1">
      <c r="A102" s="72">
        <v>9</v>
      </c>
      <c r="B102" s="73" t="str">
        <f t="shared" si="0"/>
        <v>4级-2级</v>
      </c>
      <c r="C102" s="73" t="s">
        <v>72</v>
      </c>
      <c r="D102" s="73" t="s">
        <v>76</v>
      </c>
      <c r="E102" s="74" t="s">
        <v>66</v>
      </c>
      <c r="F102" s="74" t="s">
        <v>179</v>
      </c>
      <c r="G102" s="76" t="s">
        <v>306</v>
      </c>
      <c r="H102" s="77" t="s">
        <v>3</v>
      </c>
      <c r="I102" s="78">
        <v>776015.32000000007</v>
      </c>
      <c r="J102" s="22"/>
      <c r="K102" s="23"/>
      <c r="L102" s="40"/>
      <c r="M102" s="24"/>
      <c r="N102" s="20"/>
      <c r="O102" s="20" t="str">
        <f t="shared" si="1"/>
        <v>OK</v>
      </c>
      <c r="P102" s="20"/>
      <c r="Q102" s="20"/>
      <c r="R102" s="20"/>
    </row>
    <row r="103" spans="1:18" s="71" customFormat="1" ht="18" customHeight="1">
      <c r="A103" s="72">
        <v>10</v>
      </c>
      <c r="B103" s="73" t="str">
        <f t="shared" si="0"/>
        <v>4级-2级</v>
      </c>
      <c r="C103" s="73" t="s">
        <v>72</v>
      </c>
      <c r="D103" s="73" t="s">
        <v>76</v>
      </c>
      <c r="E103" s="74" t="s">
        <v>66</v>
      </c>
      <c r="F103" s="74" t="s">
        <v>80</v>
      </c>
      <c r="G103" s="76" t="s">
        <v>306</v>
      </c>
      <c r="H103" s="77" t="s">
        <v>3</v>
      </c>
      <c r="I103" s="78">
        <v>2183413.1800000002</v>
      </c>
      <c r="J103" s="22"/>
      <c r="K103" s="23"/>
      <c r="L103" s="40"/>
      <c r="M103" s="24"/>
      <c r="N103" s="20"/>
      <c r="O103" s="20" t="str">
        <f t="shared" si="1"/>
        <v>OK</v>
      </c>
      <c r="P103" s="20"/>
      <c r="Q103" s="20"/>
      <c r="R103" s="20"/>
    </row>
    <row r="104" spans="1:18" s="71" customFormat="1" ht="18" customHeight="1">
      <c r="A104" s="72">
        <v>11</v>
      </c>
      <c r="B104" s="73" t="str">
        <f t="shared" si="0"/>
        <v>4级-3级</v>
      </c>
      <c r="C104" s="73" t="s">
        <v>72</v>
      </c>
      <c r="D104" s="73" t="s">
        <v>76</v>
      </c>
      <c r="E104" s="74" t="s">
        <v>69</v>
      </c>
      <c r="F104" s="74" t="s">
        <v>199</v>
      </c>
      <c r="G104" s="76" t="s">
        <v>306</v>
      </c>
      <c r="H104" s="77" t="s">
        <v>3</v>
      </c>
      <c r="I104" s="78">
        <v>133141.74</v>
      </c>
      <c r="J104" s="22"/>
      <c r="K104" s="23"/>
      <c r="L104" s="20"/>
      <c r="M104" s="24"/>
      <c r="N104" s="20"/>
      <c r="O104" s="20" t="str">
        <f t="shared" si="1"/>
        <v>OK</v>
      </c>
      <c r="P104" s="20"/>
      <c r="Q104" s="20"/>
      <c r="R104" s="20"/>
    </row>
    <row r="105" spans="1:18" s="71" customFormat="1" ht="18" customHeight="1">
      <c r="A105" s="72">
        <v>12</v>
      </c>
      <c r="B105" s="73" t="str">
        <f t="shared" si="0"/>
        <v>4级-2级</v>
      </c>
      <c r="C105" s="73" t="s">
        <v>72</v>
      </c>
      <c r="D105" s="73" t="s">
        <v>76</v>
      </c>
      <c r="E105" s="74" t="s">
        <v>66</v>
      </c>
      <c r="F105" s="74" t="s">
        <v>78</v>
      </c>
      <c r="G105" s="76" t="s">
        <v>306</v>
      </c>
      <c r="H105" s="77" t="s">
        <v>3</v>
      </c>
      <c r="I105" s="78">
        <v>175541.62</v>
      </c>
      <c r="J105" s="22"/>
      <c r="K105" s="23"/>
      <c r="L105" s="20"/>
      <c r="M105" s="24"/>
      <c r="N105" s="20"/>
      <c r="O105" s="20"/>
      <c r="P105" s="20"/>
      <c r="Q105" s="20"/>
      <c r="R105" s="20"/>
    </row>
    <row r="106" spans="1:18" s="71" customFormat="1" ht="18" customHeight="1">
      <c r="A106" s="72">
        <v>13</v>
      </c>
      <c r="B106" s="73" t="str">
        <f t="shared" si="0"/>
        <v>4级-2级</v>
      </c>
      <c r="C106" s="73" t="s">
        <v>72</v>
      </c>
      <c r="D106" s="73" t="s">
        <v>76</v>
      </c>
      <c r="E106" s="74" t="s">
        <v>66</v>
      </c>
      <c r="F106" s="74" t="s">
        <v>89</v>
      </c>
      <c r="G106" s="76" t="s">
        <v>306</v>
      </c>
      <c r="H106" s="77" t="s">
        <v>3</v>
      </c>
      <c r="I106" s="78">
        <v>419941.87</v>
      </c>
      <c r="J106" s="22"/>
      <c r="K106" s="23"/>
      <c r="L106" s="20"/>
      <c r="M106" s="24"/>
      <c r="N106" s="20"/>
      <c r="O106" s="20"/>
      <c r="P106" s="20"/>
      <c r="Q106" s="20"/>
      <c r="R106" s="20"/>
    </row>
    <row r="107" spans="1:18" s="71" customFormat="1" ht="18" customHeight="1">
      <c r="A107" s="72">
        <v>14</v>
      </c>
      <c r="B107" s="73" t="str">
        <f t="shared" si="0"/>
        <v>4级-3级</v>
      </c>
      <c r="C107" s="73" t="s">
        <v>72</v>
      </c>
      <c r="D107" s="73" t="s">
        <v>76</v>
      </c>
      <c r="E107" s="74" t="s">
        <v>69</v>
      </c>
      <c r="F107" s="74" t="s">
        <v>161</v>
      </c>
      <c r="G107" s="76" t="s">
        <v>306</v>
      </c>
      <c r="H107" s="77" t="s">
        <v>3</v>
      </c>
      <c r="I107" s="78">
        <v>63122.1</v>
      </c>
      <c r="J107" s="22"/>
      <c r="K107" s="23"/>
      <c r="L107" s="20"/>
      <c r="M107" s="24"/>
      <c r="N107" s="20"/>
      <c r="O107" s="20"/>
      <c r="P107" s="20"/>
      <c r="Q107" s="20"/>
      <c r="R107" s="20"/>
    </row>
    <row r="108" spans="1:18" s="71" customFormat="1" ht="18" customHeight="1">
      <c r="A108" s="72">
        <v>15</v>
      </c>
      <c r="B108" s="73" t="str">
        <f t="shared" si="0"/>
        <v>4级-3级</v>
      </c>
      <c r="C108" s="73" t="s">
        <v>72</v>
      </c>
      <c r="D108" s="73" t="s">
        <v>76</v>
      </c>
      <c r="E108" s="74" t="s">
        <v>69</v>
      </c>
      <c r="F108" s="74" t="s">
        <v>245</v>
      </c>
      <c r="G108" s="76" t="s">
        <v>306</v>
      </c>
      <c r="H108" s="77" t="s">
        <v>3</v>
      </c>
      <c r="I108" s="78">
        <v>50390.18</v>
      </c>
      <c r="J108" s="22"/>
      <c r="K108" s="23"/>
      <c r="L108" s="20"/>
      <c r="M108" s="24"/>
      <c r="N108" s="20"/>
      <c r="O108" s="20"/>
      <c r="P108" s="20"/>
      <c r="Q108" s="20"/>
      <c r="R108" s="20"/>
    </row>
    <row r="109" spans="1:18" s="71" customFormat="1" ht="18" customHeight="1">
      <c r="A109" s="72">
        <v>16</v>
      </c>
      <c r="B109" s="73" t="str">
        <f t="shared" si="0"/>
        <v>4级-3级</v>
      </c>
      <c r="C109" s="73" t="s">
        <v>72</v>
      </c>
      <c r="D109" s="73" t="s">
        <v>76</v>
      </c>
      <c r="E109" s="74" t="s">
        <v>69</v>
      </c>
      <c r="F109" s="74" t="s">
        <v>350</v>
      </c>
      <c r="G109" s="76" t="s">
        <v>306</v>
      </c>
      <c r="H109" s="77" t="s">
        <v>3</v>
      </c>
      <c r="I109" s="78">
        <v>268072.75</v>
      </c>
      <c r="J109" s="22"/>
      <c r="K109" s="23"/>
      <c r="L109" s="20"/>
      <c r="M109" s="24"/>
      <c r="N109" s="20"/>
      <c r="O109" s="20"/>
      <c r="P109" s="20"/>
      <c r="Q109" s="20"/>
      <c r="R109" s="20"/>
    </row>
    <row r="110" spans="1:18" s="71" customFormat="1" ht="18" customHeight="1">
      <c r="A110" s="72">
        <v>17</v>
      </c>
      <c r="B110" s="73" t="str">
        <f t="shared" si="0"/>
        <v>4级-3级</v>
      </c>
      <c r="C110" s="73" t="s">
        <v>72</v>
      </c>
      <c r="D110" s="73" t="s">
        <v>76</v>
      </c>
      <c r="E110" s="74" t="s">
        <v>69</v>
      </c>
      <c r="F110" s="74" t="s">
        <v>194</v>
      </c>
      <c r="G110" s="76" t="s">
        <v>306</v>
      </c>
      <c r="H110" s="77" t="s">
        <v>3</v>
      </c>
      <c r="I110" s="78">
        <v>395935.42</v>
      </c>
      <c r="J110" s="22"/>
      <c r="K110" s="23"/>
      <c r="L110" s="20"/>
      <c r="M110" s="24"/>
      <c r="N110" s="20"/>
      <c r="O110" s="20"/>
      <c r="P110" s="20"/>
      <c r="Q110" s="20"/>
      <c r="R110" s="20"/>
    </row>
    <row r="111" spans="1:18" s="71" customFormat="1" ht="18" customHeight="1">
      <c r="A111" s="72">
        <v>18</v>
      </c>
      <c r="B111" s="73" t="str">
        <f t="shared" si="0"/>
        <v>4级-3级</v>
      </c>
      <c r="C111" s="73" t="s">
        <v>72</v>
      </c>
      <c r="D111" s="73" t="s">
        <v>76</v>
      </c>
      <c r="E111" s="74" t="s">
        <v>69</v>
      </c>
      <c r="F111" s="74" t="s">
        <v>355</v>
      </c>
      <c r="G111" s="76" t="s">
        <v>306</v>
      </c>
      <c r="H111" s="77" t="s">
        <v>3</v>
      </c>
      <c r="I111" s="78">
        <v>286502.40000000002</v>
      </c>
      <c r="J111" s="22"/>
      <c r="K111" s="23"/>
      <c r="L111" s="20"/>
      <c r="M111" s="24"/>
      <c r="N111" s="20"/>
      <c r="O111" s="20"/>
      <c r="P111" s="20"/>
      <c r="Q111" s="20"/>
      <c r="R111" s="20"/>
    </row>
    <row r="112" spans="1:18" s="71" customFormat="1" ht="18" customHeight="1">
      <c r="A112" s="72">
        <v>19</v>
      </c>
      <c r="B112" s="73" t="str">
        <f t="shared" si="0"/>
        <v>4级-3级</v>
      </c>
      <c r="C112" s="73" t="s">
        <v>72</v>
      </c>
      <c r="D112" s="73" t="s">
        <v>76</v>
      </c>
      <c r="E112" s="74" t="s">
        <v>69</v>
      </c>
      <c r="F112" s="74" t="s">
        <v>231</v>
      </c>
      <c r="G112" s="76" t="s">
        <v>306</v>
      </c>
      <c r="H112" s="77" t="s">
        <v>3</v>
      </c>
      <c r="I112" s="78">
        <v>57173.5</v>
      </c>
      <c r="J112" s="22"/>
      <c r="K112" s="23"/>
      <c r="L112" s="20"/>
      <c r="M112" s="24"/>
      <c r="N112" s="20"/>
      <c r="O112" s="20"/>
      <c r="P112" s="20"/>
      <c r="Q112" s="20"/>
      <c r="R112" s="20"/>
    </row>
    <row r="113" spans="1:18" s="71" customFormat="1" ht="18" customHeight="1">
      <c r="A113" s="72">
        <v>20</v>
      </c>
      <c r="B113" s="73" t="str">
        <f t="shared" ref="B113:B176" si="2">TEXT(C113,"000")&amp;"-"&amp;TEXT(E113,"000")</f>
        <v>4级-3级</v>
      </c>
      <c r="C113" s="73" t="s">
        <v>72</v>
      </c>
      <c r="D113" s="73" t="s">
        <v>76</v>
      </c>
      <c r="E113" s="74" t="s">
        <v>69</v>
      </c>
      <c r="F113" s="74" t="s">
        <v>357</v>
      </c>
      <c r="G113" s="76" t="s">
        <v>306</v>
      </c>
      <c r="H113" s="77" t="s">
        <v>3</v>
      </c>
      <c r="I113" s="78">
        <v>39043.160000000003</v>
      </c>
      <c r="J113" s="22"/>
      <c r="K113" s="23"/>
      <c r="L113" s="20"/>
      <c r="M113" s="24"/>
      <c r="N113" s="20"/>
      <c r="O113" s="20"/>
      <c r="P113" s="20"/>
      <c r="Q113" s="20"/>
      <c r="R113" s="20"/>
    </row>
    <row r="114" spans="1:18" s="71" customFormat="1" ht="18" customHeight="1">
      <c r="A114" s="72">
        <v>21</v>
      </c>
      <c r="B114" s="73" t="str">
        <f t="shared" si="2"/>
        <v>4级-3级</v>
      </c>
      <c r="C114" s="73" t="s">
        <v>72</v>
      </c>
      <c r="D114" s="73" t="s">
        <v>76</v>
      </c>
      <c r="E114" s="74" t="s">
        <v>69</v>
      </c>
      <c r="F114" s="74" t="s">
        <v>347</v>
      </c>
      <c r="G114" s="76" t="s">
        <v>306</v>
      </c>
      <c r="H114" s="77" t="s">
        <v>3</v>
      </c>
      <c r="I114" s="78">
        <v>998332.73</v>
      </c>
      <c r="J114" s="22"/>
      <c r="K114" s="23"/>
      <c r="L114" s="20"/>
      <c r="M114" s="24"/>
      <c r="N114" s="20"/>
      <c r="O114" s="20"/>
      <c r="P114" s="20"/>
      <c r="Q114" s="20"/>
      <c r="R114" s="20"/>
    </row>
    <row r="115" spans="1:18" s="71" customFormat="1" ht="18" customHeight="1">
      <c r="A115" s="72">
        <v>22</v>
      </c>
      <c r="B115" s="73" t="str">
        <f t="shared" si="2"/>
        <v>4级-3级</v>
      </c>
      <c r="C115" s="73" t="s">
        <v>72</v>
      </c>
      <c r="D115" s="73" t="s">
        <v>76</v>
      </c>
      <c r="E115" s="74" t="s">
        <v>69</v>
      </c>
      <c r="F115" s="74" t="s">
        <v>180</v>
      </c>
      <c r="G115" s="76" t="s">
        <v>306</v>
      </c>
      <c r="H115" s="77" t="s">
        <v>3</v>
      </c>
      <c r="I115" s="78">
        <v>277329.01999999996</v>
      </c>
      <c r="J115" s="22"/>
      <c r="K115" s="23"/>
      <c r="L115" s="20"/>
      <c r="M115" s="24"/>
      <c r="N115" s="20"/>
      <c r="O115" s="20"/>
      <c r="P115" s="20"/>
      <c r="Q115" s="20"/>
      <c r="R115" s="20"/>
    </row>
    <row r="116" spans="1:18" s="71" customFormat="1" ht="18" customHeight="1">
      <c r="A116" s="72">
        <v>23</v>
      </c>
      <c r="B116" s="73" t="str">
        <f t="shared" si="2"/>
        <v>4级-3级</v>
      </c>
      <c r="C116" s="73" t="s">
        <v>72</v>
      </c>
      <c r="D116" s="73" t="s">
        <v>76</v>
      </c>
      <c r="E116" s="74" t="s">
        <v>69</v>
      </c>
      <c r="F116" s="74" t="s">
        <v>360</v>
      </c>
      <c r="G116" s="76" t="s">
        <v>306</v>
      </c>
      <c r="H116" s="77" t="s">
        <v>3</v>
      </c>
      <c r="I116" s="78">
        <v>432047.99999999994</v>
      </c>
      <c r="J116" s="22"/>
      <c r="K116" s="23"/>
      <c r="L116" s="20"/>
      <c r="M116" s="24"/>
      <c r="N116" s="20"/>
      <c r="O116" s="20"/>
      <c r="P116" s="20"/>
      <c r="Q116" s="20"/>
      <c r="R116" s="20"/>
    </row>
    <row r="117" spans="1:18" s="71" customFormat="1" ht="18" customHeight="1">
      <c r="A117" s="72">
        <v>24</v>
      </c>
      <c r="B117" s="73" t="str">
        <f t="shared" si="2"/>
        <v>4级-4级</v>
      </c>
      <c r="C117" s="73" t="s">
        <v>72</v>
      </c>
      <c r="D117" s="73" t="s">
        <v>76</v>
      </c>
      <c r="E117" s="74" t="s">
        <v>72</v>
      </c>
      <c r="F117" s="74" t="s">
        <v>361</v>
      </c>
      <c r="G117" s="76" t="s">
        <v>306</v>
      </c>
      <c r="H117" s="77" t="s">
        <v>3</v>
      </c>
      <c r="I117" s="78">
        <v>12352.3</v>
      </c>
      <c r="J117" s="22"/>
      <c r="K117" s="23"/>
      <c r="L117" s="20"/>
      <c r="M117" s="24"/>
      <c r="N117" s="20"/>
      <c r="O117" s="20"/>
      <c r="P117" s="20"/>
      <c r="Q117" s="20"/>
      <c r="R117" s="20"/>
    </row>
    <row r="118" spans="1:18" s="71" customFormat="1" ht="18" customHeight="1">
      <c r="A118" s="72">
        <v>25</v>
      </c>
      <c r="B118" s="73" t="str">
        <f t="shared" si="2"/>
        <v>4级-3级</v>
      </c>
      <c r="C118" s="73" t="s">
        <v>72</v>
      </c>
      <c r="D118" s="73" t="s">
        <v>76</v>
      </c>
      <c r="E118" s="74" t="s">
        <v>69</v>
      </c>
      <c r="F118" s="74" t="s">
        <v>352</v>
      </c>
      <c r="G118" s="76" t="s">
        <v>306</v>
      </c>
      <c r="H118" s="77" t="s">
        <v>3</v>
      </c>
      <c r="I118" s="78">
        <v>25963.439999999999</v>
      </c>
      <c r="J118" s="22"/>
      <c r="K118" s="23"/>
      <c r="L118" s="20"/>
      <c r="M118" s="24"/>
      <c r="N118" s="20"/>
      <c r="O118" s="20"/>
      <c r="P118" s="20"/>
      <c r="Q118" s="20"/>
      <c r="R118" s="20"/>
    </row>
    <row r="119" spans="1:18" s="71" customFormat="1" ht="18" customHeight="1">
      <c r="A119" s="72">
        <v>26</v>
      </c>
      <c r="B119" s="73" t="str">
        <f t="shared" si="2"/>
        <v>4级-3级</v>
      </c>
      <c r="C119" s="73" t="s">
        <v>72</v>
      </c>
      <c r="D119" s="73" t="s">
        <v>76</v>
      </c>
      <c r="E119" s="74" t="s">
        <v>69</v>
      </c>
      <c r="F119" s="74" t="s">
        <v>353</v>
      </c>
      <c r="G119" s="76" t="s">
        <v>306</v>
      </c>
      <c r="H119" s="77" t="s">
        <v>3</v>
      </c>
      <c r="I119" s="78">
        <v>9098.9500000000007</v>
      </c>
      <c r="J119" s="22"/>
      <c r="K119" s="23"/>
      <c r="L119" s="20"/>
      <c r="M119" s="24"/>
      <c r="N119" s="20"/>
      <c r="O119" s="20"/>
      <c r="P119" s="20"/>
      <c r="Q119" s="20"/>
      <c r="R119" s="20"/>
    </row>
    <row r="120" spans="1:18" s="71" customFormat="1" ht="18" customHeight="1">
      <c r="A120" s="72">
        <v>27</v>
      </c>
      <c r="B120" s="73" t="str">
        <f t="shared" si="2"/>
        <v>4级-3级</v>
      </c>
      <c r="C120" s="73" t="s">
        <v>72</v>
      </c>
      <c r="D120" s="73" t="s">
        <v>76</v>
      </c>
      <c r="E120" s="74" t="s">
        <v>69</v>
      </c>
      <c r="F120" s="74" t="s">
        <v>351</v>
      </c>
      <c r="G120" s="76" t="s">
        <v>306</v>
      </c>
      <c r="H120" s="77" t="s">
        <v>3</v>
      </c>
      <c r="I120" s="78">
        <v>69903.22</v>
      </c>
      <c r="J120" s="22"/>
      <c r="K120" s="23"/>
      <c r="L120" s="20"/>
      <c r="M120" s="24"/>
      <c r="N120" s="20"/>
      <c r="O120" s="20"/>
      <c r="P120" s="20"/>
      <c r="Q120" s="20"/>
      <c r="R120" s="20"/>
    </row>
    <row r="121" spans="1:18" s="71" customFormat="1" ht="18" customHeight="1">
      <c r="A121" s="72">
        <v>28</v>
      </c>
      <c r="B121" s="73" t="str">
        <f t="shared" si="2"/>
        <v>4级-3级</v>
      </c>
      <c r="C121" s="73" t="s">
        <v>72</v>
      </c>
      <c r="D121" s="73" t="s">
        <v>76</v>
      </c>
      <c r="E121" s="74" t="s">
        <v>69</v>
      </c>
      <c r="F121" s="74" t="s">
        <v>354</v>
      </c>
      <c r="G121" s="76" t="s">
        <v>306</v>
      </c>
      <c r="H121" s="77" t="s">
        <v>3</v>
      </c>
      <c r="I121" s="78">
        <v>1418532.34</v>
      </c>
      <c r="J121" s="22"/>
      <c r="K121" s="23"/>
      <c r="L121" s="20"/>
      <c r="M121" s="24"/>
      <c r="N121" s="20"/>
      <c r="O121" s="20"/>
      <c r="P121" s="20"/>
      <c r="Q121" s="20"/>
      <c r="R121" s="20"/>
    </row>
    <row r="122" spans="1:18" s="71" customFormat="1" ht="18" customHeight="1">
      <c r="A122" s="72">
        <v>29</v>
      </c>
      <c r="B122" s="73" t="str">
        <f t="shared" si="2"/>
        <v>4级-3级</v>
      </c>
      <c r="C122" s="73" t="s">
        <v>72</v>
      </c>
      <c r="D122" s="73" t="s">
        <v>76</v>
      </c>
      <c r="E122" s="74" t="s">
        <v>69</v>
      </c>
      <c r="F122" s="74" t="s">
        <v>341</v>
      </c>
      <c r="G122" s="76" t="s">
        <v>306</v>
      </c>
      <c r="H122" s="77" t="s">
        <v>3</v>
      </c>
      <c r="I122" s="78">
        <v>38425.379999999997</v>
      </c>
      <c r="J122" s="22"/>
      <c r="K122" s="23"/>
      <c r="L122" s="20"/>
      <c r="M122" s="24"/>
      <c r="N122" s="20"/>
      <c r="O122" s="20"/>
      <c r="P122" s="20"/>
      <c r="Q122" s="20"/>
      <c r="R122" s="20"/>
    </row>
    <row r="123" spans="1:18" s="71" customFormat="1" ht="18" customHeight="1">
      <c r="A123" s="72">
        <v>30</v>
      </c>
      <c r="B123" s="73" t="str">
        <f t="shared" si="2"/>
        <v>4级-3级</v>
      </c>
      <c r="C123" s="73" t="s">
        <v>72</v>
      </c>
      <c r="D123" s="73" t="s">
        <v>76</v>
      </c>
      <c r="E123" s="74" t="s">
        <v>69</v>
      </c>
      <c r="F123" s="74" t="s">
        <v>349</v>
      </c>
      <c r="G123" s="76" t="s">
        <v>306</v>
      </c>
      <c r="H123" s="77" t="s">
        <v>3</v>
      </c>
      <c r="I123" s="78">
        <v>13381.89</v>
      </c>
      <c r="J123" s="22"/>
      <c r="K123" s="23"/>
      <c r="L123" s="20"/>
      <c r="M123" s="24"/>
      <c r="N123" s="20"/>
      <c r="O123" s="20"/>
      <c r="P123" s="20"/>
      <c r="Q123" s="20"/>
      <c r="R123" s="20"/>
    </row>
    <row r="124" spans="1:18" s="71" customFormat="1" ht="18" customHeight="1">
      <c r="A124" s="72">
        <v>31</v>
      </c>
      <c r="B124" s="73" t="str">
        <f t="shared" si="2"/>
        <v>4级-2级</v>
      </c>
      <c r="C124" s="73" t="s">
        <v>72</v>
      </c>
      <c r="D124" s="73" t="s">
        <v>76</v>
      </c>
      <c r="E124" s="74" t="s">
        <v>66</v>
      </c>
      <c r="F124" s="74" t="s">
        <v>87</v>
      </c>
      <c r="G124" s="76" t="s">
        <v>306</v>
      </c>
      <c r="H124" s="77" t="s">
        <v>3</v>
      </c>
      <c r="I124" s="78">
        <v>1635655.92</v>
      </c>
      <c r="J124" s="22"/>
      <c r="K124" s="23"/>
      <c r="L124" s="20"/>
      <c r="M124" s="24"/>
      <c r="N124" s="20"/>
      <c r="O124" s="20"/>
      <c r="P124" s="20"/>
      <c r="Q124" s="20"/>
      <c r="R124" s="20"/>
    </row>
    <row r="125" spans="1:18" s="71" customFormat="1" ht="18" customHeight="1">
      <c r="A125" s="72">
        <v>32</v>
      </c>
      <c r="B125" s="73" t="str">
        <f t="shared" si="2"/>
        <v>4级-2级</v>
      </c>
      <c r="C125" s="73" t="s">
        <v>72</v>
      </c>
      <c r="D125" s="73" t="s">
        <v>76</v>
      </c>
      <c r="E125" s="74" t="s">
        <v>66</v>
      </c>
      <c r="F125" s="74" t="s">
        <v>83</v>
      </c>
      <c r="G125" s="76" t="s">
        <v>306</v>
      </c>
      <c r="H125" s="77" t="s">
        <v>3</v>
      </c>
      <c r="I125" s="78">
        <v>2100894.64</v>
      </c>
      <c r="J125" s="22"/>
      <c r="K125" s="23"/>
      <c r="L125" s="20"/>
      <c r="M125" s="24"/>
      <c r="N125" s="20"/>
      <c r="O125" s="20"/>
      <c r="P125" s="20"/>
      <c r="Q125" s="20"/>
      <c r="R125" s="20"/>
    </row>
    <row r="126" spans="1:18" s="71" customFormat="1" ht="18" customHeight="1">
      <c r="A126" s="72">
        <v>33</v>
      </c>
      <c r="B126" s="73" t="str">
        <f t="shared" si="2"/>
        <v>4级-2级</v>
      </c>
      <c r="C126" s="73" t="s">
        <v>72</v>
      </c>
      <c r="D126" s="73" t="s">
        <v>76</v>
      </c>
      <c r="E126" s="74" t="s">
        <v>66</v>
      </c>
      <c r="F126" s="74" t="s">
        <v>94</v>
      </c>
      <c r="G126" s="76" t="s">
        <v>306</v>
      </c>
      <c r="H126" s="77" t="s">
        <v>3</v>
      </c>
      <c r="I126" s="78">
        <v>340099.88</v>
      </c>
      <c r="J126" s="22"/>
      <c r="K126" s="23"/>
      <c r="L126" s="20"/>
      <c r="M126" s="24"/>
      <c r="N126" s="20"/>
      <c r="O126" s="20"/>
      <c r="P126" s="20"/>
      <c r="Q126" s="20"/>
      <c r="R126" s="20"/>
    </row>
    <row r="127" spans="1:18" s="71" customFormat="1" ht="18" customHeight="1">
      <c r="A127" s="72">
        <v>34</v>
      </c>
      <c r="B127" s="73" t="str">
        <f t="shared" si="2"/>
        <v>4级-2级</v>
      </c>
      <c r="C127" s="73" t="s">
        <v>72</v>
      </c>
      <c r="D127" s="73" t="s">
        <v>76</v>
      </c>
      <c r="E127" s="74" t="s">
        <v>66</v>
      </c>
      <c r="F127" s="74" t="s">
        <v>331</v>
      </c>
      <c r="G127" s="76" t="s">
        <v>306</v>
      </c>
      <c r="H127" s="77" t="s">
        <v>3</v>
      </c>
      <c r="I127" s="78">
        <v>932464.63</v>
      </c>
      <c r="J127" s="22"/>
      <c r="K127" s="23"/>
      <c r="L127" s="20"/>
      <c r="M127" s="24"/>
      <c r="N127" s="20"/>
      <c r="O127" s="20"/>
      <c r="P127" s="20"/>
      <c r="Q127" s="20"/>
      <c r="R127" s="20"/>
    </row>
    <row r="128" spans="1:18" s="71" customFormat="1" ht="18" customHeight="1">
      <c r="A128" s="72">
        <v>35</v>
      </c>
      <c r="B128" s="73" t="str">
        <f t="shared" si="2"/>
        <v>4级-2级</v>
      </c>
      <c r="C128" s="73" t="s">
        <v>72</v>
      </c>
      <c r="D128" s="73" t="s">
        <v>76</v>
      </c>
      <c r="E128" s="74" t="s">
        <v>66</v>
      </c>
      <c r="F128" s="74" t="s">
        <v>82</v>
      </c>
      <c r="G128" s="76" t="s">
        <v>306</v>
      </c>
      <c r="H128" s="77" t="s">
        <v>3</v>
      </c>
      <c r="I128" s="78">
        <v>110608.66</v>
      </c>
      <c r="J128" s="22"/>
      <c r="K128" s="23"/>
      <c r="L128" s="20"/>
      <c r="M128" s="24"/>
      <c r="N128" s="20"/>
      <c r="O128" s="20"/>
      <c r="P128" s="20"/>
      <c r="Q128" s="20"/>
      <c r="R128" s="20"/>
    </row>
    <row r="129" spans="1:18" s="71" customFormat="1" ht="18" customHeight="1">
      <c r="A129" s="72">
        <v>36</v>
      </c>
      <c r="B129" s="73" t="str">
        <f t="shared" si="2"/>
        <v>4级-2级</v>
      </c>
      <c r="C129" s="73" t="s">
        <v>72</v>
      </c>
      <c r="D129" s="73" t="s">
        <v>76</v>
      </c>
      <c r="E129" s="74" t="s">
        <v>66</v>
      </c>
      <c r="F129" s="74" t="s">
        <v>109</v>
      </c>
      <c r="G129" s="76" t="s">
        <v>306</v>
      </c>
      <c r="H129" s="77" t="s">
        <v>3</v>
      </c>
      <c r="I129" s="78">
        <v>139919.12</v>
      </c>
      <c r="J129" s="22"/>
      <c r="K129" s="23"/>
      <c r="L129" s="20"/>
      <c r="M129" s="24"/>
      <c r="N129" s="20"/>
      <c r="O129" s="20"/>
      <c r="P129" s="20"/>
      <c r="Q129" s="20"/>
      <c r="R129" s="20"/>
    </row>
    <row r="130" spans="1:18" s="71" customFormat="1" ht="18" customHeight="1">
      <c r="A130" s="72">
        <v>37</v>
      </c>
      <c r="B130" s="73" t="str">
        <f t="shared" si="2"/>
        <v>4级-2级</v>
      </c>
      <c r="C130" s="73" t="s">
        <v>72</v>
      </c>
      <c r="D130" s="73" t="s">
        <v>76</v>
      </c>
      <c r="E130" s="74" t="s">
        <v>66</v>
      </c>
      <c r="F130" s="74" t="s">
        <v>362</v>
      </c>
      <c r="G130" s="76" t="s">
        <v>306</v>
      </c>
      <c r="H130" s="77" t="s">
        <v>3</v>
      </c>
      <c r="I130" s="78">
        <v>29131.74</v>
      </c>
      <c r="J130" s="22"/>
      <c r="K130" s="23"/>
      <c r="L130" s="20"/>
      <c r="M130" s="24"/>
      <c r="N130" s="20"/>
      <c r="O130" s="20"/>
      <c r="P130" s="20"/>
      <c r="Q130" s="20"/>
      <c r="R130" s="20"/>
    </row>
    <row r="131" spans="1:18" s="71" customFormat="1" ht="18" customHeight="1">
      <c r="A131" s="72">
        <v>38</v>
      </c>
      <c r="B131" s="73" t="str">
        <f t="shared" si="2"/>
        <v>4级-3级</v>
      </c>
      <c r="C131" s="73" t="s">
        <v>72</v>
      </c>
      <c r="D131" s="73" t="s">
        <v>76</v>
      </c>
      <c r="E131" s="74" t="s">
        <v>69</v>
      </c>
      <c r="F131" s="74" t="s">
        <v>363</v>
      </c>
      <c r="G131" s="76" t="s">
        <v>306</v>
      </c>
      <c r="H131" s="77" t="s">
        <v>3</v>
      </c>
      <c r="I131" s="78">
        <v>5110.29</v>
      </c>
      <c r="J131" s="22"/>
      <c r="K131" s="23"/>
      <c r="L131" s="20"/>
      <c r="M131" s="24"/>
      <c r="N131" s="20"/>
      <c r="O131" s="20"/>
      <c r="P131" s="20"/>
      <c r="Q131" s="20"/>
      <c r="R131" s="20"/>
    </row>
    <row r="132" spans="1:18" s="71" customFormat="1" ht="18" customHeight="1">
      <c r="A132" s="72">
        <v>39</v>
      </c>
      <c r="B132" s="73" t="str">
        <f t="shared" si="2"/>
        <v>4级-2级</v>
      </c>
      <c r="C132" s="73" t="s">
        <v>72</v>
      </c>
      <c r="D132" s="73" t="s">
        <v>76</v>
      </c>
      <c r="E132" s="74" t="s">
        <v>66</v>
      </c>
      <c r="F132" s="74" t="s">
        <v>303</v>
      </c>
      <c r="G132" s="76" t="s">
        <v>306</v>
      </c>
      <c r="H132" s="77" t="s">
        <v>3</v>
      </c>
      <c r="I132" s="78">
        <v>98786.92</v>
      </c>
      <c r="J132" s="22"/>
      <c r="K132" s="23"/>
      <c r="L132" s="20"/>
      <c r="M132" s="24"/>
      <c r="N132" s="20"/>
      <c r="O132" s="20"/>
      <c r="P132" s="20"/>
      <c r="Q132" s="20"/>
      <c r="R132" s="20"/>
    </row>
    <row r="133" spans="1:18" s="71" customFormat="1" ht="18" customHeight="1">
      <c r="A133" s="72">
        <v>40</v>
      </c>
      <c r="B133" s="73" t="str">
        <f t="shared" si="2"/>
        <v>4级-3级</v>
      </c>
      <c r="C133" s="73" t="s">
        <v>72</v>
      </c>
      <c r="D133" s="73" t="s">
        <v>76</v>
      </c>
      <c r="E133" s="74" t="s">
        <v>69</v>
      </c>
      <c r="F133" s="74" t="s">
        <v>316</v>
      </c>
      <c r="G133" s="76" t="s">
        <v>306</v>
      </c>
      <c r="H133" s="77" t="s">
        <v>3</v>
      </c>
      <c r="I133" s="78">
        <v>154525.68</v>
      </c>
      <c r="J133" s="22"/>
      <c r="K133" s="23"/>
      <c r="L133" s="20"/>
      <c r="M133" s="24"/>
      <c r="N133" s="20"/>
      <c r="O133" s="20"/>
      <c r="P133" s="20"/>
      <c r="Q133" s="20"/>
      <c r="R133" s="20"/>
    </row>
    <row r="134" spans="1:18" s="71" customFormat="1" ht="18" customHeight="1">
      <c r="A134" s="72">
        <v>41</v>
      </c>
      <c r="B134" s="73" t="str">
        <f t="shared" si="2"/>
        <v>4级-2级</v>
      </c>
      <c r="C134" s="73" t="s">
        <v>72</v>
      </c>
      <c r="D134" s="73" t="s">
        <v>76</v>
      </c>
      <c r="E134" s="74" t="s">
        <v>66</v>
      </c>
      <c r="F134" s="74" t="s">
        <v>184</v>
      </c>
      <c r="G134" s="76" t="s">
        <v>306</v>
      </c>
      <c r="H134" s="77" t="s">
        <v>3</v>
      </c>
      <c r="I134" s="78">
        <v>3197846.41</v>
      </c>
      <c r="J134" s="22"/>
      <c r="K134" s="23"/>
      <c r="L134" s="20"/>
      <c r="M134" s="24"/>
      <c r="N134" s="20"/>
      <c r="O134" s="20"/>
      <c r="P134" s="20"/>
      <c r="Q134" s="20"/>
      <c r="R134" s="20"/>
    </row>
    <row r="135" spans="1:18" s="71" customFormat="1" ht="18" customHeight="1">
      <c r="A135" s="72">
        <v>42</v>
      </c>
      <c r="B135" s="73" t="str">
        <f t="shared" si="2"/>
        <v>4级-3级</v>
      </c>
      <c r="C135" s="73" t="s">
        <v>72</v>
      </c>
      <c r="D135" s="73" t="s">
        <v>76</v>
      </c>
      <c r="E135" s="74" t="s">
        <v>69</v>
      </c>
      <c r="F135" s="74" t="s">
        <v>364</v>
      </c>
      <c r="G135" s="76" t="s">
        <v>306</v>
      </c>
      <c r="H135" s="77" t="s">
        <v>3</v>
      </c>
      <c r="I135" s="78">
        <v>46227.96</v>
      </c>
      <c r="J135" s="22"/>
      <c r="K135" s="23"/>
      <c r="L135" s="20"/>
      <c r="M135" s="24"/>
      <c r="N135" s="20"/>
      <c r="O135" s="20"/>
      <c r="P135" s="20"/>
      <c r="Q135" s="20"/>
      <c r="R135" s="20"/>
    </row>
    <row r="136" spans="1:18" s="71" customFormat="1" ht="18" customHeight="1">
      <c r="A136" s="72">
        <v>43</v>
      </c>
      <c r="B136" s="73" t="str">
        <f t="shared" si="2"/>
        <v>4级-2级</v>
      </c>
      <c r="C136" s="73" t="s">
        <v>72</v>
      </c>
      <c r="D136" s="73" t="s">
        <v>76</v>
      </c>
      <c r="E136" s="74" t="s">
        <v>66</v>
      </c>
      <c r="F136" s="74" t="s">
        <v>337</v>
      </c>
      <c r="G136" s="76" t="s">
        <v>306</v>
      </c>
      <c r="H136" s="77" t="s">
        <v>3</v>
      </c>
      <c r="I136" s="78">
        <v>241253.78</v>
      </c>
      <c r="J136" s="22"/>
      <c r="K136" s="23"/>
      <c r="L136" s="20"/>
      <c r="M136" s="24"/>
      <c r="N136" s="20"/>
      <c r="O136" s="20"/>
      <c r="P136" s="20"/>
      <c r="Q136" s="20"/>
      <c r="R136" s="20"/>
    </row>
    <row r="137" spans="1:18" s="71" customFormat="1" ht="18" customHeight="1">
      <c r="A137" s="72">
        <v>44</v>
      </c>
      <c r="B137" s="73" t="str">
        <f t="shared" si="2"/>
        <v>4级-2级</v>
      </c>
      <c r="C137" s="73" t="s">
        <v>72</v>
      </c>
      <c r="D137" s="73" t="s">
        <v>76</v>
      </c>
      <c r="E137" s="74" t="s">
        <v>66</v>
      </c>
      <c r="F137" s="74" t="s">
        <v>67</v>
      </c>
      <c r="G137" s="76" t="s">
        <v>306</v>
      </c>
      <c r="H137" s="77" t="s">
        <v>3</v>
      </c>
      <c r="I137" s="78">
        <v>6000</v>
      </c>
      <c r="J137" s="22"/>
      <c r="K137" s="23"/>
      <c r="L137" s="20"/>
      <c r="M137" s="24"/>
      <c r="N137" s="20"/>
      <c r="O137" s="20"/>
      <c r="P137" s="20"/>
      <c r="Q137" s="20"/>
      <c r="R137" s="20"/>
    </row>
    <row r="138" spans="1:18" s="71" customFormat="1" ht="18" customHeight="1">
      <c r="A138" s="72">
        <v>45</v>
      </c>
      <c r="B138" s="73" t="str">
        <f t="shared" si="2"/>
        <v>4级-2级</v>
      </c>
      <c r="C138" s="73" t="s">
        <v>72</v>
      </c>
      <c r="D138" s="73" t="s">
        <v>76</v>
      </c>
      <c r="E138" s="74" t="s">
        <v>66</v>
      </c>
      <c r="F138" s="74" t="s">
        <v>270</v>
      </c>
      <c r="G138" s="76" t="s">
        <v>306</v>
      </c>
      <c r="H138" s="77" t="s">
        <v>3</v>
      </c>
      <c r="I138" s="78">
        <v>310648.52</v>
      </c>
      <c r="J138" s="22"/>
      <c r="K138" s="23"/>
      <c r="L138" s="20"/>
      <c r="M138" s="24"/>
      <c r="N138" s="20"/>
      <c r="O138" s="20"/>
      <c r="P138" s="20"/>
      <c r="Q138" s="20"/>
      <c r="R138" s="20"/>
    </row>
    <row r="139" spans="1:18" s="71" customFormat="1" ht="18" customHeight="1">
      <c r="A139" s="72">
        <v>46</v>
      </c>
      <c r="B139" s="73" t="str">
        <f t="shared" si="2"/>
        <v>4级-2级</v>
      </c>
      <c r="C139" s="73" t="s">
        <v>72</v>
      </c>
      <c r="D139" s="73" t="s">
        <v>76</v>
      </c>
      <c r="E139" s="74" t="s">
        <v>66</v>
      </c>
      <c r="F139" s="74" t="s">
        <v>365</v>
      </c>
      <c r="G139" s="76" t="s">
        <v>306</v>
      </c>
      <c r="H139" s="77" t="s">
        <v>3</v>
      </c>
      <c r="I139" s="78">
        <v>214776.86999999997</v>
      </c>
      <c r="J139" s="22"/>
      <c r="K139" s="23"/>
      <c r="L139" s="20"/>
      <c r="M139" s="24"/>
      <c r="N139" s="20"/>
      <c r="O139" s="20"/>
      <c r="P139" s="20"/>
      <c r="Q139" s="20"/>
      <c r="R139" s="20"/>
    </row>
    <row r="140" spans="1:18" s="71" customFormat="1" ht="18" customHeight="1">
      <c r="A140" s="72">
        <v>47</v>
      </c>
      <c r="B140" s="73" t="str">
        <f t="shared" si="2"/>
        <v>4级-3级</v>
      </c>
      <c r="C140" s="73" t="s">
        <v>72</v>
      </c>
      <c r="D140" s="73" t="s">
        <v>76</v>
      </c>
      <c r="E140" s="74" t="s">
        <v>69</v>
      </c>
      <c r="F140" s="74" t="s">
        <v>158</v>
      </c>
      <c r="G140" s="76" t="s">
        <v>306</v>
      </c>
      <c r="H140" s="77" t="s">
        <v>3</v>
      </c>
      <c r="I140" s="78">
        <v>43871</v>
      </c>
      <c r="J140" s="22"/>
      <c r="K140" s="23"/>
      <c r="L140" s="20"/>
      <c r="M140" s="24"/>
      <c r="N140" s="20"/>
      <c r="O140" s="20"/>
      <c r="P140" s="20"/>
      <c r="Q140" s="20"/>
      <c r="R140" s="20"/>
    </row>
    <row r="141" spans="1:18" s="71" customFormat="1" ht="18" customHeight="1">
      <c r="A141" s="72">
        <v>48</v>
      </c>
      <c r="B141" s="73" t="str">
        <f t="shared" si="2"/>
        <v>4级-3级</v>
      </c>
      <c r="C141" s="73" t="s">
        <v>72</v>
      </c>
      <c r="D141" s="73" t="s">
        <v>76</v>
      </c>
      <c r="E141" s="74" t="s">
        <v>69</v>
      </c>
      <c r="F141" s="74" t="s">
        <v>96</v>
      </c>
      <c r="G141" s="76" t="s">
        <v>306</v>
      </c>
      <c r="H141" s="77" t="s">
        <v>3</v>
      </c>
      <c r="I141" s="78">
        <v>53384.93</v>
      </c>
      <c r="J141" s="22"/>
      <c r="K141" s="23"/>
      <c r="L141" s="20"/>
      <c r="M141" s="24"/>
      <c r="N141" s="20"/>
      <c r="O141" s="20"/>
      <c r="P141" s="20"/>
      <c r="Q141" s="20"/>
      <c r="R141" s="20"/>
    </row>
    <row r="142" spans="1:18" s="71" customFormat="1" ht="18" customHeight="1">
      <c r="A142" s="72">
        <v>49</v>
      </c>
      <c r="B142" s="73" t="str">
        <f t="shared" si="2"/>
        <v>4级-4级</v>
      </c>
      <c r="C142" s="73" t="s">
        <v>72</v>
      </c>
      <c r="D142" s="73" t="s">
        <v>76</v>
      </c>
      <c r="E142" s="74" t="s">
        <v>72</v>
      </c>
      <c r="F142" s="74" t="s">
        <v>97</v>
      </c>
      <c r="G142" s="76" t="s">
        <v>306</v>
      </c>
      <c r="H142" s="77" t="s">
        <v>3</v>
      </c>
      <c r="I142" s="78">
        <v>9839400.4800000004</v>
      </c>
      <c r="J142" s="22"/>
      <c r="K142" s="23"/>
      <c r="L142" s="20"/>
      <c r="M142" s="24"/>
      <c r="N142" s="20"/>
      <c r="O142" s="20"/>
      <c r="P142" s="20"/>
      <c r="Q142" s="20"/>
      <c r="R142" s="20"/>
    </row>
    <row r="143" spans="1:18" s="71" customFormat="1" ht="18" customHeight="1">
      <c r="A143" s="72">
        <v>50</v>
      </c>
      <c r="B143" s="73" t="str">
        <f t="shared" si="2"/>
        <v>4级-4级</v>
      </c>
      <c r="C143" s="73" t="s">
        <v>72</v>
      </c>
      <c r="D143" s="73" t="s">
        <v>76</v>
      </c>
      <c r="E143" s="74" t="s">
        <v>72</v>
      </c>
      <c r="F143" s="74" t="s">
        <v>76</v>
      </c>
      <c r="G143" s="76" t="s">
        <v>306</v>
      </c>
      <c r="H143" s="77" t="s">
        <v>3</v>
      </c>
      <c r="I143" s="78">
        <v>1124266</v>
      </c>
      <c r="J143" s="22"/>
      <c r="K143" s="23"/>
      <c r="L143" s="20"/>
      <c r="M143" s="24"/>
      <c r="N143" s="20"/>
      <c r="O143" s="20"/>
      <c r="P143" s="20"/>
      <c r="Q143" s="20"/>
      <c r="R143" s="20"/>
    </row>
    <row r="144" spans="1:18" s="71" customFormat="1" ht="18" customHeight="1">
      <c r="A144" s="72">
        <v>51</v>
      </c>
      <c r="B144" s="73" t="str">
        <f t="shared" si="2"/>
        <v>4级-2级</v>
      </c>
      <c r="C144" s="73" t="s">
        <v>72</v>
      </c>
      <c r="D144" s="73" t="s">
        <v>76</v>
      </c>
      <c r="E144" s="74" t="s">
        <v>66</v>
      </c>
      <c r="F144" s="74" t="s">
        <v>88</v>
      </c>
      <c r="G144" s="76" t="s">
        <v>306</v>
      </c>
      <c r="H144" s="77" t="s">
        <v>3</v>
      </c>
      <c r="I144" s="78">
        <v>22387.53</v>
      </c>
      <c r="J144" s="22"/>
      <c r="K144" s="23"/>
      <c r="L144" s="20"/>
      <c r="M144" s="24"/>
      <c r="N144" s="20"/>
      <c r="O144" s="20"/>
      <c r="P144" s="20"/>
      <c r="Q144" s="20"/>
      <c r="R144" s="20"/>
    </row>
    <row r="145" spans="1:18" s="71" customFormat="1" ht="18" customHeight="1">
      <c r="A145" s="72">
        <v>52</v>
      </c>
      <c r="B145" s="73" t="str">
        <f t="shared" si="2"/>
        <v>4级-2级</v>
      </c>
      <c r="C145" s="73" t="s">
        <v>72</v>
      </c>
      <c r="D145" s="73" t="s">
        <v>76</v>
      </c>
      <c r="E145" s="74" t="s">
        <v>66</v>
      </c>
      <c r="F145" s="74" t="s">
        <v>169</v>
      </c>
      <c r="G145" s="76" t="s">
        <v>366</v>
      </c>
      <c r="H145" s="77" t="s">
        <v>3</v>
      </c>
      <c r="I145" s="78">
        <v>142812.69</v>
      </c>
      <c r="J145" s="22"/>
      <c r="K145" s="23"/>
      <c r="L145" s="20"/>
      <c r="M145" s="24"/>
      <c r="N145" s="20"/>
      <c r="O145" s="20"/>
      <c r="P145" s="20"/>
      <c r="Q145" s="20"/>
      <c r="R145" s="20"/>
    </row>
    <row r="146" spans="1:18" s="71" customFormat="1" ht="18" customHeight="1">
      <c r="A146" s="72">
        <v>53</v>
      </c>
      <c r="B146" s="73" t="str">
        <f t="shared" si="2"/>
        <v>4级-3级</v>
      </c>
      <c r="C146" s="73" t="s">
        <v>72</v>
      </c>
      <c r="D146" s="73" t="s">
        <v>76</v>
      </c>
      <c r="E146" s="74" t="s">
        <v>69</v>
      </c>
      <c r="F146" s="74" t="s">
        <v>170</v>
      </c>
      <c r="G146" s="76" t="s">
        <v>366</v>
      </c>
      <c r="H146" s="77" t="s">
        <v>3</v>
      </c>
      <c r="I146" s="78">
        <v>14116.84</v>
      </c>
      <c r="J146" s="22"/>
      <c r="K146" s="23"/>
      <c r="L146" s="20"/>
      <c r="M146" s="24"/>
      <c r="N146" s="20"/>
      <c r="O146" s="20"/>
      <c r="P146" s="20"/>
      <c r="Q146" s="20"/>
      <c r="R146" s="20"/>
    </row>
    <row r="147" spans="1:18" s="71" customFormat="1" ht="18" customHeight="1">
      <c r="A147" s="72">
        <v>54</v>
      </c>
      <c r="B147" s="73" t="str">
        <f t="shared" si="2"/>
        <v>4级-2级</v>
      </c>
      <c r="C147" s="73" t="s">
        <v>72</v>
      </c>
      <c r="D147" s="73" t="s">
        <v>76</v>
      </c>
      <c r="E147" s="73" t="s">
        <v>66</v>
      </c>
      <c r="F147" s="73" t="s">
        <v>95</v>
      </c>
      <c r="G147" s="76" t="s">
        <v>165</v>
      </c>
      <c r="H147" s="77" t="s">
        <v>6</v>
      </c>
      <c r="I147" s="26">
        <v>371066.38</v>
      </c>
      <c r="J147" s="22"/>
      <c r="K147" s="23"/>
      <c r="L147" s="20"/>
      <c r="M147" s="24"/>
      <c r="N147" s="20"/>
      <c r="O147" s="20"/>
      <c r="P147" s="20"/>
      <c r="Q147" s="20"/>
      <c r="R147" s="20"/>
    </row>
    <row r="148" spans="1:18" s="71" customFormat="1" ht="18" customHeight="1">
      <c r="A148" s="72">
        <v>55</v>
      </c>
      <c r="B148" s="73" t="str">
        <f t="shared" si="2"/>
        <v>4级-2级</v>
      </c>
      <c r="C148" s="73" t="s">
        <v>72</v>
      </c>
      <c r="D148" s="73" t="s">
        <v>76</v>
      </c>
      <c r="E148" s="73" t="s">
        <v>66</v>
      </c>
      <c r="F148" s="73" t="s">
        <v>270</v>
      </c>
      <c r="G148" s="79" t="s">
        <v>165</v>
      </c>
      <c r="H148" s="77" t="s">
        <v>6</v>
      </c>
      <c r="I148" s="26">
        <v>1466246.91</v>
      </c>
      <c r="J148" s="22"/>
      <c r="K148" s="23"/>
      <c r="L148" s="20"/>
      <c r="M148" s="24"/>
      <c r="N148" s="20"/>
      <c r="O148" s="20"/>
      <c r="P148" s="20"/>
      <c r="Q148" s="20"/>
      <c r="R148" s="20"/>
    </row>
    <row r="149" spans="1:18" s="71" customFormat="1" ht="18" customHeight="1">
      <c r="A149" s="72">
        <v>56</v>
      </c>
      <c r="B149" s="73" t="str">
        <f t="shared" si="2"/>
        <v>4级-2级</v>
      </c>
      <c r="C149" s="73" t="s">
        <v>72</v>
      </c>
      <c r="D149" s="73" t="s">
        <v>76</v>
      </c>
      <c r="E149" s="73" t="s">
        <v>66</v>
      </c>
      <c r="F149" s="73" t="s">
        <v>89</v>
      </c>
      <c r="G149" s="79" t="s">
        <v>165</v>
      </c>
      <c r="H149" s="77" t="s">
        <v>6</v>
      </c>
      <c r="I149" s="26">
        <v>89660</v>
      </c>
      <c r="J149" s="22"/>
      <c r="K149" s="23"/>
      <c r="L149" s="20"/>
      <c r="M149" s="24"/>
      <c r="N149" s="20"/>
      <c r="O149" s="20"/>
      <c r="P149" s="20"/>
      <c r="Q149" s="20"/>
      <c r="R149" s="20"/>
    </row>
    <row r="150" spans="1:18" s="71" customFormat="1" ht="18" customHeight="1">
      <c r="A150" s="72">
        <v>57</v>
      </c>
      <c r="B150" s="73" t="str">
        <f t="shared" si="2"/>
        <v>4级-2级</v>
      </c>
      <c r="C150" s="73" t="s">
        <v>72</v>
      </c>
      <c r="D150" s="73" t="s">
        <v>76</v>
      </c>
      <c r="E150" s="73" t="s">
        <v>66</v>
      </c>
      <c r="F150" s="73" t="s">
        <v>67</v>
      </c>
      <c r="G150" s="79" t="s">
        <v>165</v>
      </c>
      <c r="H150" s="77" t="s">
        <v>6</v>
      </c>
      <c r="I150" s="26">
        <v>2997275.87</v>
      </c>
      <c r="J150" s="22"/>
      <c r="K150" s="23"/>
      <c r="L150" s="20"/>
      <c r="M150" s="24"/>
      <c r="N150" s="20"/>
      <c r="O150" s="20"/>
      <c r="P150" s="20"/>
      <c r="Q150" s="20"/>
      <c r="R150" s="20"/>
    </row>
    <row r="151" spans="1:18" s="71" customFormat="1" ht="18" customHeight="1">
      <c r="A151" s="72">
        <v>58</v>
      </c>
      <c r="B151" s="73" t="str">
        <f t="shared" si="2"/>
        <v>4级-2级</v>
      </c>
      <c r="C151" s="73" t="s">
        <v>72</v>
      </c>
      <c r="D151" s="73" t="s">
        <v>76</v>
      </c>
      <c r="E151" s="73" t="s">
        <v>66</v>
      </c>
      <c r="F151" s="73" t="s">
        <v>81</v>
      </c>
      <c r="G151" s="79" t="s">
        <v>165</v>
      </c>
      <c r="H151" s="77" t="s">
        <v>6</v>
      </c>
      <c r="I151" s="26">
        <v>2758551.4000000004</v>
      </c>
      <c r="J151" s="22"/>
      <c r="K151" s="23"/>
      <c r="L151" s="20"/>
      <c r="M151" s="24"/>
      <c r="N151" s="20"/>
      <c r="O151" s="20"/>
      <c r="P151" s="20"/>
      <c r="Q151" s="20"/>
      <c r="R151" s="20"/>
    </row>
    <row r="152" spans="1:18" s="71" customFormat="1" ht="18" customHeight="1">
      <c r="A152" s="72">
        <v>59</v>
      </c>
      <c r="B152" s="73" t="str">
        <f t="shared" si="2"/>
        <v>4级-2级</v>
      </c>
      <c r="C152" s="73" t="s">
        <v>72</v>
      </c>
      <c r="D152" s="73" t="s">
        <v>76</v>
      </c>
      <c r="E152" s="73" t="s">
        <v>66</v>
      </c>
      <c r="F152" s="73" t="s">
        <v>362</v>
      </c>
      <c r="G152" s="79" t="s">
        <v>165</v>
      </c>
      <c r="H152" s="77" t="s">
        <v>6</v>
      </c>
      <c r="I152" s="26">
        <v>39350.44</v>
      </c>
      <c r="J152" s="22"/>
      <c r="K152" s="23"/>
      <c r="L152" s="20"/>
      <c r="M152" s="24"/>
      <c r="N152" s="20"/>
      <c r="O152" s="20"/>
      <c r="P152" s="20"/>
      <c r="Q152" s="20"/>
      <c r="R152" s="20"/>
    </row>
    <row r="153" spans="1:18" s="71" customFormat="1" ht="18" customHeight="1">
      <c r="A153" s="72">
        <v>61</v>
      </c>
      <c r="B153" s="73" t="str">
        <f t="shared" si="2"/>
        <v>4级-1级</v>
      </c>
      <c r="C153" s="73" t="s">
        <v>72</v>
      </c>
      <c r="D153" s="73" t="s">
        <v>76</v>
      </c>
      <c r="E153" s="73" t="s">
        <v>367</v>
      </c>
      <c r="F153" s="73" t="s">
        <v>65</v>
      </c>
      <c r="G153" s="79" t="s">
        <v>165</v>
      </c>
      <c r="H153" s="77" t="s">
        <v>6</v>
      </c>
      <c r="I153" s="26">
        <v>11474294.77</v>
      </c>
      <c r="J153" s="22"/>
      <c r="K153" s="23"/>
      <c r="L153" s="20"/>
      <c r="M153" s="24"/>
      <c r="N153" s="20"/>
      <c r="O153" s="20"/>
      <c r="P153" s="20"/>
      <c r="Q153" s="20"/>
      <c r="R153" s="20"/>
    </row>
    <row r="154" spans="1:18" s="71" customFormat="1" ht="18" customHeight="1">
      <c r="A154" s="72">
        <v>62</v>
      </c>
      <c r="B154" s="73" t="str">
        <f t="shared" si="2"/>
        <v>4级-2级</v>
      </c>
      <c r="C154" s="73" t="s">
        <v>72</v>
      </c>
      <c r="D154" s="73" t="s">
        <v>76</v>
      </c>
      <c r="E154" s="73" t="s">
        <v>66</v>
      </c>
      <c r="F154" s="73" t="s">
        <v>184</v>
      </c>
      <c r="G154" s="79" t="s">
        <v>165</v>
      </c>
      <c r="H154" s="77" t="s">
        <v>6</v>
      </c>
      <c r="I154" s="26">
        <v>1748774.35</v>
      </c>
      <c r="J154" s="22"/>
      <c r="K154" s="23"/>
      <c r="L154" s="20"/>
      <c r="M154" s="24"/>
      <c r="N154" s="20"/>
      <c r="O154" s="20"/>
      <c r="P154" s="20"/>
      <c r="Q154" s="20"/>
      <c r="R154" s="20"/>
    </row>
    <row r="155" spans="1:18" s="71" customFormat="1" ht="18" customHeight="1">
      <c r="A155" s="72">
        <v>63</v>
      </c>
      <c r="B155" s="73" t="str">
        <f t="shared" si="2"/>
        <v>4级-3级</v>
      </c>
      <c r="C155" s="73" t="s">
        <v>72</v>
      </c>
      <c r="D155" s="73" t="s">
        <v>76</v>
      </c>
      <c r="E155" s="73" t="s">
        <v>69</v>
      </c>
      <c r="F155" s="73" t="s">
        <v>161</v>
      </c>
      <c r="G155" s="79" t="s">
        <v>165</v>
      </c>
      <c r="H155" s="77" t="s">
        <v>6</v>
      </c>
      <c r="I155" s="26">
        <v>40516.799999999996</v>
      </c>
      <c r="J155" s="22"/>
      <c r="K155" s="23"/>
      <c r="L155" s="20"/>
      <c r="M155" s="24"/>
      <c r="N155" s="20"/>
      <c r="O155" s="20"/>
      <c r="P155" s="20"/>
      <c r="Q155" s="20"/>
      <c r="R155" s="20"/>
    </row>
    <row r="156" spans="1:18" s="71" customFormat="1" ht="18" customHeight="1">
      <c r="A156" s="72">
        <v>64</v>
      </c>
      <c r="B156" s="73" t="str">
        <f t="shared" si="2"/>
        <v>4级-2级</v>
      </c>
      <c r="C156" s="73" t="s">
        <v>72</v>
      </c>
      <c r="D156" s="73" t="s">
        <v>76</v>
      </c>
      <c r="E156" s="73" t="s">
        <v>66</v>
      </c>
      <c r="F156" s="73" t="s">
        <v>82</v>
      </c>
      <c r="G156" s="79" t="s">
        <v>165</v>
      </c>
      <c r="H156" s="77" t="s">
        <v>6</v>
      </c>
      <c r="I156" s="26">
        <v>181267.51</v>
      </c>
      <c r="J156" s="22"/>
      <c r="K156" s="23"/>
      <c r="L156" s="20"/>
      <c r="M156" s="24"/>
      <c r="N156" s="20"/>
      <c r="O156" s="20"/>
      <c r="P156" s="20"/>
      <c r="Q156" s="20"/>
      <c r="R156" s="20"/>
    </row>
    <row r="157" spans="1:18" s="71" customFormat="1" ht="18" customHeight="1">
      <c r="A157" s="72">
        <v>65</v>
      </c>
      <c r="B157" s="73" t="str">
        <f t="shared" si="2"/>
        <v>4级-3级</v>
      </c>
      <c r="C157" s="73" t="s">
        <v>72</v>
      </c>
      <c r="D157" s="73" t="s">
        <v>76</v>
      </c>
      <c r="E157" s="73" t="s">
        <v>69</v>
      </c>
      <c r="F157" s="73" t="s">
        <v>350</v>
      </c>
      <c r="G157" s="79" t="s">
        <v>165</v>
      </c>
      <c r="H157" s="77" t="s">
        <v>6</v>
      </c>
      <c r="I157" s="26">
        <v>1983969.51</v>
      </c>
      <c r="J157" s="22"/>
      <c r="K157" s="23"/>
      <c r="L157" s="20"/>
      <c r="M157" s="24"/>
      <c r="N157" s="20"/>
      <c r="O157" s="20"/>
      <c r="P157" s="20"/>
      <c r="Q157" s="20"/>
      <c r="R157" s="20"/>
    </row>
    <row r="158" spans="1:18" s="71" customFormat="1" ht="18" customHeight="1">
      <c r="A158" s="72">
        <v>66</v>
      </c>
      <c r="B158" s="73" t="str">
        <f t="shared" si="2"/>
        <v>4级-2级</v>
      </c>
      <c r="C158" s="73" t="s">
        <v>72</v>
      </c>
      <c r="D158" s="73" t="s">
        <v>76</v>
      </c>
      <c r="E158" s="73" t="s">
        <v>66</v>
      </c>
      <c r="F158" s="73" t="s">
        <v>109</v>
      </c>
      <c r="G158" s="79" t="s">
        <v>165</v>
      </c>
      <c r="H158" s="77" t="s">
        <v>6</v>
      </c>
      <c r="I158" s="26">
        <v>1447535</v>
      </c>
      <c r="J158" s="22"/>
      <c r="K158" s="23"/>
      <c r="L158" s="20"/>
      <c r="M158" s="24"/>
      <c r="N158" s="20"/>
      <c r="O158" s="20"/>
      <c r="P158" s="20"/>
      <c r="Q158" s="20"/>
      <c r="R158" s="20"/>
    </row>
    <row r="159" spans="1:18" s="71" customFormat="1" ht="18" customHeight="1">
      <c r="A159" s="72">
        <v>67</v>
      </c>
      <c r="B159" s="73" t="str">
        <f t="shared" si="2"/>
        <v>4级-3级</v>
      </c>
      <c r="C159" s="73" t="s">
        <v>72</v>
      </c>
      <c r="D159" s="73" t="s">
        <v>76</v>
      </c>
      <c r="E159" s="73" t="s">
        <v>69</v>
      </c>
      <c r="F159" s="73" t="s">
        <v>153</v>
      </c>
      <c r="G159" s="79" t="s">
        <v>165</v>
      </c>
      <c r="H159" s="77" t="s">
        <v>6</v>
      </c>
      <c r="I159" s="26">
        <v>7986357.8000000007</v>
      </c>
      <c r="J159" s="22"/>
      <c r="K159" s="23"/>
      <c r="L159" s="20"/>
      <c r="M159" s="24"/>
      <c r="N159" s="20"/>
      <c r="O159" s="20"/>
      <c r="P159" s="20"/>
      <c r="Q159" s="20"/>
      <c r="R159" s="20"/>
    </row>
    <row r="160" spans="1:18" s="71" customFormat="1" ht="18" customHeight="1">
      <c r="A160" s="72">
        <v>68</v>
      </c>
      <c r="B160" s="73" t="str">
        <f t="shared" si="2"/>
        <v>4级-2级</v>
      </c>
      <c r="C160" s="73" t="s">
        <v>72</v>
      </c>
      <c r="D160" s="73" t="s">
        <v>76</v>
      </c>
      <c r="E160" s="73" t="s">
        <v>66</v>
      </c>
      <c r="F160" s="73" t="s">
        <v>179</v>
      </c>
      <c r="G160" s="79" t="s">
        <v>165</v>
      </c>
      <c r="H160" s="77" t="s">
        <v>6</v>
      </c>
      <c r="I160" s="26">
        <v>240980.65</v>
      </c>
      <c r="J160" s="22"/>
      <c r="K160" s="23"/>
      <c r="L160" s="20"/>
      <c r="M160" s="24"/>
      <c r="N160" s="20"/>
      <c r="O160" s="20"/>
      <c r="P160" s="20"/>
      <c r="Q160" s="20"/>
      <c r="R160" s="20"/>
    </row>
    <row r="161" spans="1:18" s="71" customFormat="1" ht="18" customHeight="1">
      <c r="A161" s="72">
        <v>70</v>
      </c>
      <c r="B161" s="73" t="str">
        <f t="shared" si="2"/>
        <v>4级-3级</v>
      </c>
      <c r="C161" s="73" t="s">
        <v>72</v>
      </c>
      <c r="D161" s="73" t="s">
        <v>76</v>
      </c>
      <c r="E161" s="73" t="s">
        <v>69</v>
      </c>
      <c r="F161" s="73" t="s">
        <v>231</v>
      </c>
      <c r="G161" s="79" t="s">
        <v>165</v>
      </c>
      <c r="H161" s="77" t="s">
        <v>6</v>
      </c>
      <c r="I161" s="26">
        <v>1540772.0199999998</v>
      </c>
      <c r="J161" s="22"/>
      <c r="K161" s="23"/>
      <c r="L161" s="20"/>
      <c r="M161" s="24"/>
      <c r="N161" s="20"/>
      <c r="O161" s="20"/>
      <c r="P161" s="20"/>
      <c r="Q161" s="20"/>
      <c r="R161" s="20"/>
    </row>
    <row r="162" spans="1:18" s="71" customFormat="1" ht="18" customHeight="1">
      <c r="A162" s="72">
        <v>71</v>
      </c>
      <c r="B162" s="73" t="str">
        <f t="shared" si="2"/>
        <v>4级-3级</v>
      </c>
      <c r="C162" s="73" t="s">
        <v>72</v>
      </c>
      <c r="D162" s="73" t="s">
        <v>76</v>
      </c>
      <c r="E162" s="73" t="s">
        <v>69</v>
      </c>
      <c r="F162" s="73" t="s">
        <v>180</v>
      </c>
      <c r="G162" s="79" t="s">
        <v>165</v>
      </c>
      <c r="H162" s="77" t="s">
        <v>6</v>
      </c>
      <c r="I162" s="26">
        <v>2412281.29</v>
      </c>
      <c r="J162" s="22"/>
      <c r="K162" s="23"/>
      <c r="L162" s="20"/>
      <c r="M162" s="24"/>
      <c r="N162" s="20"/>
      <c r="O162" s="20"/>
      <c r="P162" s="20"/>
      <c r="Q162" s="20"/>
      <c r="R162" s="20"/>
    </row>
    <row r="163" spans="1:18" s="71" customFormat="1" ht="18" customHeight="1">
      <c r="A163" s="72">
        <v>72</v>
      </c>
      <c r="B163" s="73" t="str">
        <f t="shared" si="2"/>
        <v>4级-2级</v>
      </c>
      <c r="C163" s="73" t="s">
        <v>72</v>
      </c>
      <c r="D163" s="73" t="s">
        <v>76</v>
      </c>
      <c r="E163" s="73" t="s">
        <v>66</v>
      </c>
      <c r="F163" s="73" t="s">
        <v>80</v>
      </c>
      <c r="G163" s="79" t="s">
        <v>165</v>
      </c>
      <c r="H163" s="77" t="s">
        <v>6</v>
      </c>
      <c r="I163" s="26">
        <v>1936294.7600000002</v>
      </c>
      <c r="J163" s="22"/>
      <c r="K163" s="23"/>
      <c r="L163" s="20"/>
      <c r="M163" s="24"/>
      <c r="N163" s="20"/>
      <c r="O163" s="20"/>
      <c r="P163" s="20"/>
      <c r="Q163" s="20"/>
      <c r="R163" s="20"/>
    </row>
    <row r="164" spans="1:18" s="71" customFormat="1" ht="18" customHeight="1">
      <c r="A164" s="72">
        <v>73</v>
      </c>
      <c r="B164" s="73" t="str">
        <f t="shared" si="2"/>
        <v>4级-2级</v>
      </c>
      <c r="C164" s="73" t="s">
        <v>72</v>
      </c>
      <c r="D164" s="73" t="s">
        <v>76</v>
      </c>
      <c r="E164" s="73" t="s">
        <v>66</v>
      </c>
      <c r="F164" s="73" t="s">
        <v>87</v>
      </c>
      <c r="G164" s="79" t="s">
        <v>165</v>
      </c>
      <c r="H164" s="77" t="s">
        <v>6</v>
      </c>
      <c r="I164" s="26">
        <v>1571003.55</v>
      </c>
      <c r="J164" s="22"/>
      <c r="K164" s="23"/>
      <c r="L164" s="20"/>
      <c r="M164" s="24"/>
      <c r="N164" s="20"/>
      <c r="O164" s="20"/>
      <c r="P164" s="20"/>
      <c r="Q164" s="20"/>
      <c r="R164" s="20"/>
    </row>
    <row r="165" spans="1:18" s="71" customFormat="1" ht="18" customHeight="1">
      <c r="A165" s="72">
        <v>78</v>
      </c>
      <c r="B165" s="73" t="str">
        <f t="shared" si="2"/>
        <v>4级-2级</v>
      </c>
      <c r="C165" s="73" t="s">
        <v>72</v>
      </c>
      <c r="D165" s="73" t="s">
        <v>76</v>
      </c>
      <c r="E165" s="73" t="s">
        <v>66</v>
      </c>
      <c r="F165" s="73" t="s">
        <v>365</v>
      </c>
      <c r="G165" s="79" t="s">
        <v>165</v>
      </c>
      <c r="H165" s="77" t="s">
        <v>6</v>
      </c>
      <c r="I165" s="26">
        <v>262500</v>
      </c>
      <c r="J165" s="22"/>
      <c r="K165" s="23"/>
      <c r="L165" s="20"/>
      <c r="M165" s="24"/>
      <c r="N165" s="20"/>
      <c r="O165" s="20"/>
      <c r="P165" s="20"/>
      <c r="Q165" s="20"/>
      <c r="R165" s="20"/>
    </row>
    <row r="166" spans="1:18" s="71" customFormat="1" ht="18" customHeight="1">
      <c r="A166" s="72">
        <v>87</v>
      </c>
      <c r="B166" s="73" t="str">
        <f t="shared" si="2"/>
        <v>4级-2级</v>
      </c>
      <c r="C166" s="73" t="s">
        <v>72</v>
      </c>
      <c r="D166" s="73" t="s">
        <v>76</v>
      </c>
      <c r="E166" s="73" t="s">
        <v>66</v>
      </c>
      <c r="F166" s="73" t="s">
        <v>331</v>
      </c>
      <c r="G166" s="79" t="s">
        <v>165</v>
      </c>
      <c r="H166" s="77" t="s">
        <v>6</v>
      </c>
      <c r="I166" s="26">
        <v>3869664.34</v>
      </c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s="71" customFormat="1" ht="18" customHeight="1">
      <c r="A167" s="72">
        <v>88</v>
      </c>
      <c r="B167" s="73" t="str">
        <f t="shared" si="2"/>
        <v>4级-3级</v>
      </c>
      <c r="C167" s="73" t="s">
        <v>72</v>
      </c>
      <c r="D167" s="73" t="s">
        <v>76</v>
      </c>
      <c r="E167" s="73" t="s">
        <v>69</v>
      </c>
      <c r="F167" s="73" t="s">
        <v>364</v>
      </c>
      <c r="G167" s="79" t="s">
        <v>165</v>
      </c>
      <c r="H167" s="77" t="s">
        <v>6</v>
      </c>
      <c r="I167" s="26">
        <v>108035.29</v>
      </c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s="71" customFormat="1" ht="18" customHeight="1">
      <c r="A168" s="72">
        <v>89</v>
      </c>
      <c r="B168" s="73" t="str">
        <f t="shared" si="2"/>
        <v>4级-3级</v>
      </c>
      <c r="C168" s="73" t="s">
        <v>72</v>
      </c>
      <c r="D168" s="73" t="s">
        <v>76</v>
      </c>
      <c r="E168" s="73" t="s">
        <v>69</v>
      </c>
      <c r="F168" s="73" t="s">
        <v>360</v>
      </c>
      <c r="G168" s="79" t="s">
        <v>165</v>
      </c>
      <c r="H168" s="77" t="s">
        <v>6</v>
      </c>
      <c r="I168" s="26">
        <v>725853.24</v>
      </c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s="71" customFormat="1" ht="18" customHeight="1">
      <c r="A169" s="72">
        <v>90</v>
      </c>
      <c r="B169" s="73" t="str">
        <f t="shared" si="2"/>
        <v>4级-2级</v>
      </c>
      <c r="C169" s="73" t="s">
        <v>72</v>
      </c>
      <c r="D169" s="73" t="s">
        <v>76</v>
      </c>
      <c r="E169" s="73" t="s">
        <v>66</v>
      </c>
      <c r="F169" s="73" t="s">
        <v>86</v>
      </c>
      <c r="G169" s="79" t="s">
        <v>165</v>
      </c>
      <c r="H169" s="77" t="s">
        <v>6</v>
      </c>
      <c r="I169" s="26">
        <v>1489875.48</v>
      </c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s="71" customFormat="1" ht="18" customHeight="1">
      <c r="A170" s="72">
        <v>91</v>
      </c>
      <c r="B170" s="73" t="str">
        <f t="shared" si="2"/>
        <v>4级-2级</v>
      </c>
      <c r="C170" s="73" t="s">
        <v>72</v>
      </c>
      <c r="D170" s="73" t="s">
        <v>76</v>
      </c>
      <c r="E170" s="73" t="s">
        <v>368</v>
      </c>
      <c r="F170" s="73" t="s">
        <v>94</v>
      </c>
      <c r="G170" s="79" t="s">
        <v>165</v>
      </c>
      <c r="H170" s="77" t="s">
        <v>6</v>
      </c>
      <c r="I170" s="26">
        <v>3956561.18</v>
      </c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s="71" customFormat="1" ht="18" customHeight="1">
      <c r="A171" s="72">
        <v>94</v>
      </c>
      <c r="B171" s="73" t="str">
        <f t="shared" si="2"/>
        <v>4级-2级</v>
      </c>
      <c r="C171" s="73" t="s">
        <v>72</v>
      </c>
      <c r="D171" s="73" t="s">
        <v>76</v>
      </c>
      <c r="E171" s="73" t="s">
        <v>66</v>
      </c>
      <c r="F171" s="73" t="s">
        <v>303</v>
      </c>
      <c r="G171" s="79" t="s">
        <v>165</v>
      </c>
      <c r="H171" s="77" t="s">
        <v>6</v>
      </c>
      <c r="I171" s="26">
        <v>256404.09999999998</v>
      </c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s="71" customFormat="1" ht="18" customHeight="1">
      <c r="A172" s="72">
        <v>97</v>
      </c>
      <c r="B172" s="73" t="str">
        <f t="shared" si="2"/>
        <v>4级-2级</v>
      </c>
      <c r="C172" s="73" t="s">
        <v>72</v>
      </c>
      <c r="D172" s="73" t="s">
        <v>76</v>
      </c>
      <c r="E172" s="73" t="s">
        <v>66</v>
      </c>
      <c r="F172" s="73" t="s">
        <v>83</v>
      </c>
      <c r="G172" s="79" t="s">
        <v>165</v>
      </c>
      <c r="H172" s="77" t="s">
        <v>6</v>
      </c>
      <c r="I172" s="26">
        <v>147132.9</v>
      </c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s="71" customFormat="1" ht="18" customHeight="1">
      <c r="A173" s="72">
        <v>98</v>
      </c>
      <c r="B173" s="73" t="str">
        <f t="shared" si="2"/>
        <v>4级-3级</v>
      </c>
      <c r="C173" s="73" t="s">
        <v>72</v>
      </c>
      <c r="D173" s="73" t="s">
        <v>76</v>
      </c>
      <c r="E173" s="73" t="s">
        <v>369</v>
      </c>
      <c r="F173" s="73" t="s">
        <v>121</v>
      </c>
      <c r="G173" s="79" t="s">
        <v>165</v>
      </c>
      <c r="H173" s="77" t="s">
        <v>6</v>
      </c>
      <c r="I173" s="26">
        <v>260760.47000000003</v>
      </c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s="71" customFormat="1" ht="18" customHeight="1">
      <c r="A174" s="72">
        <v>99</v>
      </c>
      <c r="B174" s="73" t="str">
        <f t="shared" si="2"/>
        <v>4级-3级</v>
      </c>
      <c r="C174" s="73" t="s">
        <v>72</v>
      </c>
      <c r="D174" s="73" t="s">
        <v>76</v>
      </c>
      <c r="E174" s="73" t="s">
        <v>369</v>
      </c>
      <c r="F174" s="73" t="s">
        <v>195</v>
      </c>
      <c r="G174" s="79" t="s">
        <v>165</v>
      </c>
      <c r="H174" s="77" t="s">
        <v>6</v>
      </c>
      <c r="I174" s="26">
        <v>2516073.16</v>
      </c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s="71" customFormat="1" ht="18" customHeight="1">
      <c r="A175" s="72">
        <v>100</v>
      </c>
      <c r="B175" s="73" t="str">
        <f t="shared" si="2"/>
        <v>4级-3级</v>
      </c>
      <c r="C175" s="73" t="s">
        <v>72</v>
      </c>
      <c r="D175" s="73" t="s">
        <v>76</v>
      </c>
      <c r="E175" s="73" t="s">
        <v>69</v>
      </c>
      <c r="F175" s="73" t="s">
        <v>341</v>
      </c>
      <c r="G175" s="79" t="s">
        <v>165</v>
      </c>
      <c r="H175" s="77" t="s">
        <v>6</v>
      </c>
      <c r="I175" s="26">
        <v>3438503.89</v>
      </c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s="71" customFormat="1" ht="18" customHeight="1">
      <c r="A176" s="72">
        <v>101</v>
      </c>
      <c r="B176" s="73" t="str">
        <f t="shared" si="2"/>
        <v>4级-3级</v>
      </c>
      <c r="C176" s="73" t="s">
        <v>72</v>
      </c>
      <c r="D176" s="73" t="s">
        <v>76</v>
      </c>
      <c r="E176" s="73" t="s">
        <v>69</v>
      </c>
      <c r="F176" s="73" t="s">
        <v>194</v>
      </c>
      <c r="G176" s="79" t="s">
        <v>165</v>
      </c>
      <c r="H176" s="77" t="s">
        <v>6</v>
      </c>
      <c r="I176" s="26">
        <v>541784.69999999995</v>
      </c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s="71" customFormat="1" ht="18" customHeight="1">
      <c r="A177" s="72">
        <v>102</v>
      </c>
      <c r="B177" s="73" t="str">
        <f t="shared" ref="B177:B240" si="3">TEXT(C177,"000")&amp;"-"&amp;TEXT(E177,"000")</f>
        <v>4级-3级</v>
      </c>
      <c r="C177" s="73" t="s">
        <v>72</v>
      </c>
      <c r="D177" s="73" t="s">
        <v>76</v>
      </c>
      <c r="E177" s="73" t="s">
        <v>69</v>
      </c>
      <c r="F177" s="73" t="s">
        <v>355</v>
      </c>
      <c r="G177" s="79" t="s">
        <v>165</v>
      </c>
      <c r="H177" s="77" t="s">
        <v>6</v>
      </c>
      <c r="I177" s="26">
        <v>3918296.03</v>
      </c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s="71" customFormat="1" ht="18" customHeight="1">
      <c r="A178" s="72">
        <v>103</v>
      </c>
      <c r="B178" s="73" t="str">
        <f t="shared" si="3"/>
        <v>4级-2级</v>
      </c>
      <c r="C178" s="73" t="s">
        <v>72</v>
      </c>
      <c r="D178" s="73" t="s">
        <v>76</v>
      </c>
      <c r="E178" s="73" t="s">
        <v>66</v>
      </c>
      <c r="F178" s="73" t="s">
        <v>337</v>
      </c>
      <c r="G178" s="79" t="s">
        <v>165</v>
      </c>
      <c r="H178" s="77" t="s">
        <v>6</v>
      </c>
      <c r="I178" s="26">
        <v>72703.13</v>
      </c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s="71" customFormat="1" ht="18" customHeight="1">
      <c r="A179" s="72">
        <v>104</v>
      </c>
      <c r="B179" s="73" t="str">
        <f t="shared" si="3"/>
        <v>4级-3级</v>
      </c>
      <c r="C179" s="73" t="s">
        <v>72</v>
      </c>
      <c r="D179" s="73" t="s">
        <v>76</v>
      </c>
      <c r="E179" s="73" t="s">
        <v>69</v>
      </c>
      <c r="F179" s="73" t="s">
        <v>349</v>
      </c>
      <c r="G179" s="79" t="s">
        <v>165</v>
      </c>
      <c r="H179" s="77" t="s">
        <v>6</v>
      </c>
      <c r="I179" s="26">
        <v>782805.84000000008</v>
      </c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s="71" customFormat="1" ht="18" customHeight="1">
      <c r="A180" s="72">
        <v>105</v>
      </c>
      <c r="B180" s="73" t="str">
        <f t="shared" si="3"/>
        <v>4级-3级</v>
      </c>
      <c r="C180" s="73" t="s">
        <v>72</v>
      </c>
      <c r="D180" s="73" t="s">
        <v>76</v>
      </c>
      <c r="E180" s="73" t="s">
        <v>69</v>
      </c>
      <c r="F180" s="73" t="s">
        <v>347</v>
      </c>
      <c r="G180" s="79" t="s">
        <v>165</v>
      </c>
      <c r="H180" s="77" t="s">
        <v>6</v>
      </c>
      <c r="I180" s="26">
        <v>3232508.32</v>
      </c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s="71" customFormat="1" ht="18" customHeight="1">
      <c r="A181" s="72">
        <v>106</v>
      </c>
      <c r="B181" s="73" t="str">
        <f t="shared" si="3"/>
        <v>4级-3级</v>
      </c>
      <c r="C181" s="73" t="s">
        <v>72</v>
      </c>
      <c r="D181" s="73" t="s">
        <v>76</v>
      </c>
      <c r="E181" s="73" t="s">
        <v>69</v>
      </c>
      <c r="F181" s="73" t="s">
        <v>354</v>
      </c>
      <c r="G181" s="79" t="s">
        <v>165</v>
      </c>
      <c r="H181" s="77" t="s">
        <v>6</v>
      </c>
      <c r="I181" s="26">
        <v>2663263.89</v>
      </c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s="71" customFormat="1" ht="18" customHeight="1">
      <c r="A182" s="72">
        <v>107</v>
      </c>
      <c r="B182" s="73" t="str">
        <f t="shared" si="3"/>
        <v>4级-4级</v>
      </c>
      <c r="C182" s="73" t="s">
        <v>72</v>
      </c>
      <c r="D182" s="73" t="s">
        <v>76</v>
      </c>
      <c r="E182" s="73" t="s">
        <v>370</v>
      </c>
      <c r="F182" s="73" t="s">
        <v>167</v>
      </c>
      <c r="G182" s="79" t="s">
        <v>165</v>
      </c>
      <c r="H182" s="77" t="s">
        <v>6</v>
      </c>
      <c r="I182" s="26">
        <v>253002.88999999998</v>
      </c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s="71" customFormat="1" ht="18" customHeight="1">
      <c r="A183" s="72">
        <v>108</v>
      </c>
      <c r="B183" s="73" t="str">
        <f t="shared" si="3"/>
        <v>4级-3级</v>
      </c>
      <c r="C183" s="73" t="s">
        <v>72</v>
      </c>
      <c r="D183" s="73" t="s">
        <v>76</v>
      </c>
      <c r="E183" s="73" t="s">
        <v>369</v>
      </c>
      <c r="F183" s="73" t="s">
        <v>199</v>
      </c>
      <c r="G183" s="79" t="s">
        <v>165</v>
      </c>
      <c r="H183" s="77" t="s">
        <v>6</v>
      </c>
      <c r="I183" s="26">
        <v>247825.65999999997</v>
      </c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s="71" customFormat="1" ht="18" customHeight="1">
      <c r="A184" s="72">
        <v>109</v>
      </c>
      <c r="B184" s="73" t="str">
        <f t="shared" si="3"/>
        <v>4级-3级</v>
      </c>
      <c r="C184" s="73" t="s">
        <v>72</v>
      </c>
      <c r="D184" s="73" t="s">
        <v>76</v>
      </c>
      <c r="E184" s="73" t="s">
        <v>69</v>
      </c>
      <c r="F184" s="73" t="s">
        <v>357</v>
      </c>
      <c r="G184" s="79" t="s">
        <v>165</v>
      </c>
      <c r="H184" s="77" t="s">
        <v>6</v>
      </c>
      <c r="I184" s="26">
        <v>272893</v>
      </c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s="71" customFormat="1" ht="18" customHeight="1">
      <c r="A185" s="72">
        <v>110</v>
      </c>
      <c r="B185" s="73" t="str">
        <f t="shared" si="3"/>
        <v>4级-3级</v>
      </c>
      <c r="C185" s="73" t="s">
        <v>72</v>
      </c>
      <c r="D185" s="73" t="s">
        <v>76</v>
      </c>
      <c r="E185" s="73" t="s">
        <v>69</v>
      </c>
      <c r="F185" s="73" t="s">
        <v>353</v>
      </c>
      <c r="G185" s="79" t="s">
        <v>165</v>
      </c>
      <c r="H185" s="77" t="s">
        <v>6</v>
      </c>
      <c r="I185" s="26">
        <v>7448</v>
      </c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s="71" customFormat="1" ht="18" customHeight="1">
      <c r="A186" s="72">
        <v>111</v>
      </c>
      <c r="B186" s="73" t="str">
        <f t="shared" si="3"/>
        <v>4级-3级</v>
      </c>
      <c r="C186" s="73" t="s">
        <v>72</v>
      </c>
      <c r="D186" s="73" t="s">
        <v>76</v>
      </c>
      <c r="E186" s="73" t="s">
        <v>69</v>
      </c>
      <c r="F186" s="73" t="s">
        <v>351</v>
      </c>
      <c r="G186" s="79" t="s">
        <v>165</v>
      </c>
      <c r="H186" s="77" t="s">
        <v>6</v>
      </c>
      <c r="I186" s="26">
        <v>323133.99</v>
      </c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s="71" customFormat="1" ht="18" customHeight="1">
      <c r="A187" s="72">
        <v>113</v>
      </c>
      <c r="B187" s="73" t="str">
        <f t="shared" si="3"/>
        <v>4级-3级</v>
      </c>
      <c r="C187" s="73" t="s">
        <v>72</v>
      </c>
      <c r="D187" s="73" t="s">
        <v>76</v>
      </c>
      <c r="E187" s="73" t="s">
        <v>369</v>
      </c>
      <c r="F187" s="73" t="s">
        <v>245</v>
      </c>
      <c r="G187" s="79" t="s">
        <v>165</v>
      </c>
      <c r="H187" s="77" t="s">
        <v>6</v>
      </c>
      <c r="I187" s="26">
        <v>8549.5</v>
      </c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s="71" customFormat="1" ht="18" customHeight="1">
      <c r="A188" s="72">
        <v>114</v>
      </c>
      <c r="B188" s="73" t="str">
        <f t="shared" si="3"/>
        <v>4级-3级</v>
      </c>
      <c r="C188" s="73" t="s">
        <v>72</v>
      </c>
      <c r="D188" s="73" t="s">
        <v>76</v>
      </c>
      <c r="E188" s="73" t="s">
        <v>69</v>
      </c>
      <c r="F188" s="73" t="s">
        <v>352</v>
      </c>
      <c r="G188" s="79" t="s">
        <v>165</v>
      </c>
      <c r="H188" s="77" t="s">
        <v>6</v>
      </c>
      <c r="I188" s="26">
        <v>396464.43000000005</v>
      </c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s="71" customFormat="1" ht="18" customHeight="1">
      <c r="A189" s="72">
        <v>115</v>
      </c>
      <c r="B189" s="73" t="str">
        <f t="shared" si="3"/>
        <v>4级-3级</v>
      </c>
      <c r="C189" s="73" t="s">
        <v>72</v>
      </c>
      <c r="D189" s="73" t="s">
        <v>76</v>
      </c>
      <c r="E189" s="73" t="s">
        <v>69</v>
      </c>
      <c r="F189" s="73" t="s">
        <v>371</v>
      </c>
      <c r="G189" s="79" t="s">
        <v>165</v>
      </c>
      <c r="H189" s="77" t="s">
        <v>6</v>
      </c>
      <c r="I189" s="26">
        <v>1454273.7800000003</v>
      </c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s="71" customFormat="1" ht="18" customHeight="1">
      <c r="A190" s="72">
        <v>118</v>
      </c>
      <c r="B190" s="73" t="str">
        <f t="shared" si="3"/>
        <v>4级-2级</v>
      </c>
      <c r="C190" s="73" t="s">
        <v>72</v>
      </c>
      <c r="D190" s="73" t="s">
        <v>76</v>
      </c>
      <c r="E190" s="73" t="s">
        <v>66</v>
      </c>
      <c r="F190" s="73" t="s">
        <v>92</v>
      </c>
      <c r="G190" s="79" t="s">
        <v>165</v>
      </c>
      <c r="H190" s="77" t="s">
        <v>6</v>
      </c>
      <c r="I190" s="26">
        <v>1258911.08</v>
      </c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s="71" customFormat="1" ht="18" customHeight="1">
      <c r="A191" s="72">
        <v>119</v>
      </c>
      <c r="B191" s="73" t="str">
        <f t="shared" si="3"/>
        <v>4级-2级</v>
      </c>
      <c r="C191" s="73" t="s">
        <v>72</v>
      </c>
      <c r="D191" s="73" t="s">
        <v>76</v>
      </c>
      <c r="E191" s="73" t="s">
        <v>66</v>
      </c>
      <c r="F191" s="73" t="s">
        <v>93</v>
      </c>
      <c r="G191" s="79" t="s">
        <v>165</v>
      </c>
      <c r="H191" s="77" t="s">
        <v>6</v>
      </c>
      <c r="I191" s="26">
        <v>3112.92</v>
      </c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s="71" customFormat="1" ht="18" customHeight="1">
      <c r="A192" s="72">
        <v>1</v>
      </c>
      <c r="B192" s="73" t="str">
        <f t="shared" si="3"/>
        <v>003-001</v>
      </c>
      <c r="C192" s="73">
        <v>3</v>
      </c>
      <c r="D192" s="73" t="s">
        <v>372</v>
      </c>
      <c r="E192" s="73">
        <v>1</v>
      </c>
      <c r="F192" s="80" t="s">
        <v>65</v>
      </c>
      <c r="G192" s="81" t="s">
        <v>373</v>
      </c>
      <c r="H192" s="77" t="s">
        <v>3</v>
      </c>
      <c r="I192" s="82">
        <v>1051886.83</v>
      </c>
      <c r="J192" s="22"/>
      <c r="K192" s="23"/>
      <c r="L192" s="32"/>
      <c r="M192" s="24"/>
      <c r="N192" s="20"/>
      <c r="O192" s="20"/>
      <c r="P192" s="20"/>
      <c r="Q192" s="20"/>
      <c r="R192" s="20"/>
    </row>
    <row r="193" spans="1:18" s="71" customFormat="1" ht="18" customHeight="1">
      <c r="A193" s="72">
        <v>2</v>
      </c>
      <c r="B193" s="73" t="str">
        <f t="shared" si="3"/>
        <v>003-001</v>
      </c>
      <c r="C193" s="73">
        <v>3</v>
      </c>
      <c r="D193" s="73" t="s">
        <v>372</v>
      </c>
      <c r="E193" s="73">
        <v>1</v>
      </c>
      <c r="F193" s="80" t="s">
        <v>65</v>
      </c>
      <c r="G193" s="81" t="s">
        <v>99</v>
      </c>
      <c r="H193" s="77" t="s">
        <v>26</v>
      </c>
      <c r="I193" s="26">
        <v>10000000</v>
      </c>
      <c r="J193" s="22"/>
      <c r="K193" s="23"/>
      <c r="L193" s="32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10" t="str">
        <f t="shared" si="3"/>
        <v>000-000</v>
      </c>
      <c r="C194" s="10"/>
      <c r="D194" s="10"/>
      <c r="E194" s="10"/>
      <c r="F194" s="10"/>
      <c r="G194" s="27"/>
      <c r="H194" s="13"/>
      <c r="I194" s="26"/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10" t="str">
        <f t="shared" si="3"/>
        <v>000-000</v>
      </c>
      <c r="C195" s="10"/>
      <c r="D195" s="10"/>
      <c r="E195" s="10"/>
      <c r="F195" s="10"/>
      <c r="G195" s="27"/>
      <c r="H195" s="13"/>
      <c r="I195" s="26"/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10" t="str">
        <f t="shared" si="3"/>
        <v>000-000</v>
      </c>
      <c r="C196" s="10"/>
      <c r="D196" s="10"/>
      <c r="E196" s="10"/>
      <c r="F196" s="10"/>
      <c r="G196" s="27"/>
      <c r="H196" s="13"/>
      <c r="I196" s="26"/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10" t="str">
        <f t="shared" si="3"/>
        <v>000-000</v>
      </c>
      <c r="C197" s="10"/>
      <c r="D197" s="10"/>
      <c r="E197" s="10"/>
      <c r="F197" s="10"/>
      <c r="G197" s="27"/>
      <c r="H197" s="13"/>
      <c r="I197" s="26"/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10" t="str">
        <f t="shared" si="3"/>
        <v>000-000</v>
      </c>
      <c r="C198" s="10"/>
      <c r="D198" s="10"/>
      <c r="E198" s="10"/>
      <c r="F198" s="10"/>
      <c r="G198" s="27"/>
      <c r="H198" s="13"/>
      <c r="I198" s="26"/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10" t="str">
        <f t="shared" si="3"/>
        <v>000-000</v>
      </c>
      <c r="C199" s="10"/>
      <c r="D199" s="10"/>
      <c r="E199" s="10"/>
      <c r="F199" s="10"/>
      <c r="G199" s="27"/>
      <c r="H199" s="13"/>
      <c r="I199" s="26"/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10" t="str">
        <f t="shared" si="3"/>
        <v>000-000</v>
      </c>
      <c r="C200" s="10"/>
      <c r="D200" s="10"/>
      <c r="E200" s="10"/>
      <c r="F200" s="10"/>
      <c r="G200" s="27"/>
      <c r="H200" s="13"/>
      <c r="I200" s="26"/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10" t="str">
        <f t="shared" si="3"/>
        <v>000-000</v>
      </c>
      <c r="C201" s="10"/>
      <c r="D201" s="10"/>
      <c r="E201" s="10"/>
      <c r="F201" s="10"/>
      <c r="G201" s="27"/>
      <c r="H201" s="13"/>
      <c r="I201" s="26"/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10" t="str">
        <f t="shared" si="3"/>
        <v>000-000</v>
      </c>
      <c r="C202" s="10"/>
      <c r="D202" s="10"/>
      <c r="E202" s="10"/>
      <c r="F202" s="10"/>
      <c r="G202" s="27"/>
      <c r="H202" s="13"/>
      <c r="I202" s="26"/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10" t="str">
        <f t="shared" si="3"/>
        <v>000-000</v>
      </c>
      <c r="C203" s="10"/>
      <c r="D203" s="10"/>
      <c r="E203" s="10"/>
      <c r="F203" s="10"/>
      <c r="G203" s="27"/>
      <c r="H203" s="13"/>
      <c r="I203" s="26"/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10" t="str">
        <f t="shared" si="3"/>
        <v>000-000</v>
      </c>
      <c r="C204" s="10"/>
      <c r="D204" s="10"/>
      <c r="E204" s="10"/>
      <c r="F204" s="10"/>
      <c r="G204" s="27"/>
      <c r="H204" s="13"/>
      <c r="I204" s="26"/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10" t="str">
        <f t="shared" si="3"/>
        <v>000-000</v>
      </c>
      <c r="C205" s="10"/>
      <c r="D205" s="10"/>
      <c r="E205" s="10"/>
      <c r="F205" s="10"/>
      <c r="G205" s="27"/>
      <c r="H205" s="13"/>
      <c r="I205" s="26"/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10" t="str">
        <f t="shared" si="3"/>
        <v>000-000</v>
      </c>
      <c r="C206" s="10"/>
      <c r="D206" s="10"/>
      <c r="E206" s="10"/>
      <c r="F206" s="10"/>
      <c r="G206" s="27"/>
      <c r="H206" s="13"/>
      <c r="I206" s="26"/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10" t="str">
        <f t="shared" si="3"/>
        <v>000-000</v>
      </c>
      <c r="C207" s="10"/>
      <c r="D207" s="10"/>
      <c r="E207" s="10"/>
      <c r="F207" s="10"/>
      <c r="G207" s="27"/>
      <c r="H207" s="13"/>
      <c r="I207" s="26"/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10" t="str">
        <f t="shared" si="3"/>
        <v>000-000</v>
      </c>
      <c r="C208" s="10"/>
      <c r="D208" s="10"/>
      <c r="E208" s="10"/>
      <c r="F208" s="10"/>
      <c r="G208" s="27"/>
      <c r="H208" s="13"/>
      <c r="I208" s="26"/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10" t="str">
        <f t="shared" si="3"/>
        <v>000-000</v>
      </c>
      <c r="C209" s="10"/>
      <c r="D209" s="10"/>
      <c r="E209" s="10"/>
      <c r="F209" s="10"/>
      <c r="G209" s="27"/>
      <c r="H209" s="13"/>
      <c r="I209" s="26"/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10" t="str">
        <f t="shared" si="3"/>
        <v>000-000</v>
      </c>
      <c r="C210" s="10"/>
      <c r="D210" s="10"/>
      <c r="E210" s="10"/>
      <c r="F210" s="10"/>
      <c r="G210" s="27"/>
      <c r="H210" s="13"/>
      <c r="I210" s="26"/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10" t="str">
        <f t="shared" si="3"/>
        <v>000-000</v>
      </c>
      <c r="C211" s="10"/>
      <c r="D211" s="10"/>
      <c r="E211" s="10"/>
      <c r="F211" s="10"/>
      <c r="G211" s="27"/>
      <c r="H211" s="13"/>
      <c r="I211" s="26"/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10" t="str">
        <f t="shared" si="3"/>
        <v>000-000</v>
      </c>
      <c r="C212" s="10"/>
      <c r="D212" s="10"/>
      <c r="E212" s="10"/>
      <c r="F212" s="10"/>
      <c r="G212" s="27"/>
      <c r="H212" s="13"/>
      <c r="I212" s="26"/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10" t="str">
        <f t="shared" si="3"/>
        <v>000-000</v>
      </c>
      <c r="C213" s="10"/>
      <c r="D213" s="10"/>
      <c r="E213" s="10"/>
      <c r="F213" s="10"/>
      <c r="G213" s="27"/>
      <c r="H213" s="13"/>
      <c r="I213" s="26"/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10" t="str">
        <f t="shared" si="3"/>
        <v>000-000</v>
      </c>
      <c r="C214" s="10"/>
      <c r="D214" s="10"/>
      <c r="E214" s="10"/>
      <c r="F214" s="10"/>
      <c r="G214" s="27"/>
      <c r="H214" s="13"/>
      <c r="I214" s="26"/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10" t="str">
        <f t="shared" si="3"/>
        <v>000-000</v>
      </c>
      <c r="C215" s="10"/>
      <c r="D215" s="10"/>
      <c r="E215" s="10"/>
      <c r="F215" s="10"/>
      <c r="G215" s="27"/>
      <c r="H215" s="13"/>
      <c r="I215" s="26"/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10" t="str">
        <f t="shared" si="3"/>
        <v>000-000</v>
      </c>
      <c r="C216" s="10"/>
      <c r="D216" s="10"/>
      <c r="E216" s="10"/>
      <c r="F216" s="10"/>
      <c r="G216" s="27"/>
      <c r="H216" s="13"/>
      <c r="I216" s="26"/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10" t="str">
        <f t="shared" si="3"/>
        <v>000-000</v>
      </c>
      <c r="C217" s="10"/>
      <c r="D217" s="10"/>
      <c r="E217" s="10"/>
      <c r="F217" s="10"/>
      <c r="G217" s="27"/>
      <c r="H217" s="13"/>
      <c r="I217" s="26"/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10" t="str">
        <f t="shared" si="3"/>
        <v>000-000</v>
      </c>
      <c r="C218" s="10"/>
      <c r="D218" s="10"/>
      <c r="E218" s="10"/>
      <c r="F218" s="10"/>
      <c r="G218" s="27"/>
      <c r="H218" s="13"/>
      <c r="I218" s="26"/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10" t="str">
        <f t="shared" si="3"/>
        <v>000-000</v>
      </c>
      <c r="C219" s="10"/>
      <c r="D219" s="10"/>
      <c r="E219" s="10"/>
      <c r="F219" s="10"/>
      <c r="G219" s="27"/>
      <c r="H219" s="13"/>
      <c r="I219" s="26"/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10" t="str">
        <f t="shared" si="3"/>
        <v>000-000</v>
      </c>
      <c r="C220" s="10"/>
      <c r="D220" s="10"/>
      <c r="E220" s="10"/>
      <c r="F220" s="10"/>
      <c r="G220" s="27"/>
      <c r="H220" s="13"/>
      <c r="I220" s="26"/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10" t="str">
        <f t="shared" si="3"/>
        <v>000-000</v>
      </c>
      <c r="C221" s="10"/>
      <c r="D221" s="10"/>
      <c r="E221" s="10"/>
      <c r="F221" s="10"/>
      <c r="G221" s="27"/>
      <c r="H221" s="13"/>
      <c r="I221" s="26"/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10" t="str">
        <f t="shared" si="3"/>
        <v>000-000</v>
      </c>
      <c r="C222" s="10"/>
      <c r="D222" s="10"/>
      <c r="E222" s="10"/>
      <c r="F222" s="10"/>
      <c r="G222" s="27"/>
      <c r="H222" s="13"/>
      <c r="I222" s="26"/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10" t="str">
        <f t="shared" si="3"/>
        <v>000-000</v>
      </c>
      <c r="C223" s="10"/>
      <c r="D223" s="10"/>
      <c r="E223" s="10"/>
      <c r="F223" s="10"/>
      <c r="G223" s="27"/>
      <c r="H223" s="13"/>
      <c r="I223" s="26"/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10" t="str">
        <f t="shared" si="3"/>
        <v>000-000</v>
      </c>
      <c r="C224" s="10"/>
      <c r="D224" s="10"/>
      <c r="E224" s="10"/>
      <c r="F224" s="10"/>
      <c r="G224" s="27"/>
      <c r="H224" s="13"/>
      <c r="I224" s="26"/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10" t="str">
        <f t="shared" si="3"/>
        <v>000-000</v>
      </c>
      <c r="C225" s="10"/>
      <c r="D225" s="10"/>
      <c r="E225" s="10"/>
      <c r="F225" s="10"/>
      <c r="G225" s="27"/>
      <c r="H225" s="13"/>
      <c r="I225" s="26"/>
      <c r="J225" s="22"/>
      <c r="K225" s="23"/>
      <c r="L225" s="20"/>
      <c r="M225" s="24"/>
      <c r="N225" s="20"/>
      <c r="O225" s="20"/>
      <c r="P225" s="20"/>
      <c r="Q225" s="20"/>
      <c r="R225" s="20"/>
    </row>
    <row r="226" spans="1:18" ht="18" customHeight="1">
      <c r="A226" s="9">
        <v>178</v>
      </c>
      <c r="B226" s="10" t="str">
        <f t="shared" si="3"/>
        <v>000-000</v>
      </c>
      <c r="C226" s="10"/>
      <c r="D226" s="10"/>
      <c r="E226" s="10"/>
      <c r="F226" s="10"/>
      <c r="G226" s="27"/>
      <c r="H226" s="13"/>
      <c r="I226" s="26"/>
      <c r="J226" s="22"/>
      <c r="K226" s="23"/>
      <c r="L226" s="20"/>
      <c r="M226" s="24"/>
      <c r="N226" s="20"/>
      <c r="O226" s="20"/>
      <c r="P226" s="20"/>
      <c r="Q226" s="20"/>
      <c r="R226" s="20"/>
    </row>
    <row r="227" spans="1:18" ht="18" customHeight="1">
      <c r="A227" s="9">
        <v>179</v>
      </c>
      <c r="B227" s="10" t="str">
        <f t="shared" si="3"/>
        <v>000-000</v>
      </c>
      <c r="C227" s="10"/>
      <c r="D227" s="10"/>
      <c r="E227" s="10"/>
      <c r="F227" s="10"/>
      <c r="G227" s="27"/>
      <c r="H227" s="13"/>
      <c r="I227" s="26"/>
      <c r="J227" s="22"/>
      <c r="K227" s="23"/>
      <c r="L227" s="20"/>
      <c r="M227" s="24"/>
      <c r="N227" s="20"/>
      <c r="O227" s="20"/>
      <c r="P227" s="20"/>
      <c r="Q227" s="20"/>
      <c r="R227" s="20"/>
    </row>
    <row r="228" spans="1:18" ht="18" customHeight="1">
      <c r="A228" s="9">
        <v>180</v>
      </c>
      <c r="B228" s="10" t="str">
        <f t="shared" si="3"/>
        <v>000-000</v>
      </c>
      <c r="C228" s="10"/>
      <c r="D228" s="10"/>
      <c r="E228" s="10"/>
      <c r="F228" s="10"/>
      <c r="G228" s="27"/>
      <c r="H228" s="13"/>
      <c r="I228" s="26"/>
      <c r="J228" s="22"/>
      <c r="K228" s="23"/>
      <c r="L228" s="20"/>
      <c r="M228" s="24"/>
      <c r="N228" s="20"/>
      <c r="O228" s="20"/>
      <c r="P228" s="20"/>
      <c r="Q228" s="20"/>
      <c r="R228" s="20"/>
    </row>
    <row r="229" spans="1:18" ht="18" customHeight="1">
      <c r="A229" s="9">
        <v>181</v>
      </c>
      <c r="B229" s="10" t="str">
        <f t="shared" si="3"/>
        <v>000-000</v>
      </c>
      <c r="C229" s="10"/>
      <c r="D229" s="10"/>
      <c r="E229" s="10"/>
      <c r="F229" s="10"/>
      <c r="G229" s="27"/>
      <c r="H229" s="13"/>
      <c r="I229" s="26"/>
      <c r="J229" s="22"/>
      <c r="K229" s="23"/>
      <c r="L229" s="20"/>
      <c r="M229" s="24"/>
      <c r="N229" s="20"/>
      <c r="O229" s="20"/>
      <c r="P229" s="20"/>
      <c r="Q229" s="20"/>
      <c r="R229" s="20"/>
    </row>
    <row r="230" spans="1:18" ht="18" customHeight="1">
      <c r="A230" s="9">
        <v>182</v>
      </c>
      <c r="B230" s="10" t="str">
        <f t="shared" si="3"/>
        <v>000-000</v>
      </c>
      <c r="C230" s="10"/>
      <c r="D230" s="10"/>
      <c r="E230" s="10"/>
      <c r="F230" s="10"/>
      <c r="G230" s="27"/>
      <c r="H230" s="13"/>
      <c r="I230" s="26"/>
      <c r="J230" s="22"/>
      <c r="K230" s="23"/>
      <c r="L230" s="20"/>
      <c r="M230" s="24"/>
      <c r="N230" s="20"/>
      <c r="O230" s="20"/>
      <c r="P230" s="20"/>
      <c r="Q230" s="20"/>
      <c r="R230" s="20"/>
    </row>
    <row r="231" spans="1:18" ht="18" customHeight="1">
      <c r="A231" s="9">
        <v>183</v>
      </c>
      <c r="B231" s="10" t="str">
        <f t="shared" si="3"/>
        <v>000-000</v>
      </c>
      <c r="C231" s="10"/>
      <c r="D231" s="10"/>
      <c r="E231" s="10"/>
      <c r="F231" s="10"/>
      <c r="G231" s="27"/>
      <c r="H231" s="13"/>
      <c r="I231" s="26"/>
      <c r="J231" s="22"/>
      <c r="K231" s="23"/>
      <c r="L231" s="20"/>
      <c r="M231" s="24"/>
      <c r="N231" s="20"/>
      <c r="O231" s="20"/>
      <c r="P231" s="20"/>
      <c r="Q231" s="20"/>
      <c r="R231" s="20"/>
    </row>
    <row r="232" spans="1:18" ht="18" customHeight="1">
      <c r="A232" s="9">
        <v>184</v>
      </c>
      <c r="B232" s="10" t="str">
        <f t="shared" si="3"/>
        <v>000-000</v>
      </c>
      <c r="C232" s="10"/>
      <c r="D232" s="10"/>
      <c r="E232" s="10"/>
      <c r="F232" s="10"/>
      <c r="G232" s="27"/>
      <c r="H232" s="13"/>
      <c r="I232" s="26"/>
      <c r="J232" s="22"/>
      <c r="K232" s="23"/>
      <c r="L232" s="20"/>
      <c r="M232" s="24"/>
      <c r="N232" s="20"/>
      <c r="O232" s="20"/>
      <c r="P232" s="20"/>
      <c r="Q232" s="20"/>
      <c r="R232" s="20"/>
    </row>
    <row r="233" spans="1:18" ht="18" customHeight="1">
      <c r="A233" s="9">
        <v>185</v>
      </c>
      <c r="B233" s="10" t="str">
        <f t="shared" si="3"/>
        <v>000-000</v>
      </c>
      <c r="C233" s="10"/>
      <c r="D233" s="10"/>
      <c r="E233" s="10"/>
      <c r="F233" s="10"/>
      <c r="G233" s="27"/>
      <c r="H233" s="13"/>
      <c r="I233" s="26"/>
      <c r="J233" s="22"/>
      <c r="K233" s="23"/>
      <c r="L233" s="20"/>
      <c r="M233" s="24"/>
      <c r="N233" s="20"/>
      <c r="O233" s="20"/>
      <c r="P233" s="20"/>
      <c r="Q233" s="20"/>
      <c r="R233" s="20"/>
    </row>
    <row r="234" spans="1:18" ht="18" customHeight="1">
      <c r="A234" s="9">
        <v>186</v>
      </c>
      <c r="B234" s="10" t="str">
        <f t="shared" si="3"/>
        <v>000-000</v>
      </c>
      <c r="C234" s="10"/>
      <c r="D234" s="10"/>
      <c r="E234" s="10"/>
      <c r="F234" s="10"/>
      <c r="G234" s="27"/>
      <c r="H234" s="13"/>
      <c r="I234" s="26"/>
      <c r="J234" s="22"/>
      <c r="K234" s="23"/>
      <c r="L234" s="20"/>
      <c r="M234" s="24"/>
      <c r="N234" s="20"/>
      <c r="O234" s="20"/>
      <c r="P234" s="20"/>
      <c r="Q234" s="20"/>
      <c r="R234" s="20"/>
    </row>
    <row r="235" spans="1:18" ht="18" customHeight="1">
      <c r="A235" s="9">
        <v>187</v>
      </c>
      <c r="B235" s="10" t="str">
        <f t="shared" si="3"/>
        <v>000-000</v>
      </c>
      <c r="C235" s="10"/>
      <c r="D235" s="10"/>
      <c r="E235" s="10"/>
      <c r="F235" s="10"/>
      <c r="G235" s="27"/>
      <c r="H235" s="13"/>
      <c r="I235" s="26"/>
      <c r="J235" s="22"/>
      <c r="K235" s="23"/>
      <c r="L235" s="20"/>
      <c r="M235" s="24"/>
      <c r="N235" s="20"/>
      <c r="O235" s="20"/>
      <c r="P235" s="20"/>
      <c r="Q235" s="20"/>
      <c r="R235" s="20"/>
    </row>
    <row r="236" spans="1:18" ht="18" customHeight="1">
      <c r="A236" s="9">
        <v>188</v>
      </c>
      <c r="B236" s="10" t="str">
        <f t="shared" si="3"/>
        <v>000-000</v>
      </c>
      <c r="C236" s="10"/>
      <c r="D236" s="10"/>
      <c r="E236" s="10"/>
      <c r="F236" s="10"/>
      <c r="G236" s="27"/>
      <c r="H236" s="13"/>
      <c r="I236" s="26"/>
      <c r="J236" s="22"/>
      <c r="K236" s="23"/>
      <c r="L236" s="20"/>
      <c r="M236" s="24"/>
      <c r="N236" s="20"/>
      <c r="O236" s="20"/>
      <c r="P236" s="20"/>
      <c r="Q236" s="20"/>
      <c r="R236" s="20"/>
    </row>
    <row r="237" spans="1:18" ht="18" customHeight="1">
      <c r="A237" s="9">
        <v>189</v>
      </c>
      <c r="B237" s="10" t="str">
        <f t="shared" si="3"/>
        <v>000-000</v>
      </c>
      <c r="C237" s="10"/>
      <c r="D237" s="10"/>
      <c r="E237" s="10"/>
      <c r="F237" s="10"/>
      <c r="G237" s="27"/>
      <c r="H237" s="13"/>
      <c r="I237" s="26"/>
      <c r="J237" s="22"/>
      <c r="K237" s="23"/>
      <c r="L237" s="20"/>
      <c r="M237" s="24"/>
      <c r="N237" s="20"/>
      <c r="O237" s="20"/>
      <c r="P237" s="20"/>
      <c r="Q237" s="20"/>
      <c r="R237" s="20"/>
    </row>
    <row r="238" spans="1:18" ht="18" customHeight="1">
      <c r="A238" s="9">
        <v>190</v>
      </c>
      <c r="B238" s="10" t="str">
        <f t="shared" si="3"/>
        <v>000-000</v>
      </c>
      <c r="C238" s="10"/>
      <c r="D238" s="10"/>
      <c r="E238" s="10"/>
      <c r="F238" s="10"/>
      <c r="G238" s="27"/>
      <c r="H238" s="13"/>
      <c r="I238" s="26"/>
      <c r="J238" s="22"/>
      <c r="K238" s="23"/>
      <c r="L238" s="20"/>
      <c r="M238" s="24"/>
      <c r="N238" s="20"/>
      <c r="O238" s="20"/>
      <c r="P238" s="20"/>
      <c r="Q238" s="20"/>
      <c r="R238" s="20"/>
    </row>
    <row r="239" spans="1:18" ht="18" customHeight="1">
      <c r="A239" s="9">
        <v>191</v>
      </c>
      <c r="B239" s="10" t="str">
        <f t="shared" si="3"/>
        <v>000-000</v>
      </c>
      <c r="C239" s="10"/>
      <c r="D239" s="10"/>
      <c r="E239" s="10"/>
      <c r="F239" s="10"/>
      <c r="G239" s="27"/>
      <c r="H239" s="13"/>
      <c r="I239" s="26"/>
      <c r="J239" s="22"/>
      <c r="K239" s="23"/>
      <c r="L239" s="20"/>
      <c r="M239" s="24"/>
      <c r="N239" s="20"/>
      <c r="O239" s="20"/>
      <c r="P239" s="20"/>
      <c r="Q239" s="20"/>
      <c r="R239" s="20"/>
    </row>
    <row r="240" spans="1:18" ht="18" customHeight="1">
      <c r="A240" s="9">
        <v>192</v>
      </c>
      <c r="B240" s="10" t="str">
        <f t="shared" si="3"/>
        <v>000-000</v>
      </c>
      <c r="C240" s="10"/>
      <c r="D240" s="10"/>
      <c r="E240" s="10"/>
      <c r="F240" s="10"/>
      <c r="G240" s="27"/>
      <c r="H240" s="13"/>
      <c r="I240" s="26"/>
      <c r="J240" s="22"/>
      <c r="K240" s="23"/>
      <c r="L240" s="20"/>
      <c r="M240" s="24"/>
      <c r="N240" s="20"/>
      <c r="O240" s="20"/>
      <c r="P240" s="20"/>
      <c r="Q240" s="20"/>
      <c r="R240" s="20"/>
    </row>
    <row r="241" spans="1:18" ht="18" customHeight="1">
      <c r="A241" s="9">
        <v>193</v>
      </c>
      <c r="B241" s="10" t="str">
        <f t="shared" ref="B241:B304" si="4">TEXT(C241,"000")&amp;"-"&amp;TEXT(E241,"000")</f>
        <v>000-000</v>
      </c>
      <c r="C241" s="10"/>
      <c r="D241" s="10"/>
      <c r="E241" s="10"/>
      <c r="F241" s="10"/>
      <c r="G241" s="27"/>
      <c r="H241" s="13"/>
      <c r="I241" s="26"/>
      <c r="J241" s="22"/>
      <c r="K241" s="23"/>
      <c r="L241" s="20"/>
      <c r="M241" s="24"/>
      <c r="N241" s="20"/>
      <c r="O241" s="20"/>
      <c r="P241" s="20"/>
      <c r="Q241" s="20"/>
      <c r="R241" s="20"/>
    </row>
    <row r="242" spans="1:18" ht="18" customHeight="1">
      <c r="A242" s="9">
        <v>194</v>
      </c>
      <c r="B242" s="10" t="str">
        <f t="shared" si="4"/>
        <v>000-000</v>
      </c>
      <c r="C242" s="10"/>
      <c r="D242" s="10"/>
      <c r="E242" s="10"/>
      <c r="F242" s="10"/>
      <c r="G242" s="27"/>
      <c r="H242" s="13"/>
      <c r="I242" s="26"/>
      <c r="J242" s="22"/>
      <c r="K242" s="23"/>
      <c r="L242" s="20"/>
      <c r="M242" s="24"/>
      <c r="N242" s="20"/>
      <c r="O242" s="20"/>
      <c r="P242" s="20"/>
      <c r="Q242" s="20"/>
      <c r="R242" s="20"/>
    </row>
    <row r="243" spans="1:18" ht="18" customHeight="1">
      <c r="A243" s="9">
        <v>195</v>
      </c>
      <c r="B243" s="10" t="str">
        <f t="shared" si="4"/>
        <v>000-000</v>
      </c>
      <c r="C243" s="10"/>
      <c r="D243" s="10"/>
      <c r="E243" s="10"/>
      <c r="F243" s="10"/>
      <c r="G243" s="27"/>
      <c r="H243" s="13"/>
      <c r="I243" s="26"/>
      <c r="J243" s="22"/>
      <c r="K243" s="23"/>
      <c r="L243" s="20"/>
      <c r="M243" s="24"/>
      <c r="N243" s="20"/>
      <c r="O243" s="20"/>
      <c r="P243" s="20"/>
      <c r="Q243" s="20"/>
      <c r="R243" s="20"/>
    </row>
    <row r="244" spans="1:18" ht="18" customHeight="1">
      <c r="A244" s="9">
        <v>196</v>
      </c>
      <c r="B244" s="10" t="str">
        <f t="shared" si="4"/>
        <v>000-000</v>
      </c>
      <c r="C244" s="10"/>
      <c r="D244" s="10"/>
      <c r="E244" s="10"/>
      <c r="F244" s="10"/>
      <c r="G244" s="27"/>
      <c r="H244" s="13"/>
      <c r="I244" s="26"/>
      <c r="J244" s="22"/>
      <c r="K244" s="23"/>
      <c r="L244" s="20"/>
      <c r="M244" s="24"/>
      <c r="N244" s="20"/>
      <c r="O244" s="20"/>
      <c r="P244" s="20"/>
      <c r="Q244" s="20"/>
      <c r="R244" s="20"/>
    </row>
    <row r="245" spans="1:18" ht="18" customHeight="1">
      <c r="A245" s="9">
        <v>197</v>
      </c>
      <c r="B245" s="10" t="str">
        <f t="shared" si="4"/>
        <v>000-000</v>
      </c>
      <c r="C245" s="10"/>
      <c r="D245" s="10"/>
      <c r="E245" s="10"/>
      <c r="F245" s="10"/>
      <c r="G245" s="27"/>
      <c r="H245" s="13"/>
      <c r="I245" s="26"/>
      <c r="J245" s="22"/>
      <c r="K245" s="23"/>
      <c r="L245" s="20"/>
      <c r="M245" s="24"/>
      <c r="N245" s="20"/>
      <c r="O245" s="20"/>
      <c r="P245" s="20"/>
      <c r="Q245" s="20"/>
      <c r="R245" s="20"/>
    </row>
    <row r="246" spans="1:18" ht="18" customHeight="1">
      <c r="A246" s="9">
        <v>198</v>
      </c>
      <c r="B246" s="10" t="str">
        <f t="shared" si="4"/>
        <v>000-000</v>
      </c>
      <c r="C246" s="10"/>
      <c r="D246" s="10"/>
      <c r="E246" s="10"/>
      <c r="F246" s="10"/>
      <c r="G246" s="27"/>
      <c r="H246" s="13"/>
      <c r="I246" s="26"/>
      <c r="J246" s="22"/>
      <c r="K246" s="23"/>
      <c r="L246" s="20"/>
      <c r="M246" s="24"/>
      <c r="N246" s="20"/>
      <c r="O246" s="20"/>
      <c r="P246" s="20"/>
      <c r="Q246" s="20"/>
      <c r="R246" s="20"/>
    </row>
    <row r="247" spans="1:18" ht="18" customHeight="1">
      <c r="A247" s="9">
        <v>199</v>
      </c>
      <c r="B247" s="10" t="str">
        <f t="shared" si="4"/>
        <v>000-000</v>
      </c>
      <c r="C247" s="10"/>
      <c r="D247" s="10"/>
      <c r="E247" s="10"/>
      <c r="F247" s="10"/>
      <c r="G247" s="27"/>
      <c r="H247" s="13"/>
      <c r="I247" s="26"/>
      <c r="J247" s="22"/>
      <c r="K247" s="23"/>
      <c r="L247" s="20"/>
      <c r="M247" s="24"/>
      <c r="N247" s="20"/>
      <c r="O247" s="20"/>
      <c r="P247" s="20"/>
      <c r="Q247" s="20"/>
      <c r="R247" s="20"/>
    </row>
    <row r="248" spans="1:18" ht="18" customHeight="1">
      <c r="A248" s="9">
        <v>200</v>
      </c>
      <c r="B248" s="10" t="str">
        <f t="shared" si="4"/>
        <v>000-000</v>
      </c>
      <c r="C248" s="10"/>
      <c r="D248" s="10"/>
      <c r="E248" s="10"/>
      <c r="F248" s="10"/>
      <c r="G248" s="27"/>
      <c r="H248" s="13"/>
      <c r="I248" s="26"/>
      <c r="J248" s="22"/>
      <c r="K248" s="23"/>
      <c r="L248" s="20"/>
      <c r="M248" s="24"/>
      <c r="N248" s="20"/>
      <c r="O248" s="20"/>
      <c r="P248" s="20"/>
      <c r="Q248" s="20"/>
      <c r="R248" s="20"/>
    </row>
    <row r="249" spans="1:18" ht="18" customHeight="1">
      <c r="A249" s="9">
        <v>201</v>
      </c>
      <c r="B249" s="10" t="str">
        <f t="shared" si="4"/>
        <v>000-000</v>
      </c>
      <c r="C249" s="10"/>
      <c r="D249" s="10"/>
      <c r="E249" s="10"/>
      <c r="F249" s="10"/>
      <c r="G249" s="27"/>
      <c r="H249" s="13"/>
      <c r="I249" s="26"/>
      <c r="J249" s="22"/>
      <c r="K249" s="23"/>
      <c r="L249" s="20"/>
      <c r="M249" s="24"/>
      <c r="N249" s="20"/>
      <c r="O249" s="20"/>
      <c r="P249" s="20"/>
      <c r="Q249" s="20"/>
      <c r="R249" s="20"/>
    </row>
    <row r="250" spans="1:18" ht="18" customHeight="1">
      <c r="A250" s="9">
        <v>202</v>
      </c>
      <c r="B250" s="10" t="str">
        <f t="shared" si="4"/>
        <v>000-000</v>
      </c>
      <c r="C250" s="10"/>
      <c r="D250" s="10"/>
      <c r="E250" s="10"/>
      <c r="F250" s="10"/>
      <c r="G250" s="27"/>
      <c r="H250" s="13"/>
      <c r="I250" s="26"/>
      <c r="J250" s="22"/>
      <c r="K250" s="23"/>
      <c r="L250" s="20"/>
      <c r="M250" s="24"/>
      <c r="N250" s="20"/>
      <c r="O250" s="20"/>
      <c r="P250" s="20"/>
      <c r="Q250" s="20"/>
      <c r="R250" s="20"/>
    </row>
    <row r="251" spans="1:18" ht="18" customHeight="1">
      <c r="A251" s="9">
        <v>203</v>
      </c>
      <c r="B251" s="10" t="str">
        <f t="shared" si="4"/>
        <v>000-000</v>
      </c>
      <c r="C251" s="10"/>
      <c r="D251" s="10"/>
      <c r="E251" s="10"/>
      <c r="F251" s="10"/>
      <c r="G251" s="27"/>
      <c r="H251" s="13"/>
      <c r="I251" s="26"/>
      <c r="J251" s="22"/>
      <c r="K251" s="23"/>
      <c r="L251" s="20"/>
      <c r="M251" s="24"/>
      <c r="N251" s="20"/>
      <c r="O251" s="20"/>
      <c r="P251" s="20"/>
      <c r="Q251" s="20"/>
      <c r="R251" s="20"/>
    </row>
    <row r="252" spans="1:18" ht="18" customHeight="1">
      <c r="A252" s="9">
        <v>204</v>
      </c>
      <c r="B252" s="10" t="str">
        <f t="shared" si="4"/>
        <v>000-000</v>
      </c>
      <c r="C252" s="10"/>
      <c r="D252" s="10"/>
      <c r="E252" s="10"/>
      <c r="F252" s="10"/>
      <c r="G252" s="27"/>
      <c r="H252" s="13"/>
      <c r="I252" s="26"/>
      <c r="J252" s="22"/>
      <c r="K252" s="23"/>
      <c r="L252" s="20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10" t="str">
        <f t="shared" si="4"/>
        <v>000-000</v>
      </c>
      <c r="C253" s="10"/>
      <c r="D253" s="10"/>
      <c r="E253" s="10"/>
      <c r="F253" s="10"/>
      <c r="G253" s="27"/>
      <c r="H253" s="13"/>
      <c r="I253" s="26"/>
      <c r="J253" s="22"/>
      <c r="K253" s="23"/>
      <c r="L253" s="20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10" t="str">
        <f t="shared" si="4"/>
        <v>000-000</v>
      </c>
      <c r="C254" s="10"/>
      <c r="D254" s="10"/>
      <c r="E254" s="10"/>
      <c r="F254" s="10"/>
      <c r="G254" s="27"/>
      <c r="H254" s="13"/>
      <c r="I254" s="26"/>
      <c r="J254" s="22"/>
      <c r="K254" s="23"/>
      <c r="L254" s="20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10" t="str">
        <f t="shared" si="4"/>
        <v>000-000</v>
      </c>
      <c r="C255" s="10"/>
      <c r="D255" s="10"/>
      <c r="E255" s="10"/>
      <c r="F255" s="10"/>
      <c r="G255" s="27"/>
      <c r="H255" s="13"/>
      <c r="I255" s="26"/>
      <c r="J255" s="22"/>
      <c r="K255" s="23"/>
      <c r="L255" s="20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10" t="str">
        <f t="shared" si="4"/>
        <v>000-000</v>
      </c>
      <c r="C256" s="10"/>
      <c r="D256" s="10"/>
      <c r="E256" s="10"/>
      <c r="F256" s="10"/>
      <c r="G256" s="27"/>
      <c r="H256" s="13"/>
      <c r="I256" s="26"/>
      <c r="J256" s="22"/>
      <c r="K256" s="23"/>
      <c r="L256" s="20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10" t="str">
        <f t="shared" si="4"/>
        <v>000-000</v>
      </c>
      <c r="C257" s="10"/>
      <c r="D257" s="10"/>
      <c r="E257" s="10"/>
      <c r="F257" s="10"/>
      <c r="G257" s="27"/>
      <c r="H257" s="13"/>
      <c r="I257" s="26"/>
      <c r="J257" s="22"/>
      <c r="K257" s="23"/>
      <c r="L257" s="20"/>
      <c r="M257" s="24"/>
      <c r="N257" s="20"/>
      <c r="O257" s="20"/>
      <c r="P257" s="20"/>
      <c r="Q257" s="20"/>
      <c r="R257" s="20"/>
    </row>
    <row r="258" spans="1:18" ht="18" customHeight="1">
      <c r="A258" s="9">
        <v>210</v>
      </c>
      <c r="B258" s="10" t="str">
        <f t="shared" si="4"/>
        <v>000-000</v>
      </c>
      <c r="C258" s="10"/>
      <c r="D258" s="10"/>
      <c r="E258" s="10"/>
      <c r="F258" s="10"/>
      <c r="G258" s="27"/>
      <c r="H258" s="13"/>
      <c r="I258" s="26"/>
      <c r="J258" s="22"/>
      <c r="K258" s="23"/>
      <c r="L258" s="20"/>
      <c r="M258" s="24"/>
      <c r="N258" s="20"/>
      <c r="O258" s="20"/>
      <c r="P258" s="20"/>
      <c r="Q258" s="20"/>
      <c r="R258" s="20"/>
    </row>
    <row r="259" spans="1:18" ht="18" customHeight="1">
      <c r="A259" s="9">
        <v>211</v>
      </c>
      <c r="B259" s="10" t="str">
        <f t="shared" si="4"/>
        <v>000-000</v>
      </c>
      <c r="C259" s="10"/>
      <c r="D259" s="10"/>
      <c r="E259" s="10"/>
      <c r="F259" s="10"/>
      <c r="G259" s="27"/>
      <c r="H259" s="13"/>
      <c r="I259" s="26"/>
      <c r="J259" s="22"/>
      <c r="K259" s="23"/>
      <c r="L259" s="20"/>
      <c r="M259" s="24"/>
      <c r="N259" s="20"/>
      <c r="O259" s="20"/>
      <c r="P259" s="20"/>
      <c r="Q259" s="20"/>
      <c r="R259" s="20"/>
    </row>
    <row r="260" spans="1:18" ht="18" customHeight="1">
      <c r="A260" s="9">
        <v>212</v>
      </c>
      <c r="B260" s="10" t="str">
        <f t="shared" si="4"/>
        <v>000-000</v>
      </c>
      <c r="C260" s="10"/>
      <c r="D260" s="10"/>
      <c r="E260" s="10"/>
      <c r="F260" s="10"/>
      <c r="G260" s="27"/>
      <c r="H260" s="13"/>
      <c r="I260" s="26"/>
      <c r="J260" s="22"/>
      <c r="K260" s="23"/>
      <c r="L260" s="20"/>
      <c r="M260" s="24"/>
      <c r="N260" s="20"/>
      <c r="O260" s="20"/>
      <c r="P260" s="20"/>
      <c r="Q260" s="20"/>
      <c r="R260" s="20"/>
    </row>
    <row r="261" spans="1:18" ht="18" customHeight="1">
      <c r="A261" s="9">
        <v>213</v>
      </c>
      <c r="B261" s="10" t="str">
        <f t="shared" si="4"/>
        <v>000-000</v>
      </c>
      <c r="C261" s="10"/>
      <c r="D261" s="10"/>
      <c r="E261" s="10"/>
      <c r="F261" s="10"/>
      <c r="G261" s="27"/>
      <c r="H261" s="13"/>
      <c r="I261" s="26"/>
      <c r="J261" s="22"/>
      <c r="K261" s="23"/>
      <c r="L261" s="20"/>
      <c r="M261" s="24"/>
      <c r="N261" s="20"/>
      <c r="O261" s="20"/>
      <c r="P261" s="20"/>
      <c r="Q261" s="20"/>
      <c r="R261" s="20"/>
    </row>
    <row r="262" spans="1:18" ht="18" customHeight="1">
      <c r="A262" s="9">
        <v>214</v>
      </c>
      <c r="B262" s="10" t="str">
        <f t="shared" si="4"/>
        <v>000-000</v>
      </c>
      <c r="C262" s="10"/>
      <c r="D262" s="10"/>
      <c r="E262" s="10"/>
      <c r="F262" s="10"/>
      <c r="G262" s="27"/>
      <c r="H262" s="13"/>
      <c r="I262" s="26"/>
      <c r="J262" s="22"/>
      <c r="K262" s="23"/>
      <c r="L262" s="20"/>
      <c r="M262" s="24"/>
      <c r="N262" s="20"/>
      <c r="O262" s="20"/>
      <c r="P262" s="20"/>
      <c r="Q262" s="20"/>
      <c r="R262" s="20"/>
    </row>
    <row r="263" spans="1:18" ht="18" customHeight="1">
      <c r="A263" s="9">
        <v>215</v>
      </c>
      <c r="B263" s="10" t="str">
        <f t="shared" si="4"/>
        <v>000-000</v>
      </c>
      <c r="C263" s="10"/>
      <c r="D263" s="10"/>
      <c r="E263" s="10"/>
      <c r="F263" s="10"/>
      <c r="G263" s="27"/>
      <c r="H263" s="13"/>
      <c r="I263" s="26"/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10" t="str">
        <f t="shared" si="4"/>
        <v>000-000</v>
      </c>
      <c r="C264" s="10"/>
      <c r="D264" s="10"/>
      <c r="E264" s="10"/>
      <c r="F264" s="10"/>
      <c r="G264" s="27"/>
      <c r="H264" s="13"/>
      <c r="I264" s="26"/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10" t="str">
        <f t="shared" si="4"/>
        <v>000-000</v>
      </c>
      <c r="C265" s="10"/>
      <c r="D265" s="10"/>
      <c r="E265" s="10"/>
      <c r="F265" s="10"/>
      <c r="G265" s="27"/>
      <c r="H265" s="13"/>
      <c r="I265" s="26"/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10" t="str">
        <f t="shared" si="4"/>
        <v>000-000</v>
      </c>
      <c r="C266" s="10"/>
      <c r="D266" s="10"/>
      <c r="E266" s="10"/>
      <c r="F266" s="10"/>
      <c r="G266" s="27"/>
      <c r="H266" s="13"/>
      <c r="I266" s="26"/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10" t="str">
        <f t="shared" si="4"/>
        <v>000-000</v>
      </c>
      <c r="C267" s="10"/>
      <c r="D267" s="10"/>
      <c r="E267" s="10"/>
      <c r="F267" s="10"/>
      <c r="G267" s="27"/>
      <c r="H267" s="13"/>
      <c r="I267" s="26"/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10" t="str">
        <f t="shared" si="4"/>
        <v>000-000</v>
      </c>
      <c r="C268" s="10"/>
      <c r="D268" s="10"/>
      <c r="E268" s="10"/>
      <c r="F268" s="10"/>
      <c r="G268" s="27"/>
      <c r="H268" s="13"/>
      <c r="I268" s="26"/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10" t="str">
        <f t="shared" si="4"/>
        <v>000-000</v>
      </c>
      <c r="C269" s="10"/>
      <c r="D269" s="10"/>
      <c r="E269" s="10"/>
      <c r="F269" s="10"/>
      <c r="G269" s="27"/>
      <c r="H269" s="13"/>
      <c r="I269" s="26"/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10" t="str">
        <f t="shared" si="4"/>
        <v>000-000</v>
      </c>
      <c r="C270" s="10"/>
      <c r="D270" s="10"/>
      <c r="E270" s="10"/>
      <c r="F270" s="10"/>
      <c r="G270" s="27"/>
      <c r="H270" s="13"/>
      <c r="I270" s="26"/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10" t="str">
        <f t="shared" si="4"/>
        <v>000-000</v>
      </c>
      <c r="C271" s="10"/>
      <c r="D271" s="10"/>
      <c r="E271" s="10"/>
      <c r="F271" s="10"/>
      <c r="G271" s="27"/>
      <c r="H271" s="13"/>
      <c r="I271" s="26"/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10" t="str">
        <f t="shared" si="4"/>
        <v>000-000</v>
      </c>
      <c r="C272" s="10"/>
      <c r="D272" s="10"/>
      <c r="E272" s="10"/>
      <c r="F272" s="10"/>
      <c r="G272" s="27"/>
      <c r="H272" s="13"/>
      <c r="I272" s="26"/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10" t="str">
        <f t="shared" si="4"/>
        <v>000-000</v>
      </c>
      <c r="C273" s="10"/>
      <c r="D273" s="10"/>
      <c r="E273" s="10"/>
      <c r="F273" s="10"/>
      <c r="G273" s="27"/>
      <c r="H273" s="13"/>
      <c r="I273" s="26"/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10" t="str">
        <f t="shared" si="4"/>
        <v>000-000</v>
      </c>
      <c r="C274" s="10"/>
      <c r="D274" s="10"/>
      <c r="E274" s="10"/>
      <c r="F274" s="10"/>
      <c r="G274" s="27"/>
      <c r="H274" s="13"/>
      <c r="I274" s="26"/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10" t="str">
        <f t="shared" si="4"/>
        <v>000-000</v>
      </c>
      <c r="C275" s="10"/>
      <c r="D275" s="10"/>
      <c r="E275" s="10"/>
      <c r="F275" s="10"/>
      <c r="G275" s="27"/>
      <c r="H275" s="13"/>
      <c r="I275" s="26"/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10" t="str">
        <f t="shared" si="4"/>
        <v>000-000</v>
      </c>
      <c r="C276" s="10"/>
      <c r="D276" s="10"/>
      <c r="E276" s="10"/>
      <c r="F276" s="10"/>
      <c r="G276" s="27"/>
      <c r="H276" s="13"/>
      <c r="I276" s="26"/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10" t="str">
        <f t="shared" si="4"/>
        <v>000-000</v>
      </c>
      <c r="C277" s="10"/>
      <c r="D277" s="10"/>
      <c r="E277" s="10"/>
      <c r="F277" s="10"/>
      <c r="G277" s="27"/>
      <c r="H277" s="13"/>
      <c r="I277" s="26"/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10" t="str">
        <f t="shared" si="4"/>
        <v>000-000</v>
      </c>
      <c r="C278" s="10"/>
      <c r="D278" s="10"/>
      <c r="E278" s="10"/>
      <c r="F278" s="10"/>
      <c r="G278" s="27"/>
      <c r="H278" s="13"/>
      <c r="I278" s="26"/>
      <c r="J278" s="22"/>
      <c r="K278" s="23"/>
      <c r="L278" s="20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10" t="str">
        <f t="shared" si="4"/>
        <v>000-000</v>
      </c>
      <c r="C279" s="10"/>
      <c r="D279" s="10"/>
      <c r="E279" s="10"/>
      <c r="F279" s="10"/>
      <c r="G279" s="27"/>
      <c r="H279" s="13"/>
      <c r="I279" s="26"/>
      <c r="J279" s="22"/>
      <c r="K279" s="23"/>
      <c r="L279" s="20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10" t="str">
        <f t="shared" si="4"/>
        <v>000-000</v>
      </c>
      <c r="C280" s="10"/>
      <c r="D280" s="10"/>
      <c r="E280" s="10"/>
      <c r="F280" s="10"/>
      <c r="G280" s="27"/>
      <c r="H280" s="13"/>
      <c r="I280" s="26"/>
      <c r="J280" s="22"/>
      <c r="K280" s="23"/>
      <c r="L280" s="20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10" t="str">
        <f t="shared" si="4"/>
        <v>000-000</v>
      </c>
      <c r="C281" s="10"/>
      <c r="D281" s="10"/>
      <c r="E281" s="10"/>
      <c r="F281" s="10"/>
      <c r="G281" s="27"/>
      <c r="H281" s="13"/>
      <c r="I281" s="26"/>
      <c r="J281" s="22"/>
      <c r="K281" s="23"/>
      <c r="L281" s="20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10" t="str">
        <f t="shared" si="4"/>
        <v>000-000</v>
      </c>
      <c r="C282" s="10"/>
      <c r="D282" s="10"/>
      <c r="E282" s="10"/>
      <c r="F282" s="10"/>
      <c r="G282" s="27"/>
      <c r="H282" s="13"/>
      <c r="I282" s="26"/>
      <c r="J282" s="22"/>
      <c r="K282" s="23"/>
      <c r="L282" s="20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10" t="str">
        <f t="shared" si="4"/>
        <v>000-000</v>
      </c>
      <c r="C283" s="10"/>
      <c r="D283" s="10"/>
      <c r="E283" s="10"/>
      <c r="F283" s="10"/>
      <c r="G283" s="27"/>
      <c r="H283" s="13"/>
      <c r="I283" s="26"/>
      <c r="J283" s="22"/>
      <c r="K283" s="23"/>
      <c r="L283" s="20"/>
      <c r="M283" s="24"/>
      <c r="N283" s="20"/>
      <c r="O283" s="20"/>
      <c r="P283" s="20"/>
      <c r="Q283" s="20"/>
      <c r="R283" s="20"/>
    </row>
    <row r="284" spans="1:18" ht="18" customHeight="1">
      <c r="A284" s="9">
        <v>236</v>
      </c>
      <c r="B284" s="10" t="str">
        <f t="shared" si="4"/>
        <v>000-000</v>
      </c>
      <c r="C284" s="10"/>
      <c r="D284" s="10"/>
      <c r="E284" s="10"/>
      <c r="F284" s="10"/>
      <c r="G284" s="27"/>
      <c r="H284" s="13"/>
      <c r="I284" s="26"/>
      <c r="J284" s="22"/>
      <c r="K284" s="23"/>
      <c r="L284" s="20"/>
      <c r="M284" s="24"/>
      <c r="N284" s="20"/>
      <c r="O284" s="20"/>
      <c r="P284" s="20"/>
      <c r="Q284" s="20"/>
      <c r="R284" s="20"/>
    </row>
    <row r="285" spans="1:18" ht="18" customHeight="1">
      <c r="A285" s="9">
        <v>237</v>
      </c>
      <c r="B285" s="10" t="str">
        <f t="shared" si="4"/>
        <v>000-000</v>
      </c>
      <c r="C285" s="10"/>
      <c r="D285" s="10"/>
      <c r="E285" s="10"/>
      <c r="F285" s="10"/>
      <c r="G285" s="27"/>
      <c r="H285" s="13"/>
      <c r="I285" s="26"/>
      <c r="J285" s="22"/>
      <c r="K285" s="23"/>
      <c r="L285" s="20"/>
      <c r="M285" s="24"/>
      <c r="N285" s="20"/>
      <c r="O285" s="20"/>
      <c r="P285" s="20"/>
      <c r="Q285" s="20"/>
      <c r="R285" s="20"/>
    </row>
    <row r="286" spans="1:18" ht="18" customHeight="1">
      <c r="A286" s="9">
        <v>238</v>
      </c>
      <c r="B286" s="10" t="str">
        <f t="shared" si="4"/>
        <v>000-000</v>
      </c>
      <c r="C286" s="10"/>
      <c r="D286" s="10"/>
      <c r="E286" s="10"/>
      <c r="F286" s="10"/>
      <c r="G286" s="27"/>
      <c r="H286" s="13"/>
      <c r="I286" s="26"/>
      <c r="J286" s="22"/>
      <c r="K286" s="23"/>
      <c r="L286" s="20"/>
      <c r="M286" s="24"/>
      <c r="N286" s="20"/>
      <c r="O286" s="20"/>
      <c r="P286" s="20"/>
      <c r="Q286" s="20"/>
      <c r="R286" s="20"/>
    </row>
    <row r="287" spans="1:18" ht="18" customHeight="1">
      <c r="A287" s="9">
        <v>239</v>
      </c>
      <c r="B287" s="10" t="str">
        <f t="shared" si="4"/>
        <v>000-000</v>
      </c>
      <c r="C287" s="10"/>
      <c r="D287" s="10"/>
      <c r="E287" s="10"/>
      <c r="F287" s="10"/>
      <c r="G287" s="27"/>
      <c r="H287" s="13"/>
      <c r="I287" s="26"/>
      <c r="J287" s="22"/>
      <c r="K287" s="23"/>
      <c r="L287" s="20"/>
      <c r="M287" s="24"/>
      <c r="N287" s="20"/>
      <c r="O287" s="20"/>
      <c r="P287" s="20"/>
      <c r="Q287" s="20"/>
      <c r="R287" s="20"/>
    </row>
    <row r="288" spans="1:18" ht="18" customHeight="1">
      <c r="A288" s="9">
        <v>240</v>
      </c>
      <c r="B288" s="10" t="str">
        <f t="shared" si="4"/>
        <v>000-000</v>
      </c>
      <c r="C288" s="10"/>
      <c r="D288" s="10"/>
      <c r="E288" s="10"/>
      <c r="F288" s="10"/>
      <c r="G288" s="27"/>
      <c r="H288" s="13"/>
      <c r="I288" s="26"/>
      <c r="J288" s="22"/>
      <c r="K288" s="23"/>
      <c r="L288" s="20"/>
      <c r="M288" s="24"/>
      <c r="N288" s="20"/>
      <c r="O288" s="20"/>
      <c r="P288" s="20"/>
      <c r="Q288" s="20"/>
      <c r="R288" s="20"/>
    </row>
    <row r="289" spans="1:18" ht="18" customHeight="1">
      <c r="A289" s="9">
        <v>241</v>
      </c>
      <c r="B289" s="10" t="str">
        <f t="shared" si="4"/>
        <v>000-000</v>
      </c>
      <c r="C289" s="10"/>
      <c r="D289" s="10"/>
      <c r="E289" s="10"/>
      <c r="F289" s="10"/>
      <c r="G289" s="27"/>
      <c r="H289" s="13"/>
      <c r="I289" s="26"/>
      <c r="J289" s="22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10" t="str">
        <f t="shared" si="4"/>
        <v>000-000</v>
      </c>
      <c r="C290" s="10"/>
      <c r="D290" s="10"/>
      <c r="E290" s="10"/>
      <c r="F290" s="10"/>
      <c r="G290" s="27"/>
      <c r="H290" s="13"/>
      <c r="I290" s="26"/>
      <c r="J290" s="22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10" t="str">
        <f t="shared" si="4"/>
        <v>000-000</v>
      </c>
      <c r="C291" s="10"/>
      <c r="D291" s="10"/>
      <c r="E291" s="10"/>
      <c r="F291" s="10"/>
      <c r="G291" s="27"/>
      <c r="H291" s="13"/>
      <c r="I291" s="26"/>
      <c r="J291" s="22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10" t="str">
        <f t="shared" si="4"/>
        <v>000-000</v>
      </c>
      <c r="C292" s="10"/>
      <c r="D292" s="10"/>
      <c r="E292" s="10"/>
      <c r="F292" s="10"/>
      <c r="G292" s="27"/>
      <c r="H292" s="13"/>
      <c r="I292" s="26"/>
      <c r="J292" s="22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10" t="str">
        <f t="shared" si="4"/>
        <v>000-000</v>
      </c>
      <c r="C293" s="10"/>
      <c r="D293" s="10"/>
      <c r="E293" s="10"/>
      <c r="F293" s="10"/>
      <c r="G293" s="27"/>
      <c r="H293" s="13"/>
      <c r="I293" s="26"/>
      <c r="J293" s="22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10" t="str">
        <f t="shared" si="4"/>
        <v>000-000</v>
      </c>
      <c r="C294" s="10"/>
      <c r="D294" s="10"/>
      <c r="E294" s="10"/>
      <c r="F294" s="10"/>
      <c r="G294" s="27"/>
      <c r="H294" s="13"/>
      <c r="I294" s="26"/>
      <c r="J294" s="22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10" t="str">
        <f t="shared" si="4"/>
        <v>000-000</v>
      </c>
      <c r="C295" s="10"/>
      <c r="D295" s="10"/>
      <c r="E295" s="10"/>
      <c r="F295" s="10"/>
      <c r="G295" s="27"/>
      <c r="H295" s="13"/>
      <c r="I295" s="26"/>
      <c r="J295" s="22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10" t="str">
        <f t="shared" si="4"/>
        <v>000-000</v>
      </c>
      <c r="C296" s="10"/>
      <c r="D296" s="10"/>
      <c r="E296" s="10"/>
      <c r="F296" s="10"/>
      <c r="G296" s="27"/>
      <c r="H296" s="13"/>
      <c r="I296" s="26"/>
      <c r="J296" s="22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10" t="str">
        <f t="shared" si="4"/>
        <v>000-000</v>
      </c>
      <c r="C297" s="10"/>
      <c r="D297" s="10"/>
      <c r="E297" s="10"/>
      <c r="F297" s="10"/>
      <c r="G297" s="27"/>
      <c r="H297" s="13"/>
      <c r="I297" s="26"/>
      <c r="J297" s="22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10" t="str">
        <f t="shared" si="4"/>
        <v>000-000</v>
      </c>
      <c r="C298" s="10"/>
      <c r="D298" s="10"/>
      <c r="E298" s="10"/>
      <c r="F298" s="10"/>
      <c r="G298" s="27"/>
      <c r="H298" s="13"/>
      <c r="I298" s="26"/>
      <c r="J298" s="22"/>
      <c r="K298" s="23"/>
      <c r="L298" s="20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10" t="str">
        <f t="shared" si="4"/>
        <v>000-000</v>
      </c>
      <c r="C299" s="10"/>
      <c r="D299" s="10"/>
      <c r="E299" s="10"/>
      <c r="F299" s="10"/>
      <c r="G299" s="27"/>
      <c r="H299" s="13"/>
      <c r="I299" s="26"/>
      <c r="J299" s="22"/>
      <c r="K299" s="23"/>
      <c r="L299" s="20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10" t="str">
        <f t="shared" si="4"/>
        <v>000-000</v>
      </c>
      <c r="C300" s="10"/>
      <c r="D300" s="10"/>
      <c r="E300" s="10"/>
      <c r="F300" s="10"/>
      <c r="G300" s="27"/>
      <c r="H300" s="13"/>
      <c r="I300" s="26"/>
      <c r="J300" s="22"/>
      <c r="K300" s="23"/>
      <c r="L300" s="20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10" t="str">
        <f t="shared" si="4"/>
        <v>000-000</v>
      </c>
      <c r="C301" s="10"/>
      <c r="D301" s="10"/>
      <c r="E301" s="10"/>
      <c r="F301" s="10"/>
      <c r="G301" s="27"/>
      <c r="H301" s="13"/>
      <c r="I301" s="26"/>
      <c r="J301" s="22"/>
      <c r="K301" s="23"/>
      <c r="L301" s="20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10" t="str">
        <f t="shared" si="4"/>
        <v>000-000</v>
      </c>
      <c r="C302" s="10"/>
      <c r="D302" s="10"/>
      <c r="E302" s="10"/>
      <c r="F302" s="10"/>
      <c r="G302" s="27"/>
      <c r="H302" s="13"/>
      <c r="I302" s="26"/>
      <c r="J302" s="22"/>
      <c r="K302" s="23"/>
      <c r="L302" s="20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10" t="str">
        <f t="shared" si="4"/>
        <v>000-000</v>
      </c>
      <c r="C303" s="10"/>
      <c r="D303" s="10"/>
      <c r="E303" s="10"/>
      <c r="F303" s="10"/>
      <c r="G303" s="27"/>
      <c r="H303" s="13"/>
      <c r="I303" s="26"/>
      <c r="J303" s="22"/>
      <c r="K303" s="23"/>
      <c r="L303" s="20"/>
      <c r="M303" s="24"/>
      <c r="N303" s="20"/>
      <c r="O303" s="20"/>
      <c r="P303" s="20"/>
      <c r="Q303" s="20"/>
      <c r="R303" s="20"/>
    </row>
    <row r="304" spans="1:18" ht="18" customHeight="1">
      <c r="A304" s="9">
        <v>256</v>
      </c>
      <c r="B304" s="10" t="str">
        <f t="shared" si="4"/>
        <v>000-000</v>
      </c>
      <c r="C304" s="10"/>
      <c r="D304" s="10"/>
      <c r="E304" s="10"/>
      <c r="F304" s="10"/>
      <c r="G304" s="27"/>
      <c r="H304" s="13"/>
      <c r="I304" s="26"/>
      <c r="J304" s="22"/>
      <c r="K304" s="23"/>
      <c r="L304" s="20"/>
      <c r="M304" s="24"/>
      <c r="N304" s="20"/>
      <c r="O304" s="20"/>
      <c r="P304" s="20"/>
      <c r="Q304" s="20"/>
      <c r="R304" s="20"/>
    </row>
    <row r="305" spans="1:18" ht="18" customHeight="1">
      <c r="A305" s="9">
        <v>257</v>
      </c>
      <c r="B305" s="10" t="str">
        <f t="shared" ref="B305:B368" si="5">TEXT(C305,"000")&amp;"-"&amp;TEXT(E305,"000")</f>
        <v>000-000</v>
      </c>
      <c r="C305" s="10"/>
      <c r="D305" s="10"/>
      <c r="E305" s="10"/>
      <c r="F305" s="10"/>
      <c r="G305" s="27"/>
      <c r="H305" s="13"/>
      <c r="I305" s="26"/>
      <c r="J305" s="22"/>
      <c r="K305" s="23"/>
      <c r="L305" s="20"/>
      <c r="M305" s="24"/>
      <c r="N305" s="20"/>
      <c r="O305" s="20"/>
      <c r="P305" s="20"/>
      <c r="Q305" s="20"/>
      <c r="R305" s="20"/>
    </row>
    <row r="306" spans="1:18" ht="18" customHeight="1">
      <c r="A306" s="9">
        <v>258</v>
      </c>
      <c r="B306" s="10" t="str">
        <f t="shared" si="5"/>
        <v>000-000</v>
      </c>
      <c r="C306" s="10"/>
      <c r="D306" s="10"/>
      <c r="E306" s="10"/>
      <c r="F306" s="10"/>
      <c r="G306" s="27"/>
      <c r="H306" s="13"/>
      <c r="I306" s="26"/>
      <c r="J306" s="22"/>
      <c r="K306" s="23"/>
      <c r="L306" s="20"/>
      <c r="M306" s="24"/>
      <c r="N306" s="20"/>
      <c r="O306" s="20"/>
      <c r="P306" s="20"/>
      <c r="Q306" s="20"/>
      <c r="R306" s="20"/>
    </row>
    <row r="307" spans="1:18" ht="18" customHeight="1">
      <c r="A307" s="9">
        <v>259</v>
      </c>
      <c r="B307" s="10" t="str">
        <f t="shared" si="5"/>
        <v>000-000</v>
      </c>
      <c r="C307" s="10"/>
      <c r="D307" s="10"/>
      <c r="E307" s="10"/>
      <c r="F307" s="10"/>
      <c r="G307" s="27"/>
      <c r="H307" s="13"/>
      <c r="I307" s="26"/>
      <c r="J307" s="22"/>
      <c r="K307" s="23"/>
      <c r="L307" s="20"/>
      <c r="M307" s="24"/>
      <c r="N307" s="20"/>
      <c r="O307" s="20"/>
      <c r="P307" s="20"/>
      <c r="Q307" s="20"/>
      <c r="R307" s="20"/>
    </row>
    <row r="308" spans="1:18" ht="18" customHeight="1">
      <c r="A308" s="9">
        <v>260</v>
      </c>
      <c r="B308" s="10" t="str">
        <f t="shared" si="5"/>
        <v>000-000</v>
      </c>
      <c r="C308" s="10"/>
      <c r="D308" s="10"/>
      <c r="E308" s="10"/>
      <c r="F308" s="10"/>
      <c r="G308" s="27"/>
      <c r="H308" s="13"/>
      <c r="I308" s="26"/>
      <c r="J308" s="22"/>
      <c r="K308" s="23"/>
      <c r="L308" s="20"/>
      <c r="M308" s="24"/>
      <c r="N308" s="20"/>
      <c r="O308" s="20"/>
      <c r="P308" s="20"/>
      <c r="Q308" s="20"/>
      <c r="R308" s="20"/>
    </row>
    <row r="309" spans="1:18" ht="18" customHeight="1">
      <c r="A309" s="9">
        <v>261</v>
      </c>
      <c r="B309" s="10" t="str">
        <f t="shared" si="5"/>
        <v>000-000</v>
      </c>
      <c r="C309" s="10"/>
      <c r="D309" s="10"/>
      <c r="E309" s="10"/>
      <c r="F309" s="10"/>
      <c r="G309" s="27"/>
      <c r="H309" s="13"/>
      <c r="I309" s="26"/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10" t="str">
        <f t="shared" si="5"/>
        <v>000-000</v>
      </c>
      <c r="C310" s="10"/>
      <c r="D310" s="10"/>
      <c r="E310" s="10"/>
      <c r="F310" s="10"/>
      <c r="G310" s="27"/>
      <c r="H310" s="13"/>
      <c r="I310" s="26"/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10" t="str">
        <f t="shared" si="5"/>
        <v>000-000</v>
      </c>
      <c r="C311" s="10"/>
      <c r="D311" s="10"/>
      <c r="E311" s="10"/>
      <c r="F311" s="10"/>
      <c r="G311" s="27"/>
      <c r="H311" s="13"/>
      <c r="I311" s="26"/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10" t="str">
        <f t="shared" si="5"/>
        <v>000-000</v>
      </c>
      <c r="C312" s="10"/>
      <c r="D312" s="10"/>
      <c r="E312" s="10"/>
      <c r="F312" s="10"/>
      <c r="G312" s="27"/>
      <c r="H312" s="13"/>
      <c r="I312" s="26"/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10" t="str">
        <f t="shared" si="5"/>
        <v>000-000</v>
      </c>
      <c r="C313" s="10"/>
      <c r="D313" s="10"/>
      <c r="E313" s="10"/>
      <c r="F313" s="10"/>
      <c r="G313" s="27"/>
      <c r="H313" s="13"/>
      <c r="I313" s="26"/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10" t="str">
        <f t="shared" si="5"/>
        <v>000-000</v>
      </c>
      <c r="C314" s="10"/>
      <c r="D314" s="10"/>
      <c r="E314" s="10"/>
      <c r="F314" s="10"/>
      <c r="G314" s="27"/>
      <c r="H314" s="13"/>
      <c r="I314" s="26"/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10" t="str">
        <f t="shared" si="5"/>
        <v>000-000</v>
      </c>
      <c r="C315" s="10"/>
      <c r="D315" s="10"/>
      <c r="E315" s="10"/>
      <c r="F315" s="10"/>
      <c r="G315" s="27"/>
      <c r="H315" s="13"/>
      <c r="I315" s="26"/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10" t="str">
        <f t="shared" si="5"/>
        <v>000-000</v>
      </c>
      <c r="C316" s="10"/>
      <c r="D316" s="10"/>
      <c r="E316" s="10"/>
      <c r="F316" s="10"/>
      <c r="G316" s="27"/>
      <c r="H316" s="13"/>
      <c r="I316" s="26"/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10" t="str">
        <f t="shared" si="5"/>
        <v>000-000</v>
      </c>
      <c r="C317" s="10"/>
      <c r="D317" s="10"/>
      <c r="E317" s="10"/>
      <c r="F317" s="10"/>
      <c r="G317" s="27"/>
      <c r="H317" s="13"/>
      <c r="I317" s="26"/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10" t="str">
        <f t="shared" si="5"/>
        <v>000-000</v>
      </c>
      <c r="C318" s="10"/>
      <c r="D318" s="10"/>
      <c r="E318" s="10"/>
      <c r="F318" s="10"/>
      <c r="G318" s="27"/>
      <c r="H318" s="13"/>
      <c r="I318" s="26"/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10" t="str">
        <f t="shared" si="5"/>
        <v>000-000</v>
      </c>
      <c r="C319" s="10"/>
      <c r="D319" s="10"/>
      <c r="E319" s="10"/>
      <c r="F319" s="10"/>
      <c r="G319" s="27"/>
      <c r="H319" s="13"/>
      <c r="I319" s="26"/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10" t="str">
        <f t="shared" si="5"/>
        <v>000-000</v>
      </c>
      <c r="C320" s="10"/>
      <c r="D320" s="10"/>
      <c r="E320" s="10"/>
      <c r="F320" s="10"/>
      <c r="G320" s="27"/>
      <c r="H320" s="13"/>
      <c r="I320" s="26"/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10" t="str">
        <f t="shared" si="5"/>
        <v>000-000</v>
      </c>
      <c r="C321" s="10"/>
      <c r="D321" s="10"/>
      <c r="E321" s="10"/>
      <c r="F321" s="10"/>
      <c r="G321" s="27"/>
      <c r="H321" s="13"/>
      <c r="I321" s="26"/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10" t="str">
        <f t="shared" si="5"/>
        <v>000-000</v>
      </c>
      <c r="C322" s="10"/>
      <c r="D322" s="10"/>
      <c r="E322" s="10"/>
      <c r="F322" s="10"/>
      <c r="G322" s="27"/>
      <c r="H322" s="13"/>
      <c r="I322" s="26"/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10" t="str">
        <f t="shared" si="5"/>
        <v>000-000</v>
      </c>
      <c r="C323" s="10"/>
      <c r="D323" s="10"/>
      <c r="E323" s="10"/>
      <c r="F323" s="10"/>
      <c r="G323" s="27"/>
      <c r="H323" s="13"/>
      <c r="I323" s="26"/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10" t="str">
        <f t="shared" si="5"/>
        <v>000-000</v>
      </c>
      <c r="C324" s="10"/>
      <c r="D324" s="10"/>
      <c r="E324" s="10"/>
      <c r="F324" s="10"/>
      <c r="G324" s="27"/>
      <c r="H324" s="13"/>
      <c r="I324" s="26"/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10" t="str">
        <f t="shared" si="5"/>
        <v>000-000</v>
      </c>
      <c r="C325" s="10"/>
      <c r="D325" s="10"/>
      <c r="E325" s="10"/>
      <c r="F325" s="10"/>
      <c r="G325" s="27"/>
      <c r="H325" s="13"/>
      <c r="I325" s="26"/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10" t="str">
        <f t="shared" si="5"/>
        <v>000-000</v>
      </c>
      <c r="C326" s="10"/>
      <c r="D326" s="10"/>
      <c r="E326" s="10"/>
      <c r="F326" s="10"/>
      <c r="G326" s="27"/>
      <c r="H326" s="13"/>
      <c r="I326" s="26"/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10" t="str">
        <f t="shared" si="5"/>
        <v>000-000</v>
      </c>
      <c r="C327" s="10"/>
      <c r="D327" s="10"/>
      <c r="E327" s="10"/>
      <c r="F327" s="10"/>
      <c r="G327" s="27"/>
      <c r="H327" s="13"/>
      <c r="I327" s="26"/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10" t="str">
        <f t="shared" si="5"/>
        <v>000-000</v>
      </c>
      <c r="C328" s="10"/>
      <c r="D328" s="10"/>
      <c r="E328" s="10"/>
      <c r="F328" s="10"/>
      <c r="G328" s="27"/>
      <c r="H328" s="13"/>
      <c r="I328" s="26"/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10" t="str">
        <f t="shared" si="5"/>
        <v>000-000</v>
      </c>
      <c r="C329" s="10"/>
      <c r="D329" s="10"/>
      <c r="E329" s="10"/>
      <c r="F329" s="10"/>
      <c r="G329" s="27"/>
      <c r="H329" s="13"/>
      <c r="I329" s="26"/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10" t="str">
        <f t="shared" si="5"/>
        <v>000-000</v>
      </c>
      <c r="C330" s="10"/>
      <c r="D330" s="10"/>
      <c r="E330" s="10"/>
      <c r="F330" s="10"/>
      <c r="G330" s="27"/>
      <c r="H330" s="13"/>
      <c r="I330" s="26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10" t="str">
        <f t="shared" si="5"/>
        <v>000-000</v>
      </c>
      <c r="C331" s="10"/>
      <c r="D331" s="10"/>
      <c r="E331" s="10"/>
      <c r="F331" s="10"/>
      <c r="G331" s="27"/>
      <c r="H331" s="13"/>
      <c r="I331" s="26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10" t="str">
        <f t="shared" si="5"/>
        <v>000-000</v>
      </c>
      <c r="C332" s="10"/>
      <c r="D332" s="10"/>
      <c r="E332" s="10"/>
      <c r="F332" s="10"/>
      <c r="G332" s="27"/>
      <c r="H332" s="13"/>
      <c r="I332" s="26"/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10" t="str">
        <f t="shared" si="5"/>
        <v>000-000</v>
      </c>
      <c r="C333" s="10"/>
      <c r="D333" s="10"/>
      <c r="E333" s="10"/>
      <c r="F333" s="10"/>
      <c r="G333" s="27"/>
      <c r="H333" s="13"/>
      <c r="I333" s="26"/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10" t="str">
        <f t="shared" si="5"/>
        <v>000-000</v>
      </c>
      <c r="C334" s="10"/>
      <c r="D334" s="10"/>
      <c r="E334" s="10"/>
      <c r="F334" s="10"/>
      <c r="G334" s="27"/>
      <c r="H334" s="13"/>
      <c r="I334" s="26"/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10" t="str">
        <f t="shared" si="5"/>
        <v>000-000</v>
      </c>
      <c r="C335" s="10"/>
      <c r="D335" s="10"/>
      <c r="E335" s="10"/>
      <c r="F335" s="10"/>
      <c r="G335" s="27"/>
      <c r="H335" s="13"/>
      <c r="I335" s="26"/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10" t="str">
        <f t="shared" si="5"/>
        <v>000-000</v>
      </c>
      <c r="C336" s="10"/>
      <c r="D336" s="10"/>
      <c r="E336" s="10"/>
      <c r="F336" s="10"/>
      <c r="G336" s="27"/>
      <c r="H336" s="13"/>
      <c r="I336" s="26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10" t="str">
        <f t="shared" si="5"/>
        <v>000-000</v>
      </c>
      <c r="C337" s="10"/>
      <c r="D337" s="10"/>
      <c r="E337" s="10"/>
      <c r="F337" s="10"/>
      <c r="G337" s="27"/>
      <c r="H337" s="13"/>
      <c r="I337" s="26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10" t="str">
        <f t="shared" si="5"/>
        <v>000-000</v>
      </c>
      <c r="C338" s="10"/>
      <c r="D338" s="10"/>
      <c r="E338" s="10"/>
      <c r="F338" s="10"/>
      <c r="G338" s="27"/>
      <c r="H338" s="13"/>
      <c r="I338" s="26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10" t="str">
        <f t="shared" si="5"/>
        <v>000-000</v>
      </c>
      <c r="C339" s="10"/>
      <c r="D339" s="10"/>
      <c r="E339" s="10"/>
      <c r="F339" s="10"/>
      <c r="G339" s="27"/>
      <c r="H339" s="13"/>
      <c r="I339" s="26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10" t="str">
        <f t="shared" si="5"/>
        <v>000-000</v>
      </c>
      <c r="C340" s="10"/>
      <c r="D340" s="10"/>
      <c r="E340" s="10"/>
      <c r="F340" s="10"/>
      <c r="G340" s="27"/>
      <c r="H340" s="13"/>
      <c r="I340" s="26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10" t="str">
        <f t="shared" si="5"/>
        <v>000-000</v>
      </c>
      <c r="C341" s="10"/>
      <c r="D341" s="10"/>
      <c r="E341" s="10"/>
      <c r="F341" s="10"/>
      <c r="G341" s="27"/>
      <c r="H341" s="13"/>
      <c r="I341" s="26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10" t="str">
        <f t="shared" si="5"/>
        <v>000-000</v>
      </c>
      <c r="C342" s="10"/>
      <c r="D342" s="10"/>
      <c r="E342" s="10"/>
      <c r="F342" s="10"/>
      <c r="G342" s="27"/>
      <c r="H342" s="13"/>
      <c r="I342" s="26"/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10" t="str">
        <f t="shared" si="5"/>
        <v>000-000</v>
      </c>
      <c r="C343" s="10"/>
      <c r="D343" s="10"/>
      <c r="E343" s="10"/>
      <c r="F343" s="10"/>
      <c r="G343" s="27"/>
      <c r="H343" s="13"/>
      <c r="I343" s="26"/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10" t="str">
        <f t="shared" si="5"/>
        <v>000-000</v>
      </c>
      <c r="C344" s="10"/>
      <c r="D344" s="10"/>
      <c r="E344" s="10"/>
      <c r="F344" s="10"/>
      <c r="G344" s="27"/>
      <c r="H344" s="13"/>
      <c r="I344" s="26"/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10" t="str">
        <f t="shared" si="5"/>
        <v>000-000</v>
      </c>
      <c r="C345" s="10"/>
      <c r="D345" s="10"/>
      <c r="E345" s="10"/>
      <c r="F345" s="10"/>
      <c r="G345" s="27"/>
      <c r="H345" s="13"/>
      <c r="I345" s="26"/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10" t="str">
        <f t="shared" si="5"/>
        <v>000-000</v>
      </c>
      <c r="C346" s="10"/>
      <c r="D346" s="10"/>
      <c r="E346" s="10"/>
      <c r="F346" s="10"/>
      <c r="G346" s="27"/>
      <c r="H346" s="13"/>
      <c r="I346" s="26"/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10" t="str">
        <f t="shared" si="5"/>
        <v>000-000</v>
      </c>
      <c r="C347" s="10"/>
      <c r="D347" s="10"/>
      <c r="E347" s="10"/>
      <c r="F347" s="10"/>
      <c r="G347" s="27"/>
      <c r="H347" s="13"/>
      <c r="I347" s="26"/>
      <c r="J347" s="22"/>
      <c r="K347" s="23"/>
      <c r="L347" s="20"/>
      <c r="M347" s="24"/>
      <c r="N347" s="20"/>
      <c r="O347" s="20"/>
      <c r="P347" s="20"/>
      <c r="Q347" s="20"/>
      <c r="R347" s="20"/>
    </row>
    <row r="348" spans="1:18" ht="18" customHeight="1">
      <c r="A348" s="9">
        <v>300</v>
      </c>
      <c r="B348" s="10" t="str">
        <f t="shared" si="5"/>
        <v>000-000</v>
      </c>
      <c r="C348" s="10"/>
      <c r="D348" s="10"/>
      <c r="E348" s="10"/>
      <c r="F348" s="10"/>
      <c r="G348" s="27"/>
      <c r="H348" s="13"/>
      <c r="I348" s="26"/>
      <c r="J348" s="22"/>
      <c r="K348" s="23"/>
      <c r="L348" s="20"/>
      <c r="M348" s="24"/>
      <c r="N348" s="20"/>
      <c r="O348" s="20"/>
      <c r="P348" s="20"/>
      <c r="Q348" s="20"/>
      <c r="R348" s="20"/>
    </row>
    <row r="349" spans="1:18" ht="18" customHeight="1">
      <c r="A349" s="9">
        <v>301</v>
      </c>
      <c r="B349" s="10" t="str">
        <f t="shared" si="5"/>
        <v>000-000</v>
      </c>
      <c r="C349" s="10"/>
      <c r="D349" s="10"/>
      <c r="E349" s="10"/>
      <c r="F349" s="10"/>
      <c r="G349" s="27"/>
      <c r="H349" s="13"/>
      <c r="I349" s="26"/>
      <c r="J349" s="22"/>
      <c r="K349" s="23"/>
      <c r="L349" s="20"/>
      <c r="M349" s="24"/>
      <c r="N349" s="20"/>
      <c r="O349" s="20"/>
      <c r="P349" s="20"/>
      <c r="Q349" s="20"/>
      <c r="R349" s="20"/>
    </row>
    <row r="350" spans="1:18" ht="18" customHeight="1">
      <c r="A350" s="9">
        <v>302</v>
      </c>
      <c r="B350" s="10" t="str">
        <f t="shared" si="5"/>
        <v>000-000</v>
      </c>
      <c r="C350" s="10"/>
      <c r="D350" s="10"/>
      <c r="E350" s="10"/>
      <c r="F350" s="10"/>
      <c r="G350" s="27"/>
      <c r="H350" s="13"/>
      <c r="I350" s="26"/>
      <c r="J350" s="22"/>
      <c r="K350" s="23"/>
      <c r="L350" s="20"/>
      <c r="M350" s="24"/>
      <c r="N350" s="20"/>
      <c r="O350" s="20"/>
      <c r="P350" s="20"/>
      <c r="Q350" s="20"/>
      <c r="R350" s="20"/>
    </row>
    <row r="351" spans="1:18" ht="18" customHeight="1">
      <c r="A351" s="9">
        <v>303</v>
      </c>
      <c r="B351" s="10" t="str">
        <f t="shared" si="5"/>
        <v>000-000</v>
      </c>
      <c r="C351" s="10"/>
      <c r="D351" s="10"/>
      <c r="E351" s="10"/>
      <c r="F351" s="10"/>
      <c r="G351" s="27"/>
      <c r="H351" s="13"/>
      <c r="I351" s="26"/>
      <c r="J351" s="22"/>
      <c r="K351" s="23"/>
      <c r="L351" s="20"/>
      <c r="M351" s="24"/>
      <c r="N351" s="20"/>
      <c r="O351" s="20"/>
      <c r="P351" s="20"/>
      <c r="Q351" s="20"/>
      <c r="R351" s="20"/>
    </row>
    <row r="352" spans="1:18" ht="18" customHeight="1">
      <c r="A352" s="9">
        <v>304</v>
      </c>
      <c r="B352" s="10" t="str">
        <f t="shared" si="5"/>
        <v>000-000</v>
      </c>
      <c r="C352" s="10"/>
      <c r="D352" s="10"/>
      <c r="E352" s="10"/>
      <c r="F352" s="10"/>
      <c r="G352" s="27"/>
      <c r="H352" s="13"/>
      <c r="I352" s="26"/>
      <c r="J352" s="22"/>
      <c r="K352" s="23"/>
      <c r="L352" s="20"/>
      <c r="M352" s="24"/>
      <c r="N352" s="20"/>
      <c r="O352" s="20"/>
      <c r="P352" s="20"/>
      <c r="Q352" s="20"/>
      <c r="R352" s="20"/>
    </row>
    <row r="353" spans="1:18" ht="18" customHeight="1">
      <c r="A353" s="9">
        <v>305</v>
      </c>
      <c r="B353" s="10" t="str">
        <f t="shared" si="5"/>
        <v>000-000</v>
      </c>
      <c r="C353" s="10"/>
      <c r="D353" s="10"/>
      <c r="E353" s="10"/>
      <c r="F353" s="10"/>
      <c r="G353" s="27"/>
      <c r="H353" s="13"/>
      <c r="I353" s="26"/>
      <c r="J353" s="22"/>
      <c r="K353" s="23"/>
      <c r="L353" s="20"/>
      <c r="M353" s="24"/>
      <c r="N353" s="20"/>
      <c r="O353" s="20"/>
      <c r="P353" s="20"/>
      <c r="Q353" s="20"/>
      <c r="R353" s="20"/>
    </row>
    <row r="354" spans="1:18" ht="18" customHeight="1">
      <c r="A354" s="9">
        <v>306</v>
      </c>
      <c r="B354" s="10" t="str">
        <f t="shared" si="5"/>
        <v>000-000</v>
      </c>
      <c r="C354" s="10"/>
      <c r="D354" s="10"/>
      <c r="E354" s="10"/>
      <c r="F354" s="10"/>
      <c r="G354" s="27"/>
      <c r="H354" s="13"/>
      <c r="I354" s="26"/>
      <c r="J354" s="22"/>
      <c r="K354" s="23"/>
      <c r="L354" s="20"/>
      <c r="M354" s="24"/>
      <c r="N354" s="20"/>
      <c r="O354" s="20"/>
      <c r="P354" s="20"/>
      <c r="Q354" s="20"/>
      <c r="R354" s="20"/>
    </row>
    <row r="355" spans="1:18" ht="18" customHeight="1">
      <c r="A355" s="9">
        <v>307</v>
      </c>
      <c r="B355" s="10" t="str">
        <f t="shared" si="5"/>
        <v>000-000</v>
      </c>
      <c r="C355" s="10"/>
      <c r="D355" s="10"/>
      <c r="E355" s="10"/>
      <c r="F355" s="10"/>
      <c r="G355" s="27"/>
      <c r="H355" s="13"/>
      <c r="I355" s="26"/>
      <c r="J355" s="22"/>
      <c r="K355" s="23"/>
      <c r="L355" s="20"/>
      <c r="M355" s="24"/>
      <c r="N355" s="20"/>
      <c r="O355" s="20"/>
      <c r="P355" s="20"/>
      <c r="Q355" s="20"/>
      <c r="R355" s="20"/>
    </row>
    <row r="356" spans="1:18" ht="18" customHeight="1">
      <c r="A356" s="9">
        <v>308</v>
      </c>
      <c r="B356" s="10" t="str">
        <f t="shared" si="5"/>
        <v>000-000</v>
      </c>
      <c r="C356" s="10"/>
      <c r="D356" s="10"/>
      <c r="E356" s="10"/>
      <c r="F356" s="10"/>
      <c r="G356" s="27"/>
      <c r="H356" s="13"/>
      <c r="I356" s="26"/>
      <c r="J356" s="22"/>
      <c r="K356" s="23"/>
      <c r="L356" s="20"/>
      <c r="M356" s="24"/>
      <c r="N356" s="20"/>
      <c r="O356" s="20"/>
      <c r="P356" s="20"/>
      <c r="Q356" s="20"/>
      <c r="R356" s="20"/>
    </row>
    <row r="357" spans="1:18" ht="18" customHeight="1">
      <c r="A357" s="9">
        <v>309</v>
      </c>
      <c r="B357" s="10" t="str">
        <f t="shared" si="5"/>
        <v>000-000</v>
      </c>
      <c r="C357" s="10"/>
      <c r="D357" s="10"/>
      <c r="E357" s="10"/>
      <c r="F357" s="10"/>
      <c r="G357" s="27"/>
      <c r="H357" s="13"/>
      <c r="I357" s="26"/>
      <c r="J357" s="22"/>
      <c r="K357" s="23"/>
      <c r="L357" s="20"/>
      <c r="M357" s="24"/>
      <c r="N357" s="20"/>
      <c r="O357" s="20"/>
      <c r="P357" s="20"/>
      <c r="Q357" s="20"/>
      <c r="R357" s="20"/>
    </row>
    <row r="358" spans="1:18" ht="18" customHeight="1">
      <c r="A358" s="9">
        <v>310</v>
      </c>
      <c r="B358" s="10" t="str">
        <f t="shared" si="5"/>
        <v>000-000</v>
      </c>
      <c r="C358" s="10"/>
      <c r="D358" s="10"/>
      <c r="E358" s="10"/>
      <c r="F358" s="10"/>
      <c r="G358" s="27"/>
      <c r="H358" s="13"/>
      <c r="I358" s="26"/>
      <c r="J358" s="22"/>
      <c r="K358" s="23"/>
      <c r="L358" s="20"/>
      <c r="M358" s="24"/>
      <c r="N358" s="20"/>
      <c r="O358" s="20"/>
      <c r="P358" s="20"/>
      <c r="Q358" s="20"/>
      <c r="R358" s="20"/>
    </row>
    <row r="359" spans="1:18" ht="18" customHeight="1">
      <c r="A359" s="9">
        <v>311</v>
      </c>
      <c r="B359" s="10" t="str">
        <f t="shared" si="5"/>
        <v>000-000</v>
      </c>
      <c r="C359" s="10"/>
      <c r="D359" s="10"/>
      <c r="E359" s="10"/>
      <c r="F359" s="10"/>
      <c r="G359" s="27"/>
      <c r="H359" s="13"/>
      <c r="I359" s="26"/>
      <c r="J359" s="22"/>
      <c r="K359" s="23"/>
      <c r="L359" s="20"/>
      <c r="M359" s="24"/>
      <c r="N359" s="20"/>
      <c r="O359" s="20"/>
      <c r="P359" s="20"/>
      <c r="Q359" s="20"/>
      <c r="R359" s="20"/>
    </row>
    <row r="360" spans="1:18" ht="18" customHeight="1">
      <c r="A360" s="9">
        <v>312</v>
      </c>
      <c r="B360" s="10" t="str">
        <f t="shared" si="5"/>
        <v>000-000</v>
      </c>
      <c r="C360" s="10"/>
      <c r="D360" s="10"/>
      <c r="E360" s="10"/>
      <c r="F360" s="10"/>
      <c r="G360" s="27"/>
      <c r="H360" s="13"/>
      <c r="I360" s="26"/>
      <c r="J360" s="22"/>
      <c r="K360" s="23"/>
      <c r="L360" s="20"/>
      <c r="M360" s="24"/>
      <c r="N360" s="20"/>
      <c r="O360" s="20"/>
      <c r="P360" s="20"/>
      <c r="Q360" s="20"/>
      <c r="R360" s="20"/>
    </row>
    <row r="361" spans="1:18" ht="18" customHeight="1">
      <c r="A361" s="9">
        <v>313</v>
      </c>
      <c r="B361" s="10" t="str">
        <f t="shared" si="5"/>
        <v>000-000</v>
      </c>
      <c r="C361" s="10"/>
      <c r="D361" s="10"/>
      <c r="E361" s="10"/>
      <c r="F361" s="10"/>
      <c r="G361" s="27"/>
      <c r="H361" s="13"/>
      <c r="I361" s="26"/>
      <c r="J361" s="22"/>
      <c r="K361" s="23"/>
      <c r="L361" s="20"/>
      <c r="M361" s="24"/>
      <c r="N361" s="20"/>
      <c r="O361" s="20"/>
      <c r="P361" s="20"/>
      <c r="Q361" s="20"/>
      <c r="R361" s="20"/>
    </row>
    <row r="362" spans="1:18" ht="18" customHeight="1">
      <c r="A362" s="9">
        <v>314</v>
      </c>
      <c r="B362" s="10" t="str">
        <f t="shared" si="5"/>
        <v>000-000</v>
      </c>
      <c r="C362" s="10"/>
      <c r="D362" s="10"/>
      <c r="E362" s="10"/>
      <c r="F362" s="10"/>
      <c r="G362" s="27"/>
      <c r="H362" s="13"/>
      <c r="I362" s="26"/>
      <c r="J362" s="22"/>
      <c r="K362" s="23"/>
      <c r="L362" s="20"/>
      <c r="M362" s="24"/>
      <c r="N362" s="20"/>
      <c r="O362" s="20"/>
      <c r="P362" s="20"/>
      <c r="Q362" s="20"/>
      <c r="R362" s="20"/>
    </row>
    <row r="363" spans="1:18" ht="18" customHeight="1">
      <c r="A363" s="9">
        <v>315</v>
      </c>
      <c r="B363" s="10" t="str">
        <f t="shared" si="5"/>
        <v>000-000</v>
      </c>
      <c r="C363" s="10"/>
      <c r="D363" s="10"/>
      <c r="E363" s="10"/>
      <c r="F363" s="10"/>
      <c r="G363" s="27"/>
      <c r="H363" s="13"/>
      <c r="I363" s="26"/>
      <c r="J363" s="22"/>
      <c r="K363" s="23"/>
      <c r="L363" s="20"/>
      <c r="M363" s="24"/>
      <c r="N363" s="20"/>
      <c r="O363" s="20"/>
      <c r="P363" s="20"/>
      <c r="Q363" s="20"/>
      <c r="R363" s="20"/>
    </row>
    <row r="364" spans="1:18" ht="18" customHeight="1">
      <c r="A364" s="9">
        <v>316</v>
      </c>
      <c r="B364" s="10" t="str">
        <f t="shared" si="5"/>
        <v>000-000</v>
      </c>
      <c r="C364" s="10"/>
      <c r="D364" s="10"/>
      <c r="E364" s="10"/>
      <c r="F364" s="10"/>
      <c r="G364" s="27"/>
      <c r="H364" s="13"/>
      <c r="I364" s="26"/>
      <c r="J364" s="22"/>
      <c r="K364" s="23"/>
      <c r="L364" s="20"/>
      <c r="M364" s="24"/>
      <c r="N364" s="20"/>
      <c r="O364" s="20"/>
      <c r="P364" s="20"/>
      <c r="Q364" s="20"/>
      <c r="R364" s="20"/>
    </row>
    <row r="365" spans="1:18" ht="18" customHeight="1">
      <c r="A365" s="9">
        <v>317</v>
      </c>
      <c r="B365" s="10" t="str">
        <f t="shared" si="5"/>
        <v>000-000</v>
      </c>
      <c r="C365" s="10"/>
      <c r="D365" s="10"/>
      <c r="E365" s="10"/>
      <c r="F365" s="10"/>
      <c r="G365" s="27"/>
      <c r="H365" s="13"/>
      <c r="I365" s="26"/>
      <c r="J365" s="22"/>
      <c r="K365" s="23"/>
      <c r="L365" s="20"/>
      <c r="M365" s="24"/>
      <c r="N365" s="20"/>
      <c r="O365" s="20"/>
      <c r="P365" s="20"/>
      <c r="Q365" s="20"/>
      <c r="R365" s="20"/>
    </row>
    <row r="366" spans="1:18" ht="18" customHeight="1">
      <c r="A366" s="9">
        <v>318</v>
      </c>
      <c r="B366" s="10" t="str">
        <f t="shared" si="5"/>
        <v>000-000</v>
      </c>
      <c r="C366" s="10"/>
      <c r="D366" s="10"/>
      <c r="E366" s="10"/>
      <c r="F366" s="10"/>
      <c r="G366" s="27"/>
      <c r="H366" s="13"/>
      <c r="I366" s="26"/>
      <c r="J366" s="22"/>
      <c r="K366" s="23"/>
      <c r="L366" s="20"/>
      <c r="M366" s="24"/>
      <c r="N366" s="20"/>
      <c r="O366" s="20"/>
      <c r="P366" s="20"/>
      <c r="Q366" s="20"/>
      <c r="R366" s="20"/>
    </row>
    <row r="367" spans="1:18" ht="18" customHeight="1">
      <c r="A367" s="9">
        <v>319</v>
      </c>
      <c r="B367" s="10" t="str">
        <f t="shared" si="5"/>
        <v>000-000</v>
      </c>
      <c r="C367" s="10"/>
      <c r="D367" s="10"/>
      <c r="E367" s="10"/>
      <c r="F367" s="10"/>
      <c r="G367" s="27"/>
      <c r="H367" s="13"/>
      <c r="I367" s="26"/>
      <c r="J367" s="22"/>
      <c r="K367" s="23"/>
      <c r="L367" s="20"/>
      <c r="M367" s="24"/>
      <c r="N367" s="20"/>
      <c r="O367" s="20"/>
      <c r="P367" s="20"/>
      <c r="Q367" s="20"/>
      <c r="R367" s="20"/>
    </row>
    <row r="368" spans="1:18" ht="18" customHeight="1">
      <c r="A368" s="9">
        <v>320</v>
      </c>
      <c r="B368" s="10" t="str">
        <f t="shared" si="5"/>
        <v>000-000</v>
      </c>
      <c r="C368" s="10"/>
      <c r="D368" s="10"/>
      <c r="E368" s="10"/>
      <c r="F368" s="10"/>
      <c r="G368" s="27"/>
      <c r="H368" s="13"/>
      <c r="I368" s="26"/>
      <c r="J368" s="22"/>
      <c r="K368" s="23"/>
      <c r="L368" s="20"/>
      <c r="M368" s="24"/>
      <c r="N368" s="20"/>
      <c r="O368" s="20"/>
      <c r="P368" s="20"/>
      <c r="Q368" s="20"/>
      <c r="R368" s="20"/>
    </row>
    <row r="369" spans="1:18" ht="18" customHeight="1">
      <c r="A369" s="9">
        <v>321</v>
      </c>
      <c r="B369" s="10" t="str">
        <f t="shared" ref="B369:B432" si="6">TEXT(C369,"000")&amp;"-"&amp;TEXT(E369,"000")</f>
        <v>000-000</v>
      </c>
      <c r="C369" s="10"/>
      <c r="D369" s="10"/>
      <c r="E369" s="10"/>
      <c r="F369" s="10"/>
      <c r="G369" s="27"/>
      <c r="H369" s="13"/>
      <c r="I369" s="26"/>
      <c r="J369" s="22"/>
      <c r="K369" s="23"/>
      <c r="L369" s="20"/>
      <c r="M369" s="24"/>
      <c r="N369" s="20"/>
      <c r="O369" s="20"/>
      <c r="P369" s="20"/>
      <c r="Q369" s="20"/>
      <c r="R369" s="20"/>
    </row>
    <row r="370" spans="1:18" ht="18" customHeight="1">
      <c r="A370" s="9">
        <v>322</v>
      </c>
      <c r="B370" s="10" t="str">
        <f t="shared" si="6"/>
        <v>000-000</v>
      </c>
      <c r="C370" s="10"/>
      <c r="D370" s="10"/>
      <c r="E370" s="10"/>
      <c r="F370" s="10"/>
      <c r="G370" s="27"/>
      <c r="H370" s="13"/>
      <c r="I370" s="26"/>
      <c r="J370" s="22"/>
      <c r="K370" s="23"/>
      <c r="L370" s="20"/>
      <c r="M370" s="24"/>
      <c r="N370" s="20"/>
      <c r="O370" s="20"/>
      <c r="P370" s="20"/>
      <c r="Q370" s="20"/>
      <c r="R370" s="20"/>
    </row>
    <row r="371" spans="1:18" ht="18" customHeight="1">
      <c r="A371" s="9">
        <v>323</v>
      </c>
      <c r="B371" s="10" t="str">
        <f t="shared" si="6"/>
        <v>000-000</v>
      </c>
      <c r="C371" s="10"/>
      <c r="D371" s="10"/>
      <c r="E371" s="10"/>
      <c r="F371" s="10"/>
      <c r="G371" s="27"/>
      <c r="H371" s="13"/>
      <c r="I371" s="26"/>
      <c r="J371" s="22"/>
      <c r="K371" s="23"/>
      <c r="L371" s="20"/>
      <c r="M371" s="24"/>
      <c r="N371" s="20"/>
      <c r="O371" s="20"/>
      <c r="P371" s="20"/>
      <c r="Q371" s="20"/>
      <c r="R371" s="20"/>
    </row>
    <row r="372" spans="1:18" ht="18" customHeight="1">
      <c r="A372" s="9">
        <v>324</v>
      </c>
      <c r="B372" s="10" t="str">
        <f t="shared" si="6"/>
        <v>000-000</v>
      </c>
      <c r="C372" s="10"/>
      <c r="D372" s="10"/>
      <c r="E372" s="10"/>
      <c r="F372" s="10"/>
      <c r="G372" s="27"/>
      <c r="H372" s="13"/>
      <c r="I372" s="26"/>
      <c r="J372" s="22"/>
      <c r="K372" s="23"/>
      <c r="L372" s="20"/>
      <c r="M372" s="24"/>
      <c r="N372" s="20"/>
      <c r="O372" s="20"/>
      <c r="P372" s="20"/>
      <c r="Q372" s="20"/>
      <c r="R372" s="20"/>
    </row>
    <row r="373" spans="1:18" ht="18" customHeight="1">
      <c r="A373" s="9">
        <v>325</v>
      </c>
      <c r="B373" s="10" t="str">
        <f t="shared" si="6"/>
        <v>000-000</v>
      </c>
      <c r="C373" s="10"/>
      <c r="D373" s="10"/>
      <c r="E373" s="10"/>
      <c r="F373" s="10"/>
      <c r="G373" s="27"/>
      <c r="H373" s="13"/>
      <c r="I373" s="26"/>
      <c r="J373" s="22"/>
      <c r="K373" s="23"/>
      <c r="L373" s="20"/>
      <c r="M373" s="24"/>
      <c r="N373" s="20"/>
      <c r="O373" s="20"/>
      <c r="P373" s="20"/>
      <c r="Q373" s="20"/>
      <c r="R373" s="20"/>
    </row>
    <row r="374" spans="1:18" ht="18" customHeight="1">
      <c r="A374" s="9">
        <v>326</v>
      </c>
      <c r="B374" s="10" t="str">
        <f t="shared" si="6"/>
        <v>000-000</v>
      </c>
      <c r="C374" s="10"/>
      <c r="D374" s="10"/>
      <c r="E374" s="10"/>
      <c r="F374" s="10"/>
      <c r="G374" s="27"/>
      <c r="H374" s="13"/>
      <c r="I374" s="26"/>
      <c r="J374" s="22"/>
      <c r="K374" s="23"/>
      <c r="L374" s="20"/>
      <c r="M374" s="24"/>
      <c r="N374" s="20"/>
      <c r="O374" s="20"/>
      <c r="P374" s="20"/>
      <c r="Q374" s="20"/>
      <c r="R374" s="20"/>
    </row>
    <row r="375" spans="1:18" ht="18" customHeight="1">
      <c r="A375" s="9">
        <v>327</v>
      </c>
      <c r="B375" s="10" t="str">
        <f t="shared" si="6"/>
        <v>000-000</v>
      </c>
      <c r="C375" s="10"/>
      <c r="D375" s="10"/>
      <c r="E375" s="10"/>
      <c r="F375" s="10"/>
      <c r="G375" s="27"/>
      <c r="H375" s="13"/>
      <c r="I375" s="26"/>
      <c r="J375" s="22"/>
      <c r="K375" s="23"/>
      <c r="L375" s="20"/>
      <c r="M375" s="24"/>
      <c r="N375" s="20"/>
      <c r="O375" s="20"/>
      <c r="P375" s="20"/>
      <c r="Q375" s="20"/>
      <c r="R375" s="20"/>
    </row>
    <row r="376" spans="1:18" ht="18" customHeight="1">
      <c r="A376" s="9">
        <v>328</v>
      </c>
      <c r="B376" s="10" t="str">
        <f t="shared" si="6"/>
        <v>000-000</v>
      </c>
      <c r="C376" s="10"/>
      <c r="D376" s="10"/>
      <c r="E376" s="10"/>
      <c r="F376" s="10"/>
      <c r="G376" s="27"/>
      <c r="H376" s="13"/>
      <c r="I376" s="26"/>
      <c r="J376" s="22"/>
      <c r="K376" s="23"/>
      <c r="L376" s="20"/>
      <c r="M376" s="24"/>
      <c r="N376" s="20"/>
      <c r="O376" s="20"/>
      <c r="P376" s="20"/>
      <c r="Q376" s="20"/>
      <c r="R376" s="20"/>
    </row>
    <row r="377" spans="1:18" ht="18" customHeight="1">
      <c r="A377" s="9">
        <v>329</v>
      </c>
      <c r="B377" s="10" t="str">
        <f t="shared" si="6"/>
        <v>000-000</v>
      </c>
      <c r="C377" s="10"/>
      <c r="D377" s="10"/>
      <c r="E377" s="10"/>
      <c r="F377" s="10"/>
      <c r="G377" s="27"/>
      <c r="H377" s="13"/>
      <c r="I377" s="26"/>
      <c r="J377" s="22"/>
      <c r="K377" s="23"/>
      <c r="L377" s="20"/>
      <c r="M377" s="24"/>
      <c r="N377" s="20"/>
      <c r="O377" s="20"/>
      <c r="P377" s="20"/>
      <c r="Q377" s="20"/>
      <c r="R377" s="20"/>
    </row>
    <row r="378" spans="1:18" ht="18" customHeight="1">
      <c r="A378" s="9">
        <v>330</v>
      </c>
      <c r="B378" s="10" t="str">
        <f t="shared" si="6"/>
        <v>000-000</v>
      </c>
      <c r="C378" s="10"/>
      <c r="D378" s="10"/>
      <c r="E378" s="10"/>
      <c r="F378" s="10"/>
      <c r="G378" s="27"/>
      <c r="H378" s="13"/>
      <c r="I378" s="26"/>
      <c r="J378" s="22"/>
      <c r="K378" s="23"/>
      <c r="L378" s="20"/>
      <c r="M378" s="24"/>
      <c r="N378" s="20"/>
      <c r="O378" s="20"/>
      <c r="P378" s="20"/>
      <c r="Q378" s="20"/>
      <c r="R378" s="20"/>
    </row>
    <row r="379" spans="1:18" ht="18" customHeight="1">
      <c r="A379" s="9">
        <v>331</v>
      </c>
      <c r="B379" s="10" t="str">
        <f t="shared" si="6"/>
        <v>000-000</v>
      </c>
      <c r="C379" s="10"/>
      <c r="D379" s="10"/>
      <c r="E379" s="10"/>
      <c r="F379" s="10"/>
      <c r="G379" s="27"/>
      <c r="H379" s="13"/>
      <c r="I379" s="26"/>
      <c r="J379" s="22"/>
      <c r="K379" s="23"/>
      <c r="L379" s="20"/>
      <c r="M379" s="24"/>
      <c r="N379" s="20"/>
      <c r="O379" s="20"/>
      <c r="P379" s="20"/>
      <c r="Q379" s="20"/>
      <c r="R379" s="20"/>
    </row>
    <row r="380" spans="1:18" ht="18" customHeight="1">
      <c r="A380" s="9">
        <v>332</v>
      </c>
      <c r="B380" s="10" t="str">
        <f t="shared" si="6"/>
        <v>000-000</v>
      </c>
      <c r="C380" s="10"/>
      <c r="D380" s="10"/>
      <c r="E380" s="10"/>
      <c r="F380" s="10"/>
      <c r="G380" s="27"/>
      <c r="H380" s="13"/>
      <c r="I380" s="26"/>
      <c r="J380" s="22"/>
      <c r="K380" s="23"/>
      <c r="L380" s="20"/>
      <c r="M380" s="24"/>
      <c r="N380" s="20"/>
      <c r="O380" s="20"/>
      <c r="P380" s="20"/>
      <c r="Q380" s="20"/>
      <c r="R380" s="20"/>
    </row>
    <row r="381" spans="1:18" ht="18" customHeight="1">
      <c r="A381" s="9">
        <v>333</v>
      </c>
      <c r="B381" s="10" t="str">
        <f t="shared" si="6"/>
        <v>000-000</v>
      </c>
      <c r="C381" s="10"/>
      <c r="D381" s="10"/>
      <c r="E381" s="10"/>
      <c r="F381" s="10"/>
      <c r="G381" s="27"/>
      <c r="H381" s="13"/>
      <c r="I381" s="26"/>
      <c r="J381" s="22"/>
      <c r="K381" s="23"/>
      <c r="L381" s="20"/>
      <c r="M381" s="24"/>
      <c r="N381" s="20"/>
      <c r="O381" s="20"/>
      <c r="P381" s="20"/>
      <c r="Q381" s="20"/>
      <c r="R381" s="20"/>
    </row>
    <row r="382" spans="1:18" ht="18" customHeight="1">
      <c r="A382" s="9">
        <v>334</v>
      </c>
      <c r="B382" s="10" t="str">
        <f t="shared" si="6"/>
        <v>000-000</v>
      </c>
      <c r="C382" s="10"/>
      <c r="D382" s="10"/>
      <c r="E382" s="10"/>
      <c r="F382" s="10"/>
      <c r="G382" s="27"/>
      <c r="H382" s="13"/>
      <c r="I382" s="26"/>
      <c r="J382" s="22"/>
      <c r="K382" s="23"/>
      <c r="L382" s="20"/>
      <c r="M382" s="24"/>
      <c r="N382" s="20"/>
      <c r="O382" s="20"/>
      <c r="P382" s="20"/>
      <c r="Q382" s="20"/>
      <c r="R382" s="20"/>
    </row>
    <row r="383" spans="1:18" ht="18" customHeight="1">
      <c r="A383" s="9">
        <v>335</v>
      </c>
      <c r="B383" s="10" t="str">
        <f t="shared" si="6"/>
        <v>000-000</v>
      </c>
      <c r="C383" s="10"/>
      <c r="D383" s="10"/>
      <c r="E383" s="10"/>
      <c r="F383" s="10"/>
      <c r="G383" s="27"/>
      <c r="H383" s="13"/>
      <c r="I383" s="26"/>
      <c r="J383" s="22"/>
      <c r="K383" s="23"/>
      <c r="L383" s="20"/>
      <c r="M383" s="24"/>
      <c r="N383" s="20"/>
      <c r="O383" s="20"/>
      <c r="P383" s="20"/>
      <c r="Q383" s="20"/>
      <c r="R383" s="20"/>
    </row>
    <row r="384" spans="1:18" ht="18" customHeight="1">
      <c r="A384" s="9">
        <v>336</v>
      </c>
      <c r="B384" s="10" t="str">
        <f t="shared" si="6"/>
        <v>000-000</v>
      </c>
      <c r="C384" s="10"/>
      <c r="D384" s="10"/>
      <c r="E384" s="10"/>
      <c r="F384" s="10"/>
      <c r="G384" s="27"/>
      <c r="H384" s="13"/>
      <c r="I384" s="26"/>
      <c r="J384" s="22"/>
      <c r="K384" s="23"/>
      <c r="L384" s="20"/>
      <c r="M384" s="24"/>
      <c r="N384" s="20"/>
      <c r="O384" s="20"/>
      <c r="P384" s="20"/>
      <c r="Q384" s="20"/>
      <c r="R384" s="20"/>
    </row>
    <row r="385" spans="1:18" ht="18" customHeight="1">
      <c r="A385" s="9">
        <v>337</v>
      </c>
      <c r="B385" s="10" t="str">
        <f t="shared" si="6"/>
        <v>000-000</v>
      </c>
      <c r="C385" s="10"/>
      <c r="D385" s="10"/>
      <c r="E385" s="10"/>
      <c r="F385" s="10"/>
      <c r="G385" s="27"/>
      <c r="H385" s="13"/>
      <c r="I385" s="26"/>
      <c r="J385" s="22"/>
      <c r="K385" s="23"/>
      <c r="L385" s="20"/>
      <c r="M385" s="24"/>
      <c r="N385" s="20"/>
      <c r="O385" s="20"/>
      <c r="P385" s="20"/>
      <c r="Q385" s="20"/>
      <c r="R385" s="20"/>
    </row>
    <row r="386" spans="1:18" ht="18" customHeight="1">
      <c r="A386" s="9">
        <v>338</v>
      </c>
      <c r="B386" s="10" t="str">
        <f t="shared" si="6"/>
        <v>000-000</v>
      </c>
      <c r="C386" s="10"/>
      <c r="D386" s="10"/>
      <c r="E386" s="10"/>
      <c r="F386" s="10"/>
      <c r="G386" s="27"/>
      <c r="H386" s="13"/>
      <c r="I386" s="26"/>
      <c r="J386" s="22"/>
      <c r="K386" s="23"/>
      <c r="L386" s="20"/>
      <c r="M386" s="24"/>
      <c r="N386" s="20"/>
      <c r="O386" s="20"/>
      <c r="P386" s="20"/>
      <c r="Q386" s="20"/>
      <c r="R386" s="20"/>
    </row>
    <row r="387" spans="1:18" ht="18" customHeight="1">
      <c r="A387" s="9">
        <v>339</v>
      </c>
      <c r="B387" s="10" t="str">
        <f t="shared" si="6"/>
        <v>000-000</v>
      </c>
      <c r="C387" s="10"/>
      <c r="D387" s="10"/>
      <c r="E387" s="10"/>
      <c r="F387" s="10"/>
      <c r="G387" s="27"/>
      <c r="H387" s="13"/>
      <c r="I387" s="26"/>
      <c r="J387" s="22"/>
      <c r="K387" s="23"/>
      <c r="L387" s="20"/>
      <c r="M387" s="24"/>
      <c r="N387" s="20"/>
      <c r="O387" s="20"/>
      <c r="P387" s="20"/>
      <c r="Q387" s="20"/>
      <c r="R387" s="20"/>
    </row>
    <row r="388" spans="1:18" ht="18" customHeight="1">
      <c r="A388" s="9">
        <v>340</v>
      </c>
      <c r="B388" s="10" t="str">
        <f t="shared" si="6"/>
        <v>000-000</v>
      </c>
      <c r="C388" s="10"/>
      <c r="D388" s="10"/>
      <c r="E388" s="10"/>
      <c r="F388" s="10"/>
      <c r="G388" s="27"/>
      <c r="H388" s="13"/>
      <c r="I388" s="26"/>
      <c r="J388" s="22"/>
      <c r="K388" s="23"/>
      <c r="L388" s="20"/>
      <c r="M388" s="24"/>
      <c r="N388" s="20"/>
      <c r="O388" s="20"/>
      <c r="P388" s="20"/>
      <c r="Q388" s="20"/>
      <c r="R388" s="20"/>
    </row>
    <row r="389" spans="1:18" ht="18" customHeight="1">
      <c r="A389" s="9">
        <v>341</v>
      </c>
      <c r="B389" s="10" t="str">
        <f t="shared" si="6"/>
        <v>000-000</v>
      </c>
      <c r="C389" s="10"/>
      <c r="D389" s="10"/>
      <c r="E389" s="10"/>
      <c r="F389" s="10"/>
      <c r="G389" s="27"/>
      <c r="H389" s="13"/>
      <c r="I389" s="26"/>
      <c r="J389" s="22"/>
      <c r="K389" s="23"/>
      <c r="L389" s="20"/>
      <c r="M389" s="24"/>
      <c r="N389" s="20"/>
      <c r="O389" s="20"/>
      <c r="P389" s="20"/>
      <c r="Q389" s="20"/>
      <c r="R389" s="20"/>
    </row>
    <row r="390" spans="1:18" ht="18" customHeight="1">
      <c r="A390" s="9">
        <v>342</v>
      </c>
      <c r="B390" s="10" t="str">
        <f t="shared" si="6"/>
        <v>000-000</v>
      </c>
      <c r="C390" s="10"/>
      <c r="D390" s="10"/>
      <c r="E390" s="10"/>
      <c r="F390" s="10"/>
      <c r="G390" s="27"/>
      <c r="H390" s="13"/>
      <c r="I390" s="26"/>
      <c r="J390" s="22"/>
      <c r="K390" s="23"/>
      <c r="L390" s="20"/>
      <c r="M390" s="24"/>
      <c r="N390" s="20"/>
      <c r="O390" s="20"/>
      <c r="P390" s="20"/>
      <c r="Q390" s="20"/>
      <c r="R390" s="20"/>
    </row>
    <row r="391" spans="1:18" ht="18" customHeight="1">
      <c r="A391" s="9">
        <v>343</v>
      </c>
      <c r="B391" s="10" t="str">
        <f t="shared" si="6"/>
        <v>000-000</v>
      </c>
      <c r="C391" s="10"/>
      <c r="D391" s="10"/>
      <c r="E391" s="10"/>
      <c r="F391" s="10"/>
      <c r="G391" s="27"/>
      <c r="H391" s="13"/>
      <c r="I391" s="26"/>
      <c r="J391" s="22"/>
      <c r="K391" s="23"/>
      <c r="L391" s="20"/>
      <c r="M391" s="24"/>
      <c r="N391" s="20"/>
      <c r="O391" s="20"/>
      <c r="P391" s="20"/>
      <c r="Q391" s="20"/>
      <c r="R391" s="20"/>
    </row>
    <row r="392" spans="1:18" ht="18" customHeight="1">
      <c r="A392" s="9">
        <v>344</v>
      </c>
      <c r="B392" s="10" t="str">
        <f t="shared" si="6"/>
        <v>000-000</v>
      </c>
      <c r="C392" s="10"/>
      <c r="D392" s="10"/>
      <c r="E392" s="10"/>
      <c r="F392" s="10"/>
      <c r="G392" s="27"/>
      <c r="H392" s="13"/>
      <c r="I392" s="26"/>
      <c r="J392" s="22"/>
      <c r="K392" s="23"/>
      <c r="L392" s="20"/>
      <c r="M392" s="24"/>
      <c r="N392" s="20"/>
      <c r="O392" s="20"/>
      <c r="P392" s="20"/>
      <c r="Q392" s="20"/>
      <c r="R392" s="20"/>
    </row>
    <row r="393" spans="1:18" ht="18" customHeight="1">
      <c r="A393" s="9">
        <v>345</v>
      </c>
      <c r="B393" s="10" t="str">
        <f t="shared" si="6"/>
        <v>000-000</v>
      </c>
      <c r="C393" s="10"/>
      <c r="D393" s="10"/>
      <c r="E393" s="10"/>
      <c r="F393" s="10"/>
      <c r="G393" s="27"/>
      <c r="H393" s="13"/>
      <c r="I393" s="26"/>
      <c r="J393" s="22"/>
      <c r="K393" s="23"/>
      <c r="L393" s="20"/>
      <c r="M393" s="24"/>
      <c r="N393" s="20"/>
      <c r="O393" s="20"/>
      <c r="P393" s="20"/>
      <c r="Q393" s="20"/>
      <c r="R393" s="20"/>
    </row>
    <row r="394" spans="1:18" ht="18" customHeight="1">
      <c r="A394" s="9">
        <v>346</v>
      </c>
      <c r="B394" s="10" t="str">
        <f t="shared" si="6"/>
        <v>000-000</v>
      </c>
      <c r="C394" s="10"/>
      <c r="D394" s="10"/>
      <c r="E394" s="10"/>
      <c r="F394" s="10"/>
      <c r="G394" s="27"/>
      <c r="H394" s="13"/>
      <c r="I394" s="26"/>
      <c r="J394" s="22"/>
      <c r="K394" s="23"/>
      <c r="L394" s="20"/>
      <c r="M394" s="24"/>
      <c r="N394" s="20"/>
      <c r="O394" s="20"/>
      <c r="P394" s="20"/>
      <c r="Q394" s="20"/>
      <c r="R394" s="20"/>
    </row>
    <row r="395" spans="1:18" ht="18" customHeight="1">
      <c r="A395" s="9">
        <v>347</v>
      </c>
      <c r="B395" s="10" t="str">
        <f t="shared" si="6"/>
        <v>000-000</v>
      </c>
      <c r="C395" s="10"/>
      <c r="D395" s="10"/>
      <c r="E395" s="10"/>
      <c r="F395" s="10"/>
      <c r="G395" s="27"/>
      <c r="H395" s="13"/>
      <c r="I395" s="26"/>
      <c r="J395" s="22"/>
      <c r="K395" s="23"/>
      <c r="L395" s="20"/>
      <c r="M395" s="24"/>
      <c r="N395" s="20"/>
      <c r="O395" s="20"/>
      <c r="P395" s="20"/>
      <c r="Q395" s="20"/>
      <c r="R395" s="20"/>
    </row>
    <row r="396" spans="1:18" ht="18" customHeight="1">
      <c r="A396" s="9">
        <v>348</v>
      </c>
      <c r="B396" s="10" t="str">
        <f t="shared" si="6"/>
        <v>000-000</v>
      </c>
      <c r="C396" s="10"/>
      <c r="D396" s="10"/>
      <c r="E396" s="10"/>
      <c r="F396" s="10"/>
      <c r="G396" s="27"/>
      <c r="H396" s="13"/>
      <c r="I396" s="26"/>
      <c r="J396" s="22"/>
      <c r="K396" s="23"/>
      <c r="L396" s="20"/>
      <c r="M396" s="24"/>
      <c r="N396" s="20"/>
      <c r="O396" s="20"/>
      <c r="P396" s="20"/>
      <c r="Q396" s="20"/>
      <c r="R396" s="20"/>
    </row>
    <row r="397" spans="1:18" ht="18" customHeight="1">
      <c r="A397" s="9">
        <v>349</v>
      </c>
      <c r="B397" s="10" t="str">
        <f t="shared" si="6"/>
        <v>000-000</v>
      </c>
      <c r="C397" s="10"/>
      <c r="D397" s="10"/>
      <c r="E397" s="10"/>
      <c r="F397" s="10"/>
      <c r="G397" s="27"/>
      <c r="H397" s="13"/>
      <c r="I397" s="26"/>
      <c r="J397" s="22"/>
      <c r="K397" s="23"/>
      <c r="L397" s="20"/>
      <c r="M397" s="24"/>
      <c r="N397" s="20"/>
      <c r="O397" s="20"/>
      <c r="P397" s="20"/>
      <c r="Q397" s="20"/>
      <c r="R397" s="20"/>
    </row>
    <row r="398" spans="1:18" ht="18" customHeight="1">
      <c r="A398" s="9">
        <v>350</v>
      </c>
      <c r="B398" s="10" t="str">
        <f t="shared" si="6"/>
        <v>000-000</v>
      </c>
      <c r="C398" s="10"/>
      <c r="D398" s="10"/>
      <c r="E398" s="10"/>
      <c r="F398" s="10"/>
      <c r="G398" s="27"/>
      <c r="H398" s="13"/>
      <c r="I398" s="26"/>
      <c r="J398" s="22"/>
      <c r="K398" s="23"/>
      <c r="L398" s="20"/>
      <c r="M398" s="24"/>
      <c r="N398" s="20"/>
      <c r="O398" s="20"/>
      <c r="P398" s="20"/>
      <c r="Q398" s="20"/>
      <c r="R398" s="20"/>
    </row>
    <row r="399" spans="1:18" ht="18" customHeight="1">
      <c r="A399" s="9">
        <v>351</v>
      </c>
      <c r="B399" s="10" t="str">
        <f t="shared" si="6"/>
        <v>000-000</v>
      </c>
      <c r="C399" s="10"/>
      <c r="D399" s="10"/>
      <c r="E399" s="10"/>
      <c r="F399" s="10"/>
      <c r="G399" s="27"/>
      <c r="H399" s="13"/>
      <c r="I399" s="26"/>
      <c r="J399" s="22"/>
      <c r="K399" s="23"/>
      <c r="L399" s="20"/>
      <c r="M399" s="24"/>
      <c r="N399" s="20"/>
      <c r="O399" s="20"/>
      <c r="P399" s="20"/>
      <c r="Q399" s="20"/>
      <c r="R399" s="20"/>
    </row>
    <row r="400" spans="1:18" ht="18" customHeight="1">
      <c r="A400" s="9">
        <v>352</v>
      </c>
      <c r="B400" s="10" t="str">
        <f t="shared" si="6"/>
        <v>000-000</v>
      </c>
      <c r="C400" s="10"/>
      <c r="D400" s="10"/>
      <c r="E400" s="10"/>
      <c r="F400" s="10"/>
      <c r="G400" s="27"/>
      <c r="H400" s="13"/>
      <c r="I400" s="26"/>
      <c r="J400" s="22"/>
      <c r="K400" s="23"/>
      <c r="L400" s="20"/>
      <c r="M400" s="24"/>
      <c r="N400" s="20"/>
      <c r="O400" s="20"/>
      <c r="P400" s="20"/>
      <c r="Q400" s="20"/>
      <c r="R400" s="20"/>
    </row>
    <row r="401" spans="1:18" ht="18" customHeight="1">
      <c r="A401" s="9">
        <v>353</v>
      </c>
      <c r="B401" s="10" t="str">
        <f t="shared" si="6"/>
        <v>000-000</v>
      </c>
      <c r="C401" s="10"/>
      <c r="D401" s="10"/>
      <c r="E401" s="10"/>
      <c r="F401" s="10"/>
      <c r="G401" s="27"/>
      <c r="H401" s="13"/>
      <c r="I401" s="26"/>
      <c r="J401" s="22"/>
      <c r="K401" s="23"/>
      <c r="L401" s="20"/>
      <c r="M401" s="24"/>
      <c r="N401" s="20"/>
      <c r="O401" s="20"/>
      <c r="P401" s="20"/>
      <c r="Q401" s="20"/>
      <c r="R401" s="20"/>
    </row>
    <row r="402" spans="1:18" ht="18" customHeight="1">
      <c r="A402" s="9">
        <v>354</v>
      </c>
      <c r="B402" s="10" t="str">
        <f t="shared" si="6"/>
        <v>000-000</v>
      </c>
      <c r="C402" s="10"/>
      <c r="D402" s="10"/>
      <c r="E402" s="10"/>
      <c r="F402" s="10"/>
      <c r="G402" s="27"/>
      <c r="H402" s="13"/>
      <c r="I402" s="26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355</v>
      </c>
      <c r="B403" s="10" t="str">
        <f t="shared" si="6"/>
        <v>000-000</v>
      </c>
      <c r="C403" s="10"/>
      <c r="D403" s="10"/>
      <c r="E403" s="10"/>
      <c r="F403" s="10"/>
      <c r="G403" s="27"/>
      <c r="H403" s="13"/>
      <c r="I403" s="26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356</v>
      </c>
      <c r="B404" s="10" t="str">
        <f t="shared" si="6"/>
        <v>000-000</v>
      </c>
      <c r="C404" s="10"/>
      <c r="D404" s="10"/>
      <c r="E404" s="10"/>
      <c r="F404" s="10"/>
      <c r="G404" s="27"/>
      <c r="H404" s="13"/>
      <c r="I404" s="26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357</v>
      </c>
      <c r="B405" s="10" t="str">
        <f t="shared" si="6"/>
        <v>000-000</v>
      </c>
      <c r="C405" s="10"/>
      <c r="D405" s="10"/>
      <c r="E405" s="10"/>
      <c r="F405" s="10"/>
      <c r="G405" s="27"/>
      <c r="H405" s="13"/>
      <c r="I405" s="26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358</v>
      </c>
      <c r="B406" s="10" t="str">
        <f t="shared" si="6"/>
        <v>000-000</v>
      </c>
      <c r="C406" s="10"/>
      <c r="D406" s="10"/>
      <c r="E406" s="10"/>
      <c r="F406" s="10"/>
      <c r="G406" s="27"/>
      <c r="H406" s="13"/>
      <c r="I406" s="26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359</v>
      </c>
      <c r="B407" s="10" t="str">
        <f t="shared" si="6"/>
        <v>000-000</v>
      </c>
      <c r="C407" s="10"/>
      <c r="D407" s="10"/>
      <c r="E407" s="10"/>
      <c r="F407" s="10"/>
      <c r="G407" s="27"/>
      <c r="H407" s="13"/>
      <c r="I407" s="26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360</v>
      </c>
      <c r="B408" s="10" t="str">
        <f t="shared" si="6"/>
        <v>000-000</v>
      </c>
      <c r="C408" s="10"/>
      <c r="D408" s="10"/>
      <c r="E408" s="10"/>
      <c r="F408" s="10"/>
      <c r="G408" s="27"/>
      <c r="H408" s="13"/>
      <c r="I408" s="26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361</v>
      </c>
      <c r="B409" s="10" t="str">
        <f t="shared" si="6"/>
        <v>000-000</v>
      </c>
      <c r="C409" s="10"/>
      <c r="D409" s="10"/>
      <c r="E409" s="10"/>
      <c r="F409" s="10"/>
      <c r="G409" s="27"/>
      <c r="H409" s="13"/>
      <c r="I409" s="26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362</v>
      </c>
      <c r="B410" s="10" t="str">
        <f t="shared" si="6"/>
        <v>000-000</v>
      </c>
      <c r="C410" s="10"/>
      <c r="D410" s="10"/>
      <c r="E410" s="10"/>
      <c r="F410" s="10"/>
      <c r="G410" s="27"/>
      <c r="H410" s="13"/>
      <c r="I410" s="26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363</v>
      </c>
      <c r="B411" s="10" t="str">
        <f t="shared" si="6"/>
        <v>000-000</v>
      </c>
      <c r="C411" s="10"/>
      <c r="D411" s="10"/>
      <c r="E411" s="10"/>
      <c r="F411" s="10"/>
      <c r="G411" s="27"/>
      <c r="H411" s="13"/>
      <c r="I411" s="26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10" t="str">
        <f t="shared" si="6"/>
        <v>000-000</v>
      </c>
      <c r="C412" s="10"/>
      <c r="D412" s="10"/>
      <c r="E412" s="10"/>
      <c r="F412" s="10"/>
      <c r="G412" s="27"/>
      <c r="H412" s="13"/>
      <c r="I412" s="26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10" t="str">
        <f t="shared" si="6"/>
        <v>000-000</v>
      </c>
      <c r="C413" s="10"/>
      <c r="D413" s="10"/>
      <c r="E413" s="10"/>
      <c r="F413" s="10"/>
      <c r="G413" s="27"/>
      <c r="H413" s="13"/>
      <c r="I413" s="26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10" t="str">
        <f t="shared" si="6"/>
        <v>000-000</v>
      </c>
      <c r="C414" s="10"/>
      <c r="D414" s="10"/>
      <c r="E414" s="10"/>
      <c r="F414" s="10"/>
      <c r="G414" s="27"/>
      <c r="H414" s="13"/>
      <c r="I414" s="26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10" t="str">
        <f t="shared" si="6"/>
        <v>000-000</v>
      </c>
      <c r="C415" s="10"/>
      <c r="D415" s="10"/>
      <c r="E415" s="10"/>
      <c r="F415" s="10"/>
      <c r="G415" s="27"/>
      <c r="H415" s="13"/>
      <c r="I415" s="26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10" t="str">
        <f t="shared" si="6"/>
        <v>000-000</v>
      </c>
      <c r="C416" s="10"/>
      <c r="D416" s="10"/>
      <c r="E416" s="10"/>
      <c r="F416" s="10"/>
      <c r="G416" s="27"/>
      <c r="H416" s="13"/>
      <c r="I416" s="26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10" t="str">
        <f t="shared" si="6"/>
        <v>000-000</v>
      </c>
      <c r="C417" s="10"/>
      <c r="D417" s="10"/>
      <c r="E417" s="10"/>
      <c r="F417" s="10"/>
      <c r="G417" s="27"/>
      <c r="H417" s="13"/>
      <c r="I417" s="26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10" t="str">
        <f t="shared" si="6"/>
        <v>000-000</v>
      </c>
      <c r="C418" s="10"/>
      <c r="D418" s="10"/>
      <c r="E418" s="10"/>
      <c r="F418" s="10"/>
      <c r="G418" s="27"/>
      <c r="H418" s="13"/>
      <c r="I418" s="26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10" t="str">
        <f t="shared" si="6"/>
        <v>000-000</v>
      </c>
      <c r="C419" s="10"/>
      <c r="D419" s="10"/>
      <c r="E419" s="10"/>
      <c r="F419" s="10"/>
      <c r="G419" s="27"/>
      <c r="H419" s="13"/>
      <c r="I419" s="26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10" t="str">
        <f t="shared" si="6"/>
        <v>000-000</v>
      </c>
      <c r="C420" s="10"/>
      <c r="D420" s="10"/>
      <c r="E420" s="10"/>
      <c r="F420" s="10"/>
      <c r="G420" s="27"/>
      <c r="H420" s="13"/>
      <c r="I420" s="26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10" t="str">
        <f t="shared" si="6"/>
        <v>000-000</v>
      </c>
      <c r="C421" s="10"/>
      <c r="D421" s="10"/>
      <c r="E421" s="10"/>
      <c r="F421" s="10"/>
      <c r="G421" s="27"/>
      <c r="H421" s="13"/>
      <c r="I421" s="26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10" t="str">
        <f t="shared" si="6"/>
        <v>000-000</v>
      </c>
      <c r="C422" s="10"/>
      <c r="D422" s="10"/>
      <c r="E422" s="10"/>
      <c r="F422" s="10"/>
      <c r="G422" s="27"/>
      <c r="H422" s="13"/>
      <c r="I422" s="26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10" t="str">
        <f t="shared" si="6"/>
        <v>000-000</v>
      </c>
      <c r="C423" s="10"/>
      <c r="D423" s="10"/>
      <c r="E423" s="10"/>
      <c r="F423" s="10"/>
      <c r="G423" s="27"/>
      <c r="H423" s="13"/>
      <c r="I423" s="26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10" t="str">
        <f t="shared" si="6"/>
        <v>000-000</v>
      </c>
      <c r="C424" s="10"/>
      <c r="D424" s="10"/>
      <c r="E424" s="10"/>
      <c r="F424" s="10"/>
      <c r="G424" s="27"/>
      <c r="H424" s="13"/>
      <c r="I424" s="26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10" t="str">
        <f t="shared" si="6"/>
        <v>000-000</v>
      </c>
      <c r="C425" s="10"/>
      <c r="D425" s="10"/>
      <c r="E425" s="10"/>
      <c r="F425" s="10"/>
      <c r="G425" s="27"/>
      <c r="H425" s="13"/>
      <c r="I425" s="26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378</v>
      </c>
      <c r="B426" s="10" t="str">
        <f t="shared" si="6"/>
        <v>000-000</v>
      </c>
      <c r="C426" s="10"/>
      <c r="D426" s="10"/>
      <c r="E426" s="10"/>
      <c r="F426" s="10"/>
      <c r="G426" s="27"/>
      <c r="H426" s="13"/>
      <c r="I426" s="26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379</v>
      </c>
      <c r="B427" s="10" t="str">
        <f t="shared" si="6"/>
        <v>000-000</v>
      </c>
      <c r="C427" s="10"/>
      <c r="D427" s="10"/>
      <c r="E427" s="10"/>
      <c r="F427" s="10"/>
      <c r="G427" s="27"/>
      <c r="H427" s="13"/>
      <c r="I427" s="26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380</v>
      </c>
      <c r="B428" s="10" t="str">
        <f t="shared" si="6"/>
        <v>000-000</v>
      </c>
      <c r="C428" s="10"/>
      <c r="D428" s="10"/>
      <c r="E428" s="10"/>
      <c r="F428" s="10"/>
      <c r="G428" s="27"/>
      <c r="H428" s="13"/>
      <c r="I428" s="26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381</v>
      </c>
      <c r="B429" s="10" t="str">
        <f t="shared" si="6"/>
        <v>000-000</v>
      </c>
      <c r="C429" s="10"/>
      <c r="D429" s="10"/>
      <c r="E429" s="10"/>
      <c r="F429" s="10"/>
      <c r="G429" s="27"/>
      <c r="H429" s="13"/>
      <c r="I429" s="26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382</v>
      </c>
      <c r="B430" s="10" t="str">
        <f t="shared" si="6"/>
        <v>000-000</v>
      </c>
      <c r="C430" s="10"/>
      <c r="D430" s="10"/>
      <c r="E430" s="10"/>
      <c r="F430" s="10"/>
      <c r="G430" s="27"/>
      <c r="H430" s="13"/>
      <c r="I430" s="26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383</v>
      </c>
      <c r="B431" s="10" t="str">
        <f t="shared" si="6"/>
        <v>000-000</v>
      </c>
      <c r="C431" s="10"/>
      <c r="D431" s="10"/>
      <c r="E431" s="10"/>
      <c r="F431" s="10"/>
      <c r="G431" s="27"/>
      <c r="H431" s="13"/>
      <c r="I431" s="26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10" t="str">
        <f t="shared" si="6"/>
        <v>000-000</v>
      </c>
      <c r="C432" s="10"/>
      <c r="D432" s="10"/>
      <c r="E432" s="10"/>
      <c r="F432" s="10"/>
      <c r="G432" s="27"/>
      <c r="H432" s="13"/>
      <c r="I432" s="26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10" t="str">
        <f t="shared" ref="B433:B448" si="7">TEXT(C433,"000")&amp;"-"&amp;TEXT(E433,"000")</f>
        <v>000-000</v>
      </c>
      <c r="C433" s="10"/>
      <c r="D433" s="10"/>
      <c r="E433" s="10"/>
      <c r="F433" s="10"/>
      <c r="G433" s="27"/>
      <c r="H433" s="13"/>
      <c r="I433" s="26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10" t="str">
        <f t="shared" si="7"/>
        <v>000-000</v>
      </c>
      <c r="C434" s="10"/>
      <c r="D434" s="10"/>
      <c r="E434" s="10"/>
      <c r="F434" s="10"/>
      <c r="G434" s="27"/>
      <c r="H434" s="13"/>
      <c r="I434" s="26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10" t="str">
        <f t="shared" si="7"/>
        <v>000-000</v>
      </c>
      <c r="C435" s="10"/>
      <c r="D435" s="10"/>
      <c r="E435" s="10"/>
      <c r="F435" s="10"/>
      <c r="G435" s="27"/>
      <c r="H435" s="13"/>
      <c r="I435" s="26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10" t="str">
        <f t="shared" si="7"/>
        <v>000-000</v>
      </c>
      <c r="C436" s="10"/>
      <c r="D436" s="10"/>
      <c r="E436" s="10"/>
      <c r="F436" s="10"/>
      <c r="G436" s="27"/>
      <c r="H436" s="13"/>
      <c r="I436" s="26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10" t="str">
        <f t="shared" si="7"/>
        <v>000-000</v>
      </c>
      <c r="C437" s="10"/>
      <c r="D437" s="10"/>
      <c r="E437" s="10"/>
      <c r="F437" s="10"/>
      <c r="G437" s="27"/>
      <c r="H437" s="13"/>
      <c r="I437" s="26"/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10" t="str">
        <f t="shared" si="7"/>
        <v>000-000</v>
      </c>
      <c r="C438" s="10"/>
      <c r="D438" s="10"/>
      <c r="E438" s="10"/>
      <c r="F438" s="10"/>
      <c r="G438" s="27"/>
      <c r="H438" s="13"/>
      <c r="I438" s="26"/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10" t="str">
        <f t="shared" si="7"/>
        <v>000-000</v>
      </c>
      <c r="C439" s="10"/>
      <c r="D439" s="10"/>
      <c r="E439" s="10"/>
      <c r="F439" s="10"/>
      <c r="G439" s="27"/>
      <c r="H439" s="13"/>
      <c r="I439" s="26"/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10" t="str">
        <f t="shared" si="7"/>
        <v>000-000</v>
      </c>
      <c r="C440" s="10"/>
      <c r="D440" s="10"/>
      <c r="E440" s="10"/>
      <c r="F440" s="10"/>
      <c r="G440" s="27"/>
      <c r="H440" s="13"/>
      <c r="I440" s="26"/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10" t="str">
        <f t="shared" si="7"/>
        <v>000-000</v>
      </c>
      <c r="C441" s="10"/>
      <c r="D441" s="10"/>
      <c r="E441" s="10"/>
      <c r="F441" s="10"/>
      <c r="G441" s="27"/>
      <c r="H441" s="13"/>
      <c r="I441" s="26"/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10" t="str">
        <f t="shared" si="7"/>
        <v>000-000</v>
      </c>
      <c r="C442" s="10"/>
      <c r="D442" s="10"/>
      <c r="E442" s="10"/>
      <c r="F442" s="10"/>
      <c r="G442" s="27"/>
      <c r="H442" s="13"/>
      <c r="I442" s="26"/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10" t="str">
        <f t="shared" si="7"/>
        <v>000-000</v>
      </c>
      <c r="C443" s="10"/>
      <c r="D443" s="10"/>
      <c r="E443" s="10"/>
      <c r="F443" s="10"/>
      <c r="G443" s="27"/>
      <c r="H443" s="13"/>
      <c r="I443" s="26"/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10" t="str">
        <f t="shared" si="7"/>
        <v>000-000</v>
      </c>
      <c r="C444" s="10"/>
      <c r="D444" s="10"/>
      <c r="E444" s="10"/>
      <c r="F444" s="10"/>
      <c r="G444" s="27"/>
      <c r="H444" s="13"/>
      <c r="I444" s="26"/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10" t="str">
        <f t="shared" si="7"/>
        <v>000-000</v>
      </c>
      <c r="C445" s="10"/>
      <c r="D445" s="10"/>
      <c r="E445" s="10"/>
      <c r="F445" s="10"/>
      <c r="G445" s="27"/>
      <c r="H445" s="13"/>
      <c r="I445" s="26"/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10" t="str">
        <f t="shared" si="7"/>
        <v>000-000</v>
      </c>
      <c r="C446" s="10"/>
      <c r="D446" s="10"/>
      <c r="E446" s="10"/>
      <c r="F446" s="10"/>
      <c r="G446" s="27"/>
      <c r="H446" s="13"/>
      <c r="I446" s="26"/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10" t="str">
        <f t="shared" si="7"/>
        <v>000-000</v>
      </c>
      <c r="C447" s="10"/>
      <c r="D447" s="10"/>
      <c r="E447" s="10"/>
      <c r="F447" s="10"/>
      <c r="G447" s="27"/>
      <c r="H447" s="13"/>
      <c r="I447" s="26"/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10" t="str">
        <f t="shared" si="7"/>
        <v>000-000</v>
      </c>
      <c r="C448" s="10"/>
      <c r="D448" s="10"/>
      <c r="E448" s="10"/>
      <c r="F448" s="10"/>
      <c r="G448" s="27"/>
      <c r="H448" s="13"/>
      <c r="I448" s="26"/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9"/>
      <c r="C449" s="10"/>
      <c r="D449" s="10"/>
      <c r="E449" s="10"/>
      <c r="F449" s="10"/>
      <c r="G449" s="27"/>
      <c r="H449" s="13"/>
      <c r="I449" s="26"/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C450" s="1" t="s">
        <v>374</v>
      </c>
    </row>
    <row r="451" spans="1:18" ht="15" customHeight="1">
      <c r="C451" s="8" t="s">
        <v>112</v>
      </c>
    </row>
    <row r="452" spans="1:18" ht="15" customHeight="1">
      <c r="C452" s="8" t="s">
        <v>113</v>
      </c>
    </row>
  </sheetData>
  <autoFilter ref="H1:H24" xr:uid="{00000000-0009-0000-0000-00000E000000}"/>
  <phoneticPr fontId="21" type="noConversion"/>
  <conditionalFormatting sqref="F192">
    <cfRule type="duplicateValues" dxfId="5" priority="6"/>
  </conditionalFormatting>
  <conditionalFormatting sqref="F192">
    <cfRule type="duplicateValues" dxfId="4" priority="4"/>
    <cfRule type="duplicateValues" dxfId="3" priority="5"/>
  </conditionalFormatting>
  <conditionalFormatting sqref="F193">
    <cfRule type="duplicateValues" dxfId="2" priority="3"/>
  </conditionalFormatting>
  <conditionalFormatting sqref="F193">
    <cfRule type="duplicateValues" dxfId="1" priority="1"/>
    <cfRule type="duplicateValues" dxfId="0" priority="2"/>
  </conditionalFormatting>
  <dataValidations count="2">
    <dataValidation type="list" allowBlank="1" showInputMessage="1" showErrorMessage="1" sqref="E147 F49:F449 D49:D449" xr:uid="{00000000-0002-0000-0E00-000000000000}">
      <formula1>INDIRECT("_"&amp;C49)</formula1>
    </dataValidation>
    <dataValidation type="list" allowBlank="1" showInputMessage="1" showErrorMessage="1" sqref="K49:K449 H49:H449" xr:uid="{00000000-0002-0000-0E00-000001000000}">
      <formula1>$H$1:$H$42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'C:\Users\chizh\Desktop\关联交易表\[奥宝板块关联交易等事项统计表2021年.xlsx]Sheet2'!#REF!</xm:f>
          </x14:formula1>
          <xm:sqref>E194:E449 C49:C93 E49:E93 C194:C449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882"/>
  <sheetViews>
    <sheetView topLeftCell="C1" workbookViewId="0">
      <selection activeCell="H46" sqref="H46"/>
    </sheetView>
  </sheetViews>
  <sheetFormatPr defaultRowHeight="12.5"/>
  <cols>
    <col min="1" max="1" width="4.1796875" customWidth="1"/>
    <col min="2" max="2" width="5.54296875" customWidth="1"/>
    <col min="3" max="4" width="9.7265625" customWidth="1"/>
    <col min="5" max="5" width="36.1796875" customWidth="1"/>
    <col min="6" max="6" width="10.81640625" customWidth="1"/>
    <col min="7" max="7" width="39.54296875" bestFit="1" customWidth="1"/>
    <col min="8" max="8" width="15.453125" customWidth="1"/>
    <col min="9" max="9" width="27.81640625" customWidth="1"/>
    <col min="10" max="10" width="15.453125" bestFit="1" customWidth="1"/>
    <col min="11" max="13" width="12.453125" bestFit="1" customWidth="1"/>
    <col min="14" max="19" width="8.54296875" bestFit="1" customWidth="1"/>
    <col min="20" max="27" width="10.26953125" customWidth="1"/>
  </cols>
  <sheetData>
    <row r="1" spans="1:20" ht="13.5">
      <c r="B1" s="149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s="407" t="s">
        <v>51</v>
      </c>
      <c r="I1" s="407"/>
      <c r="J1" s="407"/>
      <c r="K1" s="408" t="s">
        <v>725</v>
      </c>
      <c r="L1" s="409"/>
      <c r="M1" s="409"/>
    </row>
    <row r="2" spans="1:20" ht="26">
      <c r="A2" s="147" t="str">
        <f t="shared" ref="A2:A50" si="0"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" s="146" t="s">
        <v>45</v>
      </c>
      <c r="C2" s="140" t="s">
        <v>46</v>
      </c>
      <c r="D2" s="140" t="s">
        <v>47</v>
      </c>
      <c r="E2" s="140" t="s">
        <v>48</v>
      </c>
      <c r="F2" s="140" t="s">
        <v>49</v>
      </c>
      <c r="G2" s="140" t="s">
        <v>50</v>
      </c>
      <c r="H2" t="s">
        <v>55</v>
      </c>
      <c r="I2" t="s">
        <v>56</v>
      </c>
      <c r="J2" t="s">
        <v>57</v>
      </c>
      <c r="K2" s="138" t="s">
        <v>55</v>
      </c>
      <c r="L2" s="138" t="s">
        <v>56</v>
      </c>
      <c r="M2" s="138" t="s">
        <v>57</v>
      </c>
      <c r="N2" s="138" t="s">
        <v>53</v>
      </c>
      <c r="O2" s="138" t="s">
        <v>53</v>
      </c>
      <c r="P2" s="138" t="s">
        <v>53</v>
      </c>
      <c r="Q2" s="138" t="s">
        <v>54</v>
      </c>
      <c r="R2" s="138" t="s">
        <v>54</v>
      </c>
      <c r="S2" s="138" t="s">
        <v>54</v>
      </c>
      <c r="T2" s="161" t="s">
        <v>726</v>
      </c>
    </row>
    <row r="3" spans="1:20" s="178" customFormat="1" ht="13" hidden="1">
      <c r="A3" s="171" t="str">
        <f t="shared" si="0"/>
        <v>[提取结果.xlsx]02-关联交易等事项统计表-集团总部-4内部关联现金流</v>
      </c>
      <c r="B3" s="172">
        <v>1</v>
      </c>
      <c r="C3" s="152" t="str">
        <f t="shared" ref="C3:C50" si="1">TEXT(D3,"000")&amp;"-"&amp;TEXT(F3,"000")</f>
        <v>1级-2级</v>
      </c>
      <c r="D3" s="152" t="s">
        <v>64</v>
      </c>
      <c r="E3" s="156" t="s">
        <v>65</v>
      </c>
      <c r="F3" s="152" t="s">
        <v>66</v>
      </c>
      <c r="G3" s="152" t="s">
        <v>67</v>
      </c>
      <c r="H3" s="208" t="s">
        <v>68</v>
      </c>
      <c r="I3" s="174" t="s">
        <v>5</v>
      </c>
      <c r="J3" s="209">
        <f>1946763.86*1.06</f>
        <v>2063569.6916000003</v>
      </c>
      <c r="K3" s="210"/>
      <c r="L3" s="210"/>
      <c r="M3" s="211"/>
      <c r="N3" s="212"/>
      <c r="O3" s="213"/>
      <c r="P3" s="214"/>
      <c r="Q3" s="176"/>
      <c r="R3" s="176"/>
      <c r="S3" s="176"/>
      <c r="T3" s="178">
        <v>1</v>
      </c>
    </row>
    <row r="4" spans="1:20" ht="13" hidden="1">
      <c r="A4" s="147" t="str">
        <f t="shared" si="0"/>
        <v>[提取结果.xlsx]02-关联交易等事项统计表-集团总部-4内部关联现金流</v>
      </c>
      <c r="B4" s="9">
        <v>2</v>
      </c>
      <c r="C4" s="10" t="str">
        <f t="shared" si="1"/>
        <v>1级-3级</v>
      </c>
      <c r="D4" s="10" t="s">
        <v>64</v>
      </c>
      <c r="E4" s="10" t="s">
        <v>65</v>
      </c>
      <c r="F4" s="10" t="s">
        <v>69</v>
      </c>
      <c r="G4" s="10" t="s">
        <v>70</v>
      </c>
      <c r="H4" s="12" t="s">
        <v>71</v>
      </c>
      <c r="I4" s="77" t="s">
        <v>5</v>
      </c>
      <c r="J4" s="14">
        <f>2257.54*1.06</f>
        <v>2392.9924000000001</v>
      </c>
      <c r="K4" s="15"/>
      <c r="L4" s="15"/>
      <c r="M4" s="16"/>
      <c r="N4" s="17"/>
      <c r="O4" s="18"/>
      <c r="P4" s="19"/>
      <c r="Q4" s="20"/>
      <c r="R4" s="20"/>
      <c r="S4" s="20"/>
      <c r="T4">
        <v>2</v>
      </c>
    </row>
    <row r="5" spans="1:20" ht="13" hidden="1">
      <c r="A5" s="147" t="str">
        <f t="shared" si="0"/>
        <v>[提取结果.xlsx]02-关联交易等事项统计表-集团总部-4内部关联现金流</v>
      </c>
      <c r="B5" s="9">
        <v>3</v>
      </c>
      <c r="C5" s="10" t="str">
        <f t="shared" si="1"/>
        <v>1级-2级</v>
      </c>
      <c r="D5" s="10" t="s">
        <v>64</v>
      </c>
      <c r="E5" s="10" t="s">
        <v>65</v>
      </c>
      <c r="F5" s="10" t="s">
        <v>66</v>
      </c>
      <c r="G5" s="10" t="s">
        <v>67</v>
      </c>
      <c r="H5" s="12" t="s">
        <v>71</v>
      </c>
      <c r="I5" s="77" t="s">
        <v>5</v>
      </c>
      <c r="J5" s="14">
        <f>15897.77*1.06</f>
        <v>16851.636200000001</v>
      </c>
      <c r="K5" s="15"/>
      <c r="L5" s="15"/>
      <c r="M5" s="16"/>
      <c r="N5" s="17"/>
      <c r="O5" s="18"/>
      <c r="P5" s="19"/>
      <c r="Q5" s="20"/>
      <c r="R5" s="20"/>
      <c r="S5" s="20"/>
      <c r="T5">
        <v>3</v>
      </c>
    </row>
    <row r="6" spans="1:20" ht="13" hidden="1">
      <c r="A6" s="147" t="str">
        <f t="shared" si="0"/>
        <v>[提取结果.xlsx]02-关联交易等事项统计表-集团总部-4内部关联现金流</v>
      </c>
      <c r="B6" s="9">
        <v>4</v>
      </c>
      <c r="C6" s="10" t="str">
        <f t="shared" si="1"/>
        <v>1级-4级</v>
      </c>
      <c r="D6" s="10" t="s">
        <v>64</v>
      </c>
      <c r="E6" s="10" t="s">
        <v>65</v>
      </c>
      <c r="F6" s="10" t="s">
        <v>72</v>
      </c>
      <c r="G6" s="10" t="s">
        <v>73</v>
      </c>
      <c r="H6" s="12" t="s">
        <v>71</v>
      </c>
      <c r="I6" s="77" t="s">
        <v>5</v>
      </c>
      <c r="J6" s="14">
        <f>215130.27*1.06</f>
        <v>228038.08619999999</v>
      </c>
      <c r="K6" s="15"/>
      <c r="L6" s="15"/>
      <c r="M6" s="16"/>
      <c r="N6" s="17"/>
      <c r="O6" s="18"/>
      <c r="P6" s="19"/>
      <c r="Q6" s="20"/>
      <c r="R6" s="20"/>
      <c r="S6" s="20"/>
      <c r="T6">
        <v>4</v>
      </c>
    </row>
    <row r="7" spans="1:20" ht="13" hidden="1">
      <c r="A7" s="147" t="str">
        <f t="shared" si="0"/>
        <v>[提取结果.xlsx]02-关联交易等事项统计表-集团总部-4内部关联现金流</v>
      </c>
      <c r="B7" s="9">
        <v>5</v>
      </c>
      <c r="C7" s="10" t="str">
        <f t="shared" si="1"/>
        <v>1级-2级</v>
      </c>
      <c r="D7" s="10" t="s">
        <v>64</v>
      </c>
      <c r="E7" s="10" t="s">
        <v>65</v>
      </c>
      <c r="F7" s="10" t="s">
        <v>66</v>
      </c>
      <c r="G7" s="10" t="s">
        <v>74</v>
      </c>
      <c r="H7" s="12" t="s">
        <v>75</v>
      </c>
      <c r="I7" s="77" t="s">
        <v>5</v>
      </c>
      <c r="J7" s="14">
        <f>248207.56*1.06</f>
        <v>263100.01360000001</v>
      </c>
      <c r="K7" s="15"/>
      <c r="L7" s="15"/>
      <c r="M7" s="16"/>
      <c r="N7" s="17"/>
      <c r="O7" s="17"/>
      <c r="P7" s="19"/>
      <c r="Q7" s="20"/>
      <c r="R7" s="20"/>
      <c r="S7" s="20"/>
      <c r="T7">
        <v>5</v>
      </c>
    </row>
    <row r="8" spans="1:20" ht="13">
      <c r="A8" s="147" t="str">
        <f t="shared" si="0"/>
        <v>[提取结果.xlsx]02-关联交易等事项统计表-集团总部-4内部关联现金流</v>
      </c>
      <c r="B8" s="9">
        <v>6</v>
      </c>
      <c r="C8" s="10" t="str">
        <f t="shared" si="1"/>
        <v>1级-4级</v>
      </c>
      <c r="D8" s="10" t="s">
        <v>64</v>
      </c>
      <c r="E8" s="10" t="s">
        <v>65</v>
      </c>
      <c r="F8" s="10" t="s">
        <v>72</v>
      </c>
      <c r="G8" s="10" t="s">
        <v>76</v>
      </c>
      <c r="H8" s="12" t="s">
        <v>77</v>
      </c>
      <c r="I8" s="77" t="s">
        <v>5</v>
      </c>
      <c r="J8" s="14">
        <v>11489743.130000001</v>
      </c>
      <c r="K8" s="15"/>
      <c r="L8" s="15"/>
      <c r="M8" s="16"/>
      <c r="N8" s="17"/>
      <c r="O8" s="17"/>
      <c r="P8" s="19"/>
      <c r="Q8" s="20"/>
      <c r="R8" s="20"/>
      <c r="S8" s="20"/>
      <c r="T8">
        <v>6</v>
      </c>
    </row>
    <row r="9" spans="1:20" ht="13" hidden="1">
      <c r="A9" s="147" t="str">
        <f t="shared" si="0"/>
        <v>[提取结果.xlsx]02-关联交易等事项统计表-集团总部-4内部关联现金流</v>
      </c>
      <c r="B9" s="9">
        <v>7</v>
      </c>
      <c r="C9" s="10" t="str">
        <f t="shared" si="1"/>
        <v>1级-2级</v>
      </c>
      <c r="D9" s="10" t="s">
        <v>64</v>
      </c>
      <c r="E9" s="10" t="s">
        <v>65</v>
      </c>
      <c r="F9" s="10" t="s">
        <v>66</v>
      </c>
      <c r="G9" s="10" t="s">
        <v>78</v>
      </c>
      <c r="H9" s="12" t="s">
        <v>79</v>
      </c>
      <c r="I9" s="77" t="s">
        <v>11</v>
      </c>
      <c r="J9" s="14">
        <v>8979980.8000000007</v>
      </c>
      <c r="K9" s="15"/>
      <c r="L9" s="15"/>
      <c r="M9" s="16"/>
      <c r="N9" s="17"/>
      <c r="O9" s="17"/>
      <c r="P9" s="19"/>
      <c r="Q9" s="20"/>
      <c r="R9" s="20"/>
      <c r="S9" s="20"/>
      <c r="T9">
        <v>7</v>
      </c>
    </row>
    <row r="10" spans="1:20" ht="13" hidden="1">
      <c r="A10" s="147" t="str">
        <f t="shared" si="0"/>
        <v>[提取结果.xlsx]02-关联交易等事项统计表-集团总部-4内部关联现金流</v>
      </c>
      <c r="B10" s="9">
        <v>8</v>
      </c>
      <c r="C10" s="10" t="str">
        <f t="shared" si="1"/>
        <v>1级-2级</v>
      </c>
      <c r="D10" s="10" t="s">
        <v>64</v>
      </c>
      <c r="E10" s="10" t="s">
        <v>65</v>
      </c>
      <c r="F10" s="10" t="s">
        <v>66</v>
      </c>
      <c r="G10" s="10" t="s">
        <v>80</v>
      </c>
      <c r="H10" s="12" t="s">
        <v>79</v>
      </c>
      <c r="I10" s="77" t="s">
        <v>11</v>
      </c>
      <c r="J10" s="14">
        <v>95000000</v>
      </c>
      <c r="K10" s="15"/>
      <c r="L10" s="15"/>
      <c r="M10" s="16"/>
      <c r="N10" s="17"/>
      <c r="O10" s="17"/>
      <c r="P10" s="19"/>
      <c r="Q10" s="20"/>
      <c r="R10" s="20"/>
      <c r="S10" s="20"/>
      <c r="T10">
        <v>8</v>
      </c>
    </row>
    <row r="11" spans="1:20" ht="13" hidden="1">
      <c r="A11" s="147" t="str">
        <f t="shared" si="0"/>
        <v>[提取结果.xlsx]02-关联交易等事项统计表-集团总部-4内部关联现金流</v>
      </c>
      <c r="B11" s="9">
        <v>9</v>
      </c>
      <c r="C11" s="10" t="str">
        <f t="shared" si="1"/>
        <v>1级-2级</v>
      </c>
      <c r="D11" s="10" t="s">
        <v>64</v>
      </c>
      <c r="E11" s="10" t="s">
        <v>65</v>
      </c>
      <c r="F11" s="10" t="s">
        <v>66</v>
      </c>
      <c r="G11" s="10" t="s">
        <v>81</v>
      </c>
      <c r="H11" s="12" t="s">
        <v>79</v>
      </c>
      <c r="I11" s="77" t="s">
        <v>11</v>
      </c>
      <c r="J11" s="14">
        <v>6525130.7000000002</v>
      </c>
      <c r="K11" s="15"/>
      <c r="L11" s="15"/>
      <c r="M11" s="16"/>
      <c r="N11" s="17"/>
      <c r="O11" s="17"/>
      <c r="P11" s="19"/>
      <c r="Q11" s="20"/>
      <c r="R11" s="20"/>
      <c r="S11" s="20"/>
      <c r="T11">
        <v>9</v>
      </c>
    </row>
    <row r="12" spans="1:20" ht="13" hidden="1">
      <c r="A12" s="147" t="str">
        <f t="shared" si="0"/>
        <v>[提取结果.xlsx]02-关联交易等事项统计表-集团总部-4内部关联现金流</v>
      </c>
      <c r="B12" s="9">
        <v>10</v>
      </c>
      <c r="C12" s="10" t="str">
        <f t="shared" si="1"/>
        <v>1级-2级</v>
      </c>
      <c r="D12" s="10" t="s">
        <v>64</v>
      </c>
      <c r="E12" s="10" t="s">
        <v>65</v>
      </c>
      <c r="F12" s="10" t="s">
        <v>66</v>
      </c>
      <c r="G12" s="10" t="s">
        <v>82</v>
      </c>
      <c r="H12" s="12" t="s">
        <v>79</v>
      </c>
      <c r="I12" s="77" t="s">
        <v>11</v>
      </c>
      <c r="J12" s="14">
        <v>1703634.65</v>
      </c>
      <c r="K12" s="15"/>
      <c r="L12" s="15"/>
      <c r="M12" s="16"/>
      <c r="N12" s="17"/>
      <c r="O12" s="17"/>
      <c r="P12" s="19"/>
      <c r="Q12" s="20"/>
      <c r="R12" s="20"/>
      <c r="S12" s="20"/>
      <c r="T12">
        <v>10</v>
      </c>
    </row>
    <row r="13" spans="1:20" ht="13" hidden="1">
      <c r="A13" s="147" t="str">
        <f t="shared" si="0"/>
        <v>[提取结果.xlsx]02-关联交易等事项统计表-集团总部-4内部关联现金流</v>
      </c>
      <c r="B13" s="9">
        <v>11</v>
      </c>
      <c r="C13" s="10" t="str">
        <f t="shared" si="1"/>
        <v>1级-2级</v>
      </c>
      <c r="D13" s="10" t="s">
        <v>64</v>
      </c>
      <c r="E13" s="10" t="s">
        <v>65</v>
      </c>
      <c r="F13" s="10" t="s">
        <v>66</v>
      </c>
      <c r="G13" s="10" t="s">
        <v>83</v>
      </c>
      <c r="H13" s="12" t="s">
        <v>79</v>
      </c>
      <c r="I13" s="77" t="s">
        <v>11</v>
      </c>
      <c r="J13" s="14">
        <f>3742464.95+150000000</f>
        <v>153742464.94999999</v>
      </c>
      <c r="K13" s="15"/>
      <c r="L13" s="15"/>
      <c r="M13" s="16"/>
      <c r="N13" s="17"/>
      <c r="O13" s="17"/>
      <c r="P13" s="19"/>
      <c r="Q13" s="20"/>
      <c r="R13" s="20"/>
      <c r="S13" s="20"/>
      <c r="T13">
        <v>11</v>
      </c>
    </row>
    <row r="14" spans="1:20" ht="13" hidden="1">
      <c r="A14" s="147" t="str">
        <f t="shared" si="0"/>
        <v>[提取结果.xlsx]02-关联交易等事项统计表-集团总部-4内部关联现金流</v>
      </c>
      <c r="B14" s="9">
        <v>12</v>
      </c>
      <c r="C14" s="10" t="str">
        <f t="shared" si="1"/>
        <v>1级-2级</v>
      </c>
      <c r="D14" s="10" t="s">
        <v>64</v>
      </c>
      <c r="E14" s="10" t="s">
        <v>65</v>
      </c>
      <c r="F14" s="10" t="s">
        <v>66</v>
      </c>
      <c r="G14" s="10" t="s">
        <v>84</v>
      </c>
      <c r="H14" s="12" t="s">
        <v>79</v>
      </c>
      <c r="I14" s="77" t="s">
        <v>11</v>
      </c>
      <c r="J14" s="14">
        <v>10329040.84</v>
      </c>
      <c r="K14" s="15"/>
      <c r="L14" s="15"/>
      <c r="M14" s="16"/>
      <c r="N14" s="17"/>
      <c r="O14" s="17"/>
      <c r="P14" s="19"/>
      <c r="Q14" s="20"/>
      <c r="R14" s="20"/>
      <c r="S14" s="20"/>
      <c r="T14">
        <v>12</v>
      </c>
    </row>
    <row r="15" spans="1:20" ht="13" hidden="1">
      <c r="A15" s="147" t="str">
        <f t="shared" si="0"/>
        <v>[提取结果.xlsx]02-关联交易等事项统计表-集团总部-4内部关联现金流</v>
      </c>
      <c r="B15" s="9">
        <v>13</v>
      </c>
      <c r="C15" s="10" t="str">
        <f t="shared" si="1"/>
        <v>1级-2级</v>
      </c>
      <c r="D15" s="10" t="s">
        <v>64</v>
      </c>
      <c r="E15" s="10" t="s">
        <v>65</v>
      </c>
      <c r="F15" s="10" t="s">
        <v>66</v>
      </c>
      <c r="G15" s="10" t="s">
        <v>85</v>
      </c>
      <c r="H15" s="12" t="s">
        <v>79</v>
      </c>
      <c r="I15" s="77" t="s">
        <v>11</v>
      </c>
      <c r="J15" s="14">
        <v>7516447.8300000001</v>
      </c>
      <c r="K15" s="15"/>
      <c r="L15" s="15"/>
      <c r="M15" s="16"/>
      <c r="N15" s="17"/>
      <c r="O15" s="17"/>
      <c r="P15" s="19"/>
      <c r="Q15" s="20"/>
      <c r="R15" s="20"/>
      <c r="S15" s="20"/>
      <c r="T15">
        <v>13</v>
      </c>
    </row>
    <row r="16" spans="1:20" ht="13" hidden="1">
      <c r="A16" s="147" t="str">
        <f t="shared" si="0"/>
        <v>[提取结果.xlsx]02-关联交易等事项统计表-集团总部-4内部关联现金流</v>
      </c>
      <c r="B16" s="9">
        <v>14</v>
      </c>
      <c r="C16" s="10" t="str">
        <f t="shared" si="1"/>
        <v>1级-2级</v>
      </c>
      <c r="D16" s="10" t="s">
        <v>64</v>
      </c>
      <c r="E16" s="10" t="s">
        <v>65</v>
      </c>
      <c r="F16" s="10" t="s">
        <v>66</v>
      </c>
      <c r="G16" s="10" t="s">
        <v>86</v>
      </c>
      <c r="H16" s="12" t="s">
        <v>79</v>
      </c>
      <c r="I16" s="77" t="s">
        <v>11</v>
      </c>
      <c r="J16" s="14">
        <v>640463.82999999996</v>
      </c>
      <c r="K16" s="15"/>
      <c r="L16" s="15"/>
      <c r="M16" s="16"/>
      <c r="N16" s="17"/>
      <c r="O16" s="18"/>
      <c r="P16" s="19"/>
      <c r="Q16" s="20"/>
      <c r="R16" s="20"/>
      <c r="S16" s="20"/>
      <c r="T16">
        <v>14</v>
      </c>
    </row>
    <row r="17" spans="1:20" ht="13" hidden="1">
      <c r="A17" s="147" t="str">
        <f t="shared" si="0"/>
        <v>[提取结果.xlsx]02-关联交易等事项统计表-集团总部-4内部关联现金流</v>
      </c>
      <c r="B17" s="9">
        <v>15</v>
      </c>
      <c r="C17" s="10" t="str">
        <f t="shared" si="1"/>
        <v>1级-2级</v>
      </c>
      <c r="D17" s="10" t="s">
        <v>64</v>
      </c>
      <c r="E17" s="10" t="s">
        <v>65</v>
      </c>
      <c r="F17" s="10" t="s">
        <v>66</v>
      </c>
      <c r="G17" s="10" t="s">
        <v>87</v>
      </c>
      <c r="H17" s="12" t="s">
        <v>79</v>
      </c>
      <c r="I17" s="77" t="s">
        <v>11</v>
      </c>
      <c r="J17" s="14">
        <v>478391.66</v>
      </c>
      <c r="K17" s="15"/>
      <c r="L17" s="15"/>
      <c r="M17" s="16"/>
      <c r="N17" s="17"/>
      <c r="O17" s="18"/>
      <c r="P17" s="19"/>
      <c r="Q17" s="20"/>
      <c r="R17" s="20"/>
      <c r="S17" s="20"/>
      <c r="T17">
        <v>15</v>
      </c>
    </row>
    <row r="18" spans="1:20" ht="13" hidden="1">
      <c r="A18" s="147" t="str">
        <f t="shared" si="0"/>
        <v>[提取结果.xlsx]02-关联交易等事项统计表-集团总部-4内部关联现金流</v>
      </c>
      <c r="B18" s="9">
        <v>16</v>
      </c>
      <c r="C18" s="10" t="str">
        <f t="shared" si="1"/>
        <v>1级-2级</v>
      </c>
      <c r="D18" s="10" t="s">
        <v>64</v>
      </c>
      <c r="E18" s="10" t="s">
        <v>65</v>
      </c>
      <c r="F18" s="10" t="s">
        <v>66</v>
      </c>
      <c r="G18" s="10" t="s">
        <v>88</v>
      </c>
      <c r="H18" s="12" t="s">
        <v>79</v>
      </c>
      <c r="I18" s="77" t="s">
        <v>11</v>
      </c>
      <c r="J18" s="14">
        <f>303580.26+2576207.4</f>
        <v>2879787.66</v>
      </c>
      <c r="K18" s="15"/>
      <c r="L18" s="15"/>
      <c r="M18" s="16"/>
      <c r="N18" s="17"/>
      <c r="O18" s="17"/>
      <c r="P18" s="19"/>
      <c r="Q18" s="20"/>
      <c r="R18" s="20"/>
      <c r="S18" s="20"/>
      <c r="T18">
        <v>16</v>
      </c>
    </row>
    <row r="19" spans="1:20" ht="13" hidden="1">
      <c r="A19" s="147" t="str">
        <f t="shared" si="0"/>
        <v>[提取结果.xlsx]02-关联交易等事项统计表-集团总部-4内部关联现金流</v>
      </c>
      <c r="B19" s="9">
        <v>17</v>
      </c>
      <c r="C19" s="10" t="str">
        <f t="shared" si="1"/>
        <v>1级-2级</v>
      </c>
      <c r="D19" s="10" t="s">
        <v>64</v>
      </c>
      <c r="E19" s="10" t="s">
        <v>65</v>
      </c>
      <c r="F19" s="10" t="s">
        <v>66</v>
      </c>
      <c r="G19" s="10" t="s">
        <v>89</v>
      </c>
      <c r="H19" s="12" t="s">
        <v>79</v>
      </c>
      <c r="I19" s="77" t="s">
        <v>11</v>
      </c>
      <c r="J19" s="14">
        <v>10700447.810000001</v>
      </c>
      <c r="K19" s="15"/>
      <c r="L19" s="15"/>
      <c r="M19" s="16"/>
      <c r="N19" s="17"/>
      <c r="O19" s="17"/>
      <c r="P19" s="19"/>
      <c r="Q19" s="20"/>
      <c r="R19" s="20"/>
      <c r="S19" s="20"/>
      <c r="T19">
        <v>17</v>
      </c>
    </row>
    <row r="20" spans="1:20" ht="13" hidden="1">
      <c r="A20" s="147" t="str">
        <f t="shared" si="0"/>
        <v>[提取结果.xlsx]02-关联交易等事项统计表-集团总部-4内部关联现金流</v>
      </c>
      <c r="B20" s="9">
        <v>18</v>
      </c>
      <c r="C20" s="10" t="str">
        <f t="shared" si="1"/>
        <v>1级-2级</v>
      </c>
      <c r="D20" s="10" t="s">
        <v>64</v>
      </c>
      <c r="E20" s="10" t="s">
        <v>65</v>
      </c>
      <c r="F20" s="10" t="s">
        <v>66</v>
      </c>
      <c r="G20" s="10" t="s">
        <v>90</v>
      </c>
      <c r="H20" s="12" t="s">
        <v>79</v>
      </c>
      <c r="I20" s="77" t="s">
        <v>11</v>
      </c>
      <c r="J20" s="14">
        <v>1750000</v>
      </c>
      <c r="K20" s="15"/>
      <c r="L20" s="15"/>
      <c r="M20" s="16"/>
      <c r="N20" s="17"/>
      <c r="O20" s="17"/>
      <c r="P20" s="19"/>
      <c r="Q20" s="20"/>
      <c r="R20" s="20"/>
      <c r="S20" s="20"/>
      <c r="T20">
        <v>18</v>
      </c>
    </row>
    <row r="21" spans="1:20" s="178" customFormat="1" ht="26">
      <c r="A21" s="171" t="str">
        <f t="shared" si="0"/>
        <v>[提取结果.xlsx]02-关联交易等事项统计表-集团总部-4内部关联现金流</v>
      </c>
      <c r="B21" s="172">
        <v>19</v>
      </c>
      <c r="C21" s="152" t="str">
        <f t="shared" si="1"/>
        <v>1级-4级</v>
      </c>
      <c r="D21" s="152" t="s">
        <v>64</v>
      </c>
      <c r="E21" s="152" t="s">
        <v>65</v>
      </c>
      <c r="F21" s="152" t="s">
        <v>72</v>
      </c>
      <c r="G21" s="152" t="s">
        <v>76</v>
      </c>
      <c r="H21" s="208" t="s">
        <v>91</v>
      </c>
      <c r="I21" s="174" t="s">
        <v>24</v>
      </c>
      <c r="J21" s="209">
        <v>-6913642.8099999996</v>
      </c>
      <c r="K21" s="210"/>
      <c r="L21" s="210"/>
      <c r="M21" s="211"/>
      <c r="N21" s="212"/>
      <c r="O21" s="212"/>
      <c r="P21" s="214"/>
      <c r="Q21" s="176"/>
      <c r="R21" s="176"/>
      <c r="S21" s="176"/>
      <c r="T21" s="178">
        <v>19</v>
      </c>
    </row>
    <row r="22" spans="1:20" ht="26" hidden="1">
      <c r="A22" s="147" t="str">
        <f t="shared" si="0"/>
        <v>[提取结果.xlsx]02-关联交易等事项统计表-集团总部-4内部关联现金流</v>
      </c>
      <c r="B22" s="9">
        <v>20</v>
      </c>
      <c r="C22" s="10" t="str">
        <f t="shared" si="1"/>
        <v>1级-2级</v>
      </c>
      <c r="D22" s="10" t="s">
        <v>64</v>
      </c>
      <c r="E22" s="10" t="s">
        <v>65</v>
      </c>
      <c r="F22" s="10" t="s">
        <v>66</v>
      </c>
      <c r="G22" s="10" t="s">
        <v>80</v>
      </c>
      <c r="H22" s="12" t="s">
        <v>91</v>
      </c>
      <c r="I22" s="77" t="s">
        <v>24</v>
      </c>
      <c r="J22" s="14">
        <v>-865208.33</v>
      </c>
      <c r="K22" s="15"/>
      <c r="L22" s="15"/>
      <c r="M22" s="16"/>
      <c r="N22" s="17"/>
      <c r="O22" s="17"/>
      <c r="P22" s="19"/>
      <c r="Q22" s="20"/>
      <c r="R22" s="20"/>
      <c r="S22" s="20"/>
      <c r="T22">
        <v>20</v>
      </c>
    </row>
    <row r="23" spans="1:20" s="178" customFormat="1" ht="26" hidden="1">
      <c r="A23" s="171" t="str">
        <f t="shared" si="0"/>
        <v>[提取结果.xlsx]02-关联交易等事项统计表-集团总部-4内部关联现金流</v>
      </c>
      <c r="B23" s="172">
        <v>21</v>
      </c>
      <c r="C23" s="152" t="str">
        <f t="shared" si="1"/>
        <v>1级-2级</v>
      </c>
      <c r="D23" s="152" t="s">
        <v>64</v>
      </c>
      <c r="E23" s="152" t="s">
        <v>65</v>
      </c>
      <c r="F23" s="152" t="s">
        <v>66</v>
      </c>
      <c r="G23" s="152" t="s">
        <v>87</v>
      </c>
      <c r="H23" s="208" t="s">
        <v>91</v>
      </c>
      <c r="I23" s="174" t="s">
        <v>24</v>
      </c>
      <c r="J23" s="209">
        <v>-1050000</v>
      </c>
      <c r="K23" s="208"/>
      <c r="L23" s="208"/>
      <c r="M23" s="211"/>
      <c r="N23" s="212"/>
      <c r="O23" s="212"/>
      <c r="P23" s="214"/>
      <c r="Q23" s="176"/>
      <c r="R23" s="176"/>
      <c r="S23" s="176"/>
      <c r="T23" s="178">
        <v>21</v>
      </c>
    </row>
    <row r="24" spans="1:20" s="178" customFormat="1" ht="26" hidden="1">
      <c r="A24" s="171" t="str">
        <f t="shared" si="0"/>
        <v>[提取结果.xlsx]02-关联交易等事项统计表-集团总部-4内部关联现金流</v>
      </c>
      <c r="B24" s="172">
        <v>22</v>
      </c>
      <c r="C24" s="152" t="str">
        <f t="shared" si="1"/>
        <v>1级-2级</v>
      </c>
      <c r="D24" s="152" t="s">
        <v>64</v>
      </c>
      <c r="E24" s="152" t="s">
        <v>65</v>
      </c>
      <c r="F24" s="152" t="s">
        <v>66</v>
      </c>
      <c r="G24" s="152" t="s">
        <v>92</v>
      </c>
      <c r="H24" s="208" t="s">
        <v>91</v>
      </c>
      <c r="I24" s="174" t="s">
        <v>24</v>
      </c>
      <c r="J24" s="209">
        <v>-150000</v>
      </c>
      <c r="K24" s="208"/>
      <c r="L24" s="208"/>
      <c r="M24" s="211"/>
      <c r="N24" s="212"/>
      <c r="O24" s="212"/>
      <c r="P24" s="214"/>
      <c r="Q24" s="176"/>
      <c r="R24" s="176"/>
      <c r="S24" s="176"/>
      <c r="T24" s="178">
        <v>22</v>
      </c>
    </row>
    <row r="25" spans="1:20" s="178" customFormat="1" ht="26" hidden="1">
      <c r="A25" s="171" t="str">
        <f t="shared" si="0"/>
        <v>[提取结果.xlsx]02-关联交易等事项统计表-集团总部-4内部关联现金流</v>
      </c>
      <c r="B25" s="172">
        <v>23</v>
      </c>
      <c r="C25" s="152" t="str">
        <f t="shared" si="1"/>
        <v>1级-2级</v>
      </c>
      <c r="D25" s="152" t="s">
        <v>64</v>
      </c>
      <c r="E25" s="152" t="s">
        <v>65</v>
      </c>
      <c r="F25" s="152" t="s">
        <v>66</v>
      </c>
      <c r="G25" s="152" t="s">
        <v>78</v>
      </c>
      <c r="H25" s="208" t="s">
        <v>91</v>
      </c>
      <c r="I25" s="174" t="s">
        <v>24</v>
      </c>
      <c r="J25" s="209">
        <v>-1146250</v>
      </c>
      <c r="K25" s="208"/>
      <c r="L25" s="208"/>
      <c r="M25" s="211"/>
      <c r="N25" s="212"/>
      <c r="O25" s="212"/>
      <c r="P25" s="214"/>
      <c r="Q25" s="176"/>
      <c r="R25" s="176"/>
      <c r="S25" s="176"/>
      <c r="T25" s="178">
        <v>23</v>
      </c>
    </row>
    <row r="26" spans="1:20" s="178" customFormat="1" ht="26" hidden="1">
      <c r="A26" s="171" t="str">
        <f t="shared" si="0"/>
        <v>[提取结果.xlsx]02-关联交易等事项统计表-集团总部-4内部关联现金流</v>
      </c>
      <c r="B26" s="172">
        <v>24</v>
      </c>
      <c r="C26" s="152" t="str">
        <f t="shared" si="1"/>
        <v>1级-3级</v>
      </c>
      <c r="D26" s="152" t="s">
        <v>64</v>
      </c>
      <c r="E26" s="152" t="s">
        <v>65</v>
      </c>
      <c r="F26" s="152" t="s">
        <v>69</v>
      </c>
      <c r="G26" s="152" t="s">
        <v>70</v>
      </c>
      <c r="H26" s="208" t="s">
        <v>91</v>
      </c>
      <c r="I26" s="174" t="s">
        <v>24</v>
      </c>
      <c r="J26" s="209">
        <v>-98333.33</v>
      </c>
      <c r="K26" s="208"/>
      <c r="L26" s="208"/>
      <c r="M26" s="211"/>
      <c r="N26" s="212"/>
      <c r="O26" s="212"/>
      <c r="P26" s="214"/>
      <c r="Q26" s="176"/>
      <c r="R26" s="176"/>
      <c r="S26" s="176"/>
      <c r="T26" s="178">
        <v>24</v>
      </c>
    </row>
    <row r="27" spans="1:20" s="178" customFormat="1" ht="26" hidden="1">
      <c r="A27" s="171" t="str">
        <f t="shared" si="0"/>
        <v>[提取结果.xlsx]02-关联交易等事项统计表-集团总部-4内部关联现金流</v>
      </c>
      <c r="B27" s="172">
        <v>25</v>
      </c>
      <c r="C27" s="152" t="str">
        <f t="shared" si="1"/>
        <v>1级-2级</v>
      </c>
      <c r="D27" s="152" t="s">
        <v>64</v>
      </c>
      <c r="E27" s="152" t="s">
        <v>65</v>
      </c>
      <c r="F27" s="152" t="s">
        <v>66</v>
      </c>
      <c r="G27" s="152" t="s">
        <v>93</v>
      </c>
      <c r="H27" s="208" t="s">
        <v>91</v>
      </c>
      <c r="I27" s="174" t="s">
        <v>24</v>
      </c>
      <c r="J27" s="209">
        <v>-195000</v>
      </c>
      <c r="K27" s="208"/>
      <c r="L27" s="208"/>
      <c r="M27" s="211"/>
      <c r="N27" s="212"/>
      <c r="O27" s="213"/>
      <c r="P27" s="214"/>
      <c r="Q27" s="176"/>
      <c r="R27" s="176"/>
      <c r="S27" s="176"/>
      <c r="T27" s="178">
        <v>25</v>
      </c>
    </row>
    <row r="28" spans="1:20" ht="26" hidden="1">
      <c r="A28" s="147" t="str">
        <f t="shared" si="0"/>
        <v>[提取结果.xlsx]02-关联交易等事项统计表-集团总部-4内部关联现金流</v>
      </c>
      <c r="B28" s="9">
        <v>26</v>
      </c>
      <c r="C28" s="10" t="str">
        <f t="shared" si="1"/>
        <v>1级-2级</v>
      </c>
      <c r="D28" s="10" t="s">
        <v>64</v>
      </c>
      <c r="E28" s="10" t="s">
        <v>65</v>
      </c>
      <c r="F28" s="10" t="s">
        <v>66</v>
      </c>
      <c r="G28" s="10" t="s">
        <v>94</v>
      </c>
      <c r="H28" s="12" t="s">
        <v>91</v>
      </c>
      <c r="I28" s="77" t="s">
        <v>24</v>
      </c>
      <c r="J28" s="14">
        <v>-450000</v>
      </c>
      <c r="K28" s="12"/>
      <c r="L28" s="12"/>
      <c r="M28" s="16"/>
      <c r="N28" s="17"/>
      <c r="O28" s="18"/>
      <c r="P28" s="19"/>
      <c r="Q28" s="20"/>
      <c r="R28" s="20"/>
      <c r="S28" s="20"/>
      <c r="T28">
        <v>26</v>
      </c>
    </row>
    <row r="29" spans="1:20" s="178" customFormat="1" ht="26" hidden="1">
      <c r="A29" s="171" t="str">
        <f t="shared" si="0"/>
        <v>[提取结果.xlsx]02-关联交易等事项统计表-集团总部-4内部关联现金流</v>
      </c>
      <c r="B29" s="172">
        <v>27</v>
      </c>
      <c r="C29" s="152" t="str">
        <f t="shared" si="1"/>
        <v>1级-2级</v>
      </c>
      <c r="D29" s="152" t="s">
        <v>64</v>
      </c>
      <c r="E29" s="152" t="s">
        <v>65</v>
      </c>
      <c r="F29" s="152" t="s">
        <v>66</v>
      </c>
      <c r="G29" s="152" t="s">
        <v>95</v>
      </c>
      <c r="H29" s="208" t="s">
        <v>91</v>
      </c>
      <c r="I29" s="174" t="s">
        <v>24</v>
      </c>
      <c r="J29" s="209">
        <v>-150000</v>
      </c>
      <c r="K29" s="208"/>
      <c r="L29" s="208"/>
      <c r="M29" s="211"/>
      <c r="N29" s="212"/>
      <c r="O29" s="212"/>
      <c r="P29" s="214"/>
      <c r="Q29" s="176"/>
      <c r="R29" s="176"/>
      <c r="S29" s="176"/>
      <c r="T29" s="178">
        <v>27</v>
      </c>
    </row>
    <row r="30" spans="1:20" s="178" customFormat="1" ht="26" hidden="1">
      <c r="A30" s="171" t="str">
        <f t="shared" si="0"/>
        <v>[提取结果.xlsx]02-关联交易等事项统计表-集团总部-4内部关联现金流</v>
      </c>
      <c r="B30" s="172">
        <v>28</v>
      </c>
      <c r="C30" s="152" t="str">
        <f t="shared" si="1"/>
        <v>1级-2级</v>
      </c>
      <c r="D30" s="152" t="s">
        <v>64</v>
      </c>
      <c r="E30" s="152" t="s">
        <v>65</v>
      </c>
      <c r="F30" s="152" t="s">
        <v>66</v>
      </c>
      <c r="G30" s="152" t="s">
        <v>82</v>
      </c>
      <c r="H30" s="208" t="s">
        <v>91</v>
      </c>
      <c r="I30" s="174" t="s">
        <v>24</v>
      </c>
      <c r="J30" s="209">
        <v>-1380000</v>
      </c>
      <c r="K30" s="208"/>
      <c r="L30" s="208"/>
      <c r="M30" s="211"/>
      <c r="N30" s="212"/>
      <c r="O30" s="212"/>
      <c r="P30" s="214"/>
      <c r="Q30" s="176"/>
      <c r="R30" s="176"/>
      <c r="S30" s="176"/>
      <c r="T30" s="178">
        <v>28</v>
      </c>
    </row>
    <row r="31" spans="1:20" ht="26" hidden="1">
      <c r="A31" s="147" t="str">
        <f t="shared" si="0"/>
        <v>[提取结果.xlsx]02-关联交易等事项统计表-集团总部-4内部关联现金流</v>
      </c>
      <c r="B31" s="9">
        <v>29</v>
      </c>
      <c r="C31" s="10" t="str">
        <f t="shared" si="1"/>
        <v>1级-2级</v>
      </c>
      <c r="D31" s="10" t="s">
        <v>64</v>
      </c>
      <c r="E31" s="10" t="s">
        <v>65</v>
      </c>
      <c r="F31" s="10" t="s">
        <v>66</v>
      </c>
      <c r="G31" s="10" t="s">
        <v>86</v>
      </c>
      <c r="H31" s="12" t="s">
        <v>91</v>
      </c>
      <c r="I31" s="77" t="s">
        <v>24</v>
      </c>
      <c r="J31" s="14">
        <v>-795000</v>
      </c>
      <c r="K31" s="12"/>
      <c r="L31" s="12"/>
      <c r="M31" s="16"/>
      <c r="N31" s="17"/>
      <c r="O31" s="17"/>
      <c r="P31" s="19"/>
      <c r="Q31" s="20"/>
      <c r="R31" s="20"/>
      <c r="S31" s="20"/>
      <c r="T31">
        <v>29</v>
      </c>
    </row>
    <row r="32" spans="1:20" ht="26">
      <c r="A32" s="147" t="str">
        <f t="shared" si="0"/>
        <v>[提取结果.xlsx]02-关联交易等事项统计表-集团总部-4内部关联现金流</v>
      </c>
      <c r="B32" s="9">
        <v>30</v>
      </c>
      <c r="C32" s="10" t="str">
        <f t="shared" si="1"/>
        <v>1级-4级</v>
      </c>
      <c r="D32" s="10" t="s">
        <v>64</v>
      </c>
      <c r="E32" s="10" t="s">
        <v>65</v>
      </c>
      <c r="F32" s="10" t="s">
        <v>72</v>
      </c>
      <c r="G32" s="10" t="s">
        <v>76</v>
      </c>
      <c r="H32" s="12" t="s">
        <v>91</v>
      </c>
      <c r="I32" s="77" t="s">
        <v>24</v>
      </c>
      <c r="J32" s="14">
        <v>-600000</v>
      </c>
      <c r="K32" s="12"/>
      <c r="L32" s="12"/>
      <c r="M32" s="16"/>
      <c r="N32" s="17"/>
      <c r="O32" s="17"/>
      <c r="P32" s="19"/>
      <c r="Q32" s="20"/>
      <c r="R32" s="20"/>
      <c r="S32" s="20"/>
      <c r="T32">
        <v>30</v>
      </c>
    </row>
    <row r="33" spans="1:20" s="178" customFormat="1" ht="26">
      <c r="A33" s="171" t="str">
        <f t="shared" si="0"/>
        <v>[提取结果.xlsx]02-关联交易等事项统计表-集团总部-4内部关联现金流</v>
      </c>
      <c r="B33" s="172">
        <v>31</v>
      </c>
      <c r="C33" s="152" t="str">
        <f t="shared" si="1"/>
        <v>1级-3级</v>
      </c>
      <c r="D33" s="152" t="s">
        <v>64</v>
      </c>
      <c r="E33" s="152" t="s">
        <v>65</v>
      </c>
      <c r="F33" s="152" t="s">
        <v>69</v>
      </c>
      <c r="G33" s="152" t="s">
        <v>96</v>
      </c>
      <c r="H33" s="208" t="s">
        <v>91</v>
      </c>
      <c r="I33" s="174" t="s">
        <v>24</v>
      </c>
      <c r="J33" s="209">
        <v>-1115000</v>
      </c>
      <c r="K33" s="208"/>
      <c r="L33" s="208"/>
      <c r="M33" s="211"/>
      <c r="N33" s="212"/>
      <c r="O33" s="212"/>
      <c r="P33" s="214"/>
      <c r="Q33" s="176"/>
      <c r="R33" s="176"/>
      <c r="S33" s="176"/>
      <c r="T33" s="178">
        <v>31</v>
      </c>
    </row>
    <row r="34" spans="1:20" s="178" customFormat="1" ht="26" hidden="1">
      <c r="A34" s="171" t="str">
        <f t="shared" si="0"/>
        <v>[提取结果.xlsx]02-关联交易等事项统计表-集团总部-4内部关联现金流</v>
      </c>
      <c r="B34" s="172">
        <v>32</v>
      </c>
      <c r="C34" s="152" t="str">
        <f t="shared" si="1"/>
        <v>1级-4级</v>
      </c>
      <c r="D34" s="152" t="s">
        <v>64</v>
      </c>
      <c r="E34" s="152" t="s">
        <v>65</v>
      </c>
      <c r="F34" s="152" t="s">
        <v>72</v>
      </c>
      <c r="G34" s="152" t="s">
        <v>97</v>
      </c>
      <c r="H34" s="208" t="s">
        <v>91</v>
      </c>
      <c r="I34" s="174" t="s">
        <v>24</v>
      </c>
      <c r="J34" s="209">
        <v>-600000</v>
      </c>
      <c r="K34" s="208"/>
      <c r="L34" s="208"/>
      <c r="M34" s="211"/>
      <c r="N34" s="212"/>
      <c r="O34" s="212"/>
      <c r="P34" s="214"/>
      <c r="Q34" s="176"/>
      <c r="R34" s="176"/>
      <c r="S34" s="176"/>
      <c r="T34" s="178">
        <v>32</v>
      </c>
    </row>
    <row r="35" spans="1:20" s="178" customFormat="1" ht="26" hidden="1">
      <c r="A35" s="171" t="str">
        <f t="shared" si="0"/>
        <v>[提取结果.xlsx]02-关联交易等事项统计表-集团总部-4内部关联现金流</v>
      </c>
      <c r="B35" s="172">
        <v>33</v>
      </c>
      <c r="C35" s="152" t="str">
        <f t="shared" si="1"/>
        <v>1级-2级</v>
      </c>
      <c r="D35" s="152" t="s">
        <v>64</v>
      </c>
      <c r="E35" s="152" t="s">
        <v>65</v>
      </c>
      <c r="F35" s="152" t="s">
        <v>66</v>
      </c>
      <c r="G35" s="152" t="s">
        <v>98</v>
      </c>
      <c r="H35" s="208" t="s">
        <v>91</v>
      </c>
      <c r="I35" s="174" t="s">
        <v>24</v>
      </c>
      <c r="J35" s="209">
        <v>-45000</v>
      </c>
      <c r="K35" s="208"/>
      <c r="L35" s="208"/>
      <c r="M35" s="211"/>
      <c r="N35" s="212"/>
      <c r="O35" s="212"/>
      <c r="P35" s="214"/>
      <c r="Q35" s="176"/>
      <c r="R35" s="176"/>
      <c r="S35" s="176"/>
      <c r="T35" s="178">
        <v>33</v>
      </c>
    </row>
    <row r="36" spans="1:20" s="178" customFormat="1" ht="26" hidden="1">
      <c r="A36" s="171" t="str">
        <f t="shared" si="0"/>
        <v>[提取结果.xlsx]02-关联交易等事项统计表-集团总部-4内部关联现金流</v>
      </c>
      <c r="B36" s="172">
        <v>34</v>
      </c>
      <c r="C36" s="152" t="str">
        <f t="shared" si="1"/>
        <v>1级-2级</v>
      </c>
      <c r="D36" s="152" t="s">
        <v>64</v>
      </c>
      <c r="E36" s="152" t="s">
        <v>65</v>
      </c>
      <c r="F36" s="152" t="s">
        <v>66</v>
      </c>
      <c r="G36" s="152" t="s">
        <v>83</v>
      </c>
      <c r="H36" s="208" t="s">
        <v>91</v>
      </c>
      <c r="I36" s="174" t="s">
        <v>24</v>
      </c>
      <c r="J36" s="209">
        <v>-82500</v>
      </c>
      <c r="K36" s="208"/>
      <c r="L36" s="208"/>
      <c r="M36" s="211"/>
      <c r="N36" s="212"/>
      <c r="O36" s="212"/>
      <c r="P36" s="214"/>
      <c r="Q36" s="176"/>
      <c r="R36" s="176"/>
      <c r="S36" s="176"/>
      <c r="T36" s="178">
        <v>34</v>
      </c>
    </row>
    <row r="37" spans="1:20" ht="13" hidden="1">
      <c r="A37" s="147" t="str">
        <f t="shared" si="0"/>
        <v>[提取结果.xlsx]02-关联交易等事项统计表-集团总部-4内部关联现金流</v>
      </c>
      <c r="B37" s="9">
        <v>35</v>
      </c>
      <c r="C37" s="10" t="str">
        <f t="shared" si="1"/>
        <v>1级-2级</v>
      </c>
      <c r="D37" s="10" t="s">
        <v>64</v>
      </c>
      <c r="E37" s="10" t="s">
        <v>65</v>
      </c>
      <c r="F37" s="10" t="s">
        <v>66</v>
      </c>
      <c r="G37" s="10" t="s">
        <v>83</v>
      </c>
      <c r="H37" s="12" t="s">
        <v>99</v>
      </c>
      <c r="I37" s="77" t="s">
        <v>21</v>
      </c>
      <c r="J37" s="14">
        <v>45000000</v>
      </c>
      <c r="K37" s="12"/>
      <c r="L37" s="12"/>
      <c r="M37" s="16"/>
      <c r="N37" s="17"/>
      <c r="O37" s="17"/>
      <c r="P37" s="19"/>
      <c r="Q37" s="20"/>
      <c r="R37" s="20"/>
      <c r="S37" s="20"/>
      <c r="T37">
        <v>35</v>
      </c>
    </row>
    <row r="38" spans="1:20" s="178" customFormat="1" ht="13" hidden="1">
      <c r="A38" s="171" t="str">
        <f t="shared" si="0"/>
        <v>[提取结果.xlsx]02-关联交易等事项统计表-集团总部-4内部关联现金流</v>
      </c>
      <c r="B38" s="172">
        <v>36</v>
      </c>
      <c r="C38" s="152" t="str">
        <f t="shared" si="1"/>
        <v>1级-2级</v>
      </c>
      <c r="D38" s="152" t="s">
        <v>64</v>
      </c>
      <c r="E38" s="152" t="s">
        <v>65</v>
      </c>
      <c r="F38" s="152" t="s">
        <v>66</v>
      </c>
      <c r="G38" s="152" t="s">
        <v>83</v>
      </c>
      <c r="H38" s="179" t="s">
        <v>100</v>
      </c>
      <c r="I38" s="174" t="s">
        <v>23</v>
      </c>
      <c r="J38" s="209">
        <v>-45000000</v>
      </c>
      <c r="K38" s="173"/>
      <c r="L38" s="174"/>
      <c r="M38" s="176"/>
      <c r="N38" s="177"/>
      <c r="O38" s="176"/>
      <c r="P38" s="176"/>
      <c r="Q38" s="176"/>
      <c r="R38" s="176"/>
      <c r="S38" s="176"/>
      <c r="T38" s="178">
        <v>36</v>
      </c>
    </row>
    <row r="39" spans="1:20" s="178" customFormat="1" ht="13" hidden="1">
      <c r="A39" s="171" t="str">
        <f t="shared" si="0"/>
        <v>[提取结果.xlsx]02-关联交易等事项统计表-集团总部-4内部关联现金流</v>
      </c>
      <c r="B39" s="172">
        <v>37</v>
      </c>
      <c r="C39" s="152" t="str">
        <f t="shared" si="1"/>
        <v>1级-2级</v>
      </c>
      <c r="D39" s="152" t="s">
        <v>64</v>
      </c>
      <c r="E39" s="152" t="s">
        <v>65</v>
      </c>
      <c r="F39" s="152" t="s">
        <v>66</v>
      </c>
      <c r="G39" s="152" t="s">
        <v>80</v>
      </c>
      <c r="H39" s="179" t="s">
        <v>100</v>
      </c>
      <c r="I39" s="174" t="s">
        <v>23</v>
      </c>
      <c r="J39" s="182">
        <v>107000000</v>
      </c>
      <c r="K39" s="173"/>
      <c r="L39" s="174"/>
      <c r="M39" s="176"/>
      <c r="N39" s="177"/>
      <c r="O39" s="176"/>
      <c r="P39" s="176"/>
      <c r="Q39" s="176"/>
      <c r="R39" s="176"/>
      <c r="S39" s="176"/>
      <c r="T39" s="178">
        <v>37</v>
      </c>
    </row>
    <row r="40" spans="1:20" ht="13" hidden="1">
      <c r="A40" s="147" t="str">
        <f t="shared" si="0"/>
        <v>[提取结果.xlsx]02-关联交易等事项统计表-集团总部-4内部关联现金流</v>
      </c>
      <c r="B40" s="9">
        <v>38</v>
      </c>
      <c r="C40" s="10" t="str">
        <f t="shared" si="1"/>
        <v>1级-2级</v>
      </c>
      <c r="D40" s="10" t="s">
        <v>64</v>
      </c>
      <c r="E40" s="10" t="s">
        <v>65</v>
      </c>
      <c r="F40" s="10" t="s">
        <v>66</v>
      </c>
      <c r="G40" s="10" t="s">
        <v>67</v>
      </c>
      <c r="H40" s="76" t="s">
        <v>100</v>
      </c>
      <c r="I40" s="77" t="s">
        <v>23</v>
      </c>
      <c r="J40" s="26">
        <v>20000000</v>
      </c>
      <c r="K40" s="22"/>
      <c r="L40" s="23"/>
      <c r="M40" s="20"/>
      <c r="N40" s="24"/>
      <c r="O40" s="20"/>
      <c r="P40" s="20"/>
      <c r="Q40" s="20"/>
      <c r="R40" s="20"/>
      <c r="S40" s="20"/>
      <c r="T40">
        <v>38</v>
      </c>
    </row>
    <row r="41" spans="1:20" ht="13" hidden="1">
      <c r="A41" s="147" t="str">
        <f t="shared" si="0"/>
        <v>[提取结果.xlsx]02-关联交易等事项统计表-集团总部-4内部关联现金流</v>
      </c>
      <c r="B41" s="9">
        <v>39</v>
      </c>
      <c r="C41" s="10" t="str">
        <f t="shared" si="1"/>
        <v>1级-2级</v>
      </c>
      <c r="D41" s="10" t="s">
        <v>64</v>
      </c>
      <c r="E41" s="10" t="s">
        <v>65</v>
      </c>
      <c r="F41" s="10" t="s">
        <v>66</v>
      </c>
      <c r="G41" s="10" t="s">
        <v>78</v>
      </c>
      <c r="H41" s="76" t="s">
        <v>100</v>
      </c>
      <c r="I41" s="77" t="s">
        <v>23</v>
      </c>
      <c r="J41" s="26">
        <v>350000000</v>
      </c>
      <c r="K41" s="22"/>
      <c r="L41" s="23"/>
      <c r="M41" s="20"/>
      <c r="N41" s="24"/>
      <c r="O41" s="20"/>
      <c r="P41" s="20"/>
      <c r="Q41" s="20"/>
      <c r="R41" s="20"/>
      <c r="S41" s="20"/>
      <c r="T41">
        <v>39</v>
      </c>
    </row>
    <row r="42" spans="1:20" s="178" customFormat="1" ht="13" hidden="1">
      <c r="A42" s="147" t="str">
        <f t="shared" si="0"/>
        <v>[提取结果.xlsx]02-关联交易等事项统计表-集团总部-4内部关联现金流</v>
      </c>
      <c r="B42" s="172">
        <v>40</v>
      </c>
      <c r="C42" s="152" t="str">
        <f t="shared" si="1"/>
        <v>1级-2级</v>
      </c>
      <c r="D42" s="152" t="s">
        <v>64</v>
      </c>
      <c r="E42" s="152" t="s">
        <v>65</v>
      </c>
      <c r="F42" s="152" t="s">
        <v>66</v>
      </c>
      <c r="G42" s="152" t="s">
        <v>81</v>
      </c>
      <c r="H42" s="179" t="s">
        <v>101</v>
      </c>
      <c r="I42" s="174" t="s">
        <v>5</v>
      </c>
      <c r="J42" s="175">
        <v>55352.4</v>
      </c>
      <c r="K42" s="173"/>
      <c r="L42" s="174"/>
      <c r="M42" s="176"/>
      <c r="N42" s="177"/>
      <c r="O42" s="176"/>
      <c r="P42" s="176"/>
      <c r="Q42" s="176"/>
      <c r="R42" s="176"/>
      <c r="S42" s="176"/>
      <c r="T42" s="178">
        <v>40</v>
      </c>
    </row>
    <row r="43" spans="1:20" ht="13" hidden="1">
      <c r="A43" s="147" t="str">
        <f t="shared" si="0"/>
        <v>[提取结果.xlsx]02-关联交易等事项统计表-集团总部-4内部关联现金流</v>
      </c>
      <c r="B43" s="9">
        <v>41</v>
      </c>
      <c r="C43" s="10" t="str">
        <f t="shared" si="1"/>
        <v>1级-3级</v>
      </c>
      <c r="D43" s="10" t="s">
        <v>64</v>
      </c>
      <c r="E43" s="10" t="s">
        <v>65</v>
      </c>
      <c r="F43" s="10" t="s">
        <v>69</v>
      </c>
      <c r="G43" s="10" t="s">
        <v>102</v>
      </c>
      <c r="H43" s="76" t="s">
        <v>101</v>
      </c>
      <c r="I43" s="77" t="s">
        <v>5</v>
      </c>
      <c r="J43" s="26">
        <v>35281.68</v>
      </c>
      <c r="K43" s="22"/>
      <c r="L43" s="23"/>
      <c r="M43" s="20"/>
      <c r="N43" s="24"/>
      <c r="O43" s="20"/>
      <c r="P43" s="20"/>
      <c r="Q43" s="20"/>
      <c r="R43" s="20"/>
      <c r="S43" s="20"/>
      <c r="T43">
        <v>41</v>
      </c>
    </row>
    <row r="44" spans="1:20" ht="13" hidden="1">
      <c r="A44" s="147" t="str">
        <f t="shared" si="0"/>
        <v>[提取结果.xlsx]02-关联交易等事项统计表-集团总部-4内部关联现金流</v>
      </c>
      <c r="B44" s="9">
        <v>42</v>
      </c>
      <c r="C44" s="10" t="str">
        <f t="shared" si="1"/>
        <v>1级-2级</v>
      </c>
      <c r="D44" s="10" t="s">
        <v>64</v>
      </c>
      <c r="E44" s="10" t="s">
        <v>65</v>
      </c>
      <c r="F44" s="10" t="s">
        <v>66</v>
      </c>
      <c r="G44" s="10" t="s">
        <v>89</v>
      </c>
      <c r="H44" s="76" t="s">
        <v>101</v>
      </c>
      <c r="I44" s="77" t="s">
        <v>5</v>
      </c>
      <c r="J44" s="26">
        <v>201128.1</v>
      </c>
      <c r="K44" s="22"/>
      <c r="L44" s="23"/>
      <c r="M44" s="20"/>
      <c r="N44" s="24"/>
      <c r="O44" s="20"/>
      <c r="P44" s="20"/>
      <c r="Q44" s="20"/>
      <c r="R44" s="20"/>
      <c r="S44" s="20"/>
      <c r="T44">
        <v>42</v>
      </c>
    </row>
    <row r="45" spans="1:20" ht="13">
      <c r="A45" s="147" t="str">
        <f t="shared" si="0"/>
        <v>[提取结果.xlsx]02-关联交易等事项统计表-集团总部-4内部关联现金流</v>
      </c>
      <c r="B45" s="9">
        <v>43</v>
      </c>
      <c r="C45" s="10" t="str">
        <f t="shared" si="1"/>
        <v>1级-2级</v>
      </c>
      <c r="D45" s="10" t="s">
        <v>64</v>
      </c>
      <c r="E45" s="10" t="s">
        <v>65</v>
      </c>
      <c r="F45" s="10" t="s">
        <v>66</v>
      </c>
      <c r="G45" s="10" t="s">
        <v>76</v>
      </c>
      <c r="H45" s="76" t="s">
        <v>103</v>
      </c>
      <c r="I45" s="77" t="s">
        <v>5</v>
      </c>
      <c r="J45" s="26">
        <f>5576.28+2776057.42</f>
        <v>2781633.6999999997</v>
      </c>
      <c r="K45" s="22"/>
      <c r="L45" s="23"/>
      <c r="M45" s="20"/>
      <c r="N45" s="24"/>
      <c r="O45" s="20"/>
      <c r="P45" s="20"/>
      <c r="Q45" s="20"/>
      <c r="R45" s="20"/>
      <c r="S45" s="20"/>
      <c r="T45">
        <v>43</v>
      </c>
    </row>
    <row r="46" spans="1:20" s="178" customFormat="1" ht="13">
      <c r="A46" s="171" t="str">
        <f t="shared" si="0"/>
        <v>[提取结果.xlsx]02-关联交易等事项统计表-集团总部-4内部关联现金流</v>
      </c>
      <c r="B46" s="172">
        <v>44</v>
      </c>
      <c r="C46" s="152" t="str">
        <f t="shared" si="1"/>
        <v>1级-2级</v>
      </c>
      <c r="D46" s="152" t="s">
        <v>64</v>
      </c>
      <c r="E46" s="152" t="s">
        <v>65</v>
      </c>
      <c r="F46" s="152" t="s">
        <v>66</v>
      </c>
      <c r="G46" s="152" t="s">
        <v>76</v>
      </c>
      <c r="H46" s="179" t="s">
        <v>104</v>
      </c>
      <c r="I46" s="174" t="s">
        <v>9</v>
      </c>
      <c r="J46" s="209">
        <f>-2208100-2615094.24*1.06+19030.88</f>
        <v>-4961069.0144000007</v>
      </c>
      <c r="K46" s="173"/>
      <c r="L46" s="174"/>
      <c r="M46" s="176"/>
      <c r="N46" s="177"/>
      <c r="O46" s="176"/>
      <c r="P46" s="176"/>
      <c r="Q46" s="176"/>
      <c r="R46" s="176"/>
      <c r="S46" s="176"/>
      <c r="T46" s="178">
        <v>44</v>
      </c>
    </row>
    <row r="47" spans="1:20" ht="13" hidden="1">
      <c r="A47" s="147" t="str">
        <f t="shared" si="0"/>
        <v>[提取结果.xlsx]02-关联交易等事项统计表-集团总部-4内部关联现金流</v>
      </c>
      <c r="B47" s="9">
        <v>45</v>
      </c>
      <c r="C47" s="10" t="str">
        <f t="shared" si="1"/>
        <v>1级-2级</v>
      </c>
      <c r="D47" s="10" t="s">
        <v>64</v>
      </c>
      <c r="E47" s="10" t="s">
        <v>65</v>
      </c>
      <c r="F47" s="10" t="s">
        <v>66</v>
      </c>
      <c r="G47" s="10" t="s">
        <v>90</v>
      </c>
      <c r="H47" s="76" t="s">
        <v>105</v>
      </c>
      <c r="I47" s="77" t="s">
        <v>5</v>
      </c>
      <c r="J47" s="26">
        <v>9404850</v>
      </c>
      <c r="K47" s="22"/>
      <c r="L47" s="23"/>
      <c r="M47" s="20"/>
      <c r="N47" s="24"/>
      <c r="O47" s="20"/>
      <c r="P47" s="20"/>
      <c r="Q47" s="20"/>
      <c r="R47" s="20"/>
      <c r="S47" s="20"/>
      <c r="T47">
        <v>45</v>
      </c>
    </row>
    <row r="48" spans="1:20" ht="13" hidden="1">
      <c r="A48" s="147" t="str">
        <f t="shared" si="0"/>
        <v>[提取结果.xlsx]02-关联交易等事项统计表-集团总部-4内部关联现金流</v>
      </c>
      <c r="B48" s="9">
        <v>46</v>
      </c>
      <c r="C48" s="10" t="str">
        <f t="shared" si="1"/>
        <v>1级-2级</v>
      </c>
      <c r="D48" s="10" t="s">
        <v>64</v>
      </c>
      <c r="E48" s="10" t="s">
        <v>65</v>
      </c>
      <c r="F48" s="10" t="s">
        <v>66</v>
      </c>
      <c r="G48" s="10" t="s">
        <v>106</v>
      </c>
      <c r="H48" s="76" t="s">
        <v>107</v>
      </c>
      <c r="I48" s="77" t="s">
        <v>5</v>
      </c>
      <c r="J48" s="26">
        <v>100000</v>
      </c>
      <c r="K48" s="22"/>
      <c r="L48" s="23"/>
      <c r="M48" s="20"/>
      <c r="N48" s="24"/>
      <c r="O48" s="20"/>
      <c r="P48" s="20"/>
      <c r="Q48" s="20"/>
      <c r="R48" s="20"/>
      <c r="S48" s="20"/>
      <c r="T48">
        <v>46</v>
      </c>
    </row>
    <row r="49" spans="1:23" ht="13" hidden="1">
      <c r="A49" s="147" t="str">
        <f t="shared" si="0"/>
        <v>[提取结果.xlsx]02-关联交易等事项统计表-集团总部-4内部关联现金流</v>
      </c>
      <c r="B49" s="9">
        <v>47</v>
      </c>
      <c r="C49" s="10" t="str">
        <f t="shared" si="1"/>
        <v>1级-2级</v>
      </c>
      <c r="D49" s="10" t="s">
        <v>64</v>
      </c>
      <c r="E49" s="10" t="s">
        <v>65</v>
      </c>
      <c r="F49" s="10" t="s">
        <v>66</v>
      </c>
      <c r="G49" s="10" t="s">
        <v>67</v>
      </c>
      <c r="H49" s="76" t="s">
        <v>108</v>
      </c>
      <c r="I49" s="77" t="s">
        <v>5</v>
      </c>
      <c r="J49" s="26">
        <v>30000000</v>
      </c>
      <c r="K49" s="22"/>
      <c r="L49" s="23"/>
      <c r="M49" s="20"/>
      <c r="N49" s="24"/>
      <c r="O49" s="20"/>
      <c r="P49" s="20"/>
      <c r="Q49" s="20"/>
      <c r="R49" s="20"/>
      <c r="S49" s="20"/>
      <c r="T49">
        <v>47</v>
      </c>
    </row>
    <row r="50" spans="1:23" ht="13" hidden="1">
      <c r="A50" s="147" t="str">
        <f t="shared" si="0"/>
        <v>[提取结果.xlsx]02-关联交易等事项统计表-集团总部-4内部关联现金流</v>
      </c>
      <c r="B50" s="9">
        <v>48</v>
      </c>
      <c r="C50" s="10" t="str">
        <f t="shared" si="1"/>
        <v>1级-2级</v>
      </c>
      <c r="D50" s="10" t="s">
        <v>64</v>
      </c>
      <c r="E50" s="10" t="s">
        <v>65</v>
      </c>
      <c r="F50" s="10" t="s">
        <v>66</v>
      </c>
      <c r="G50" s="10" t="s">
        <v>109</v>
      </c>
      <c r="H50" s="76" t="s">
        <v>110</v>
      </c>
      <c r="I50" s="77" t="s">
        <v>11</v>
      </c>
      <c r="J50" s="26">
        <v>10961182.65</v>
      </c>
      <c r="K50" s="22"/>
      <c r="L50" s="23"/>
      <c r="M50" s="20"/>
      <c r="N50" s="24"/>
      <c r="O50" s="20"/>
      <c r="P50" s="20"/>
      <c r="Q50" s="20"/>
      <c r="R50" s="20"/>
      <c r="S50" s="20"/>
      <c r="T50">
        <v>48</v>
      </c>
    </row>
    <row r="51" spans="1:23" ht="13" hidden="1">
      <c r="A51" s="147" t="str">
        <f t="shared" ref="A51:A71" si="2"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1" s="9">
        <v>49</v>
      </c>
      <c r="C51" s="10" t="str">
        <f t="shared" ref="C51:C90" si="3">TEXT(D51,"000")&amp;"-"&amp;TEXT(F51,"000")</f>
        <v>3级-3级</v>
      </c>
      <c r="D51" s="10" t="s">
        <v>116</v>
      </c>
      <c r="E51" s="10" t="s">
        <v>127</v>
      </c>
      <c r="F51" s="10" t="s">
        <v>116</v>
      </c>
      <c r="G51" s="10" t="s">
        <v>102</v>
      </c>
      <c r="H51" s="81" t="s">
        <v>139</v>
      </c>
      <c r="I51" s="77" t="s">
        <v>6</v>
      </c>
      <c r="J51" s="26">
        <v>34560</v>
      </c>
      <c r="K51" s="22"/>
      <c r="L51" s="23"/>
      <c r="M51" s="32"/>
      <c r="N51" s="24"/>
      <c r="O51" s="20"/>
      <c r="P51" s="20"/>
      <c r="Q51" s="33"/>
      <c r="R51" s="33"/>
      <c r="S51" s="33"/>
      <c r="T51">
        <v>121</v>
      </c>
    </row>
    <row r="52" spans="1:23" ht="13" hidden="1">
      <c r="A52" s="147" t="str">
        <f t="shared" si="2"/>
        <v>[提取结果.xlsx]02-关联交易等事项统计表-轻出公司-4内部关联现金流</v>
      </c>
      <c r="B52" s="9">
        <v>50</v>
      </c>
      <c r="C52" s="10" t="str">
        <f t="shared" si="3"/>
        <v>3级-3级</v>
      </c>
      <c r="D52" s="10" t="s">
        <v>116</v>
      </c>
      <c r="E52" s="10" t="s">
        <v>127</v>
      </c>
      <c r="F52" s="10" t="s">
        <v>116</v>
      </c>
      <c r="G52" s="10" t="s">
        <v>158</v>
      </c>
      <c r="H52" s="81" t="s">
        <v>159</v>
      </c>
      <c r="I52" s="77" t="s">
        <v>9</v>
      </c>
      <c r="J52" s="26">
        <v>47280</v>
      </c>
      <c r="K52" s="22"/>
      <c r="L52" s="23"/>
      <c r="M52" s="32"/>
      <c r="N52" s="24"/>
      <c r="O52" s="20"/>
      <c r="P52" s="20"/>
      <c r="Q52" s="33"/>
      <c r="R52" s="33"/>
      <c r="S52" s="33"/>
      <c r="T52">
        <v>122</v>
      </c>
    </row>
    <row r="53" spans="1:23" ht="13" hidden="1">
      <c r="A53" s="147" t="str">
        <f t="shared" si="2"/>
        <v>[提取结果.xlsx]02-关联交易等事项统计表-轻出公司-4内部关联现金流</v>
      </c>
      <c r="B53" s="9">
        <v>51</v>
      </c>
      <c r="C53" s="10" t="str">
        <f t="shared" si="3"/>
        <v>3级-3级</v>
      </c>
      <c r="D53" s="10" t="s">
        <v>116</v>
      </c>
      <c r="E53" s="10" t="s">
        <v>128</v>
      </c>
      <c r="F53" s="10" t="s">
        <v>116</v>
      </c>
      <c r="G53" s="10" t="s">
        <v>102</v>
      </c>
      <c r="H53" s="81" t="s">
        <v>160</v>
      </c>
      <c r="I53" s="77" t="s">
        <v>3</v>
      </c>
      <c r="J53" s="34">
        <v>-25160.06</v>
      </c>
      <c r="K53" s="22"/>
      <c r="L53" s="23"/>
      <c r="M53" s="32"/>
      <c r="N53" s="24"/>
      <c r="O53" s="20"/>
      <c r="P53" s="20"/>
      <c r="Q53" s="33"/>
      <c r="R53" s="33"/>
      <c r="S53" s="33"/>
      <c r="T53">
        <v>123</v>
      </c>
    </row>
    <row r="54" spans="1:23" ht="13" hidden="1">
      <c r="A54" s="147" t="str">
        <f t="shared" si="2"/>
        <v>[提取结果.xlsx]02-关联交易等事项统计表-轻出公司-4内部关联现金流</v>
      </c>
      <c r="B54" s="9">
        <v>52</v>
      </c>
      <c r="C54" s="10" t="str">
        <f t="shared" si="3"/>
        <v>3级-3级</v>
      </c>
      <c r="D54" s="10" t="s">
        <v>116</v>
      </c>
      <c r="E54" s="10" t="s">
        <v>128</v>
      </c>
      <c r="F54" s="10" t="s">
        <v>116</v>
      </c>
      <c r="G54" s="10" t="s">
        <v>161</v>
      </c>
      <c r="H54" s="81" t="s">
        <v>162</v>
      </c>
      <c r="I54" s="77" t="s">
        <v>9</v>
      </c>
      <c r="J54" s="26">
        <v>4957</v>
      </c>
      <c r="K54" s="22"/>
      <c r="L54" s="23"/>
      <c r="M54" s="32"/>
      <c r="N54" s="24"/>
      <c r="O54" s="20"/>
      <c r="P54" s="20"/>
      <c r="Q54" s="33"/>
      <c r="R54" s="33"/>
      <c r="S54" s="33"/>
      <c r="T54">
        <v>124</v>
      </c>
    </row>
    <row r="55" spans="1:23" ht="13" hidden="1">
      <c r="A55" s="147" t="str">
        <f t="shared" si="2"/>
        <v>[提取结果.xlsx]02-关联交易等事项统计表-轻出公司-4内部关联现金流</v>
      </c>
      <c r="B55" s="9">
        <v>53</v>
      </c>
      <c r="C55" s="10" t="str">
        <f t="shared" si="3"/>
        <v>3级-3级</v>
      </c>
      <c r="D55" s="10" t="s">
        <v>116</v>
      </c>
      <c r="E55" s="10" t="s">
        <v>117</v>
      </c>
      <c r="F55" s="10" t="s">
        <v>116</v>
      </c>
      <c r="G55" s="10" t="s">
        <v>158</v>
      </c>
      <c r="H55" s="81" t="s">
        <v>159</v>
      </c>
      <c r="I55" s="77" t="s">
        <v>9</v>
      </c>
      <c r="J55" s="26">
        <v>64160</v>
      </c>
      <c r="K55" s="22"/>
      <c r="L55" s="23"/>
      <c r="M55" s="32"/>
      <c r="N55" s="24"/>
      <c r="O55" s="20"/>
      <c r="P55" s="20"/>
      <c r="Q55" s="33"/>
      <c r="R55" s="33"/>
      <c r="S55" s="33"/>
      <c r="T55">
        <v>125</v>
      </c>
    </row>
    <row r="56" spans="1:23" ht="13" hidden="1">
      <c r="A56" s="147" t="str">
        <f t="shared" si="2"/>
        <v>[提取结果.xlsx]02-关联交易等事项统计表-轻出公司-4内部关联现金流</v>
      </c>
      <c r="B56" s="9">
        <v>54</v>
      </c>
      <c r="C56" s="10" t="str">
        <f t="shared" si="3"/>
        <v>3级-4级</v>
      </c>
      <c r="D56" s="10" t="s">
        <v>116</v>
      </c>
      <c r="E56" s="10" t="s">
        <v>121</v>
      </c>
      <c r="F56" s="10" t="s">
        <v>163</v>
      </c>
      <c r="G56" s="10" t="s">
        <v>76</v>
      </c>
      <c r="H56" s="81" t="s">
        <v>164</v>
      </c>
      <c r="I56" s="77" t="s">
        <v>9</v>
      </c>
      <c r="J56" s="26">
        <v>216934.8</v>
      </c>
      <c r="K56" s="22"/>
      <c r="L56" s="23"/>
      <c r="M56" s="32"/>
      <c r="N56" s="24"/>
      <c r="O56" s="20"/>
      <c r="P56" s="20"/>
      <c r="Q56" s="33"/>
      <c r="R56" s="33"/>
      <c r="S56" s="33"/>
      <c r="T56">
        <v>126</v>
      </c>
    </row>
    <row r="57" spans="1:23" ht="13" hidden="1">
      <c r="A57" s="147" t="str">
        <f t="shared" si="2"/>
        <v>[提取结果.xlsx]02-关联交易等事项统计表-轻出公司-4内部关联现金流</v>
      </c>
      <c r="B57" s="9">
        <v>55</v>
      </c>
      <c r="C57" s="10" t="str">
        <f t="shared" si="3"/>
        <v>3级-4级</v>
      </c>
      <c r="D57" s="10" t="s">
        <v>116</v>
      </c>
      <c r="E57" s="10" t="s">
        <v>121</v>
      </c>
      <c r="F57" s="10" t="s">
        <v>163</v>
      </c>
      <c r="G57" s="10" t="s">
        <v>76</v>
      </c>
      <c r="H57" s="81" t="s">
        <v>165</v>
      </c>
      <c r="I57" s="77" t="s">
        <v>3</v>
      </c>
      <c r="J57" s="26">
        <v>254016.95</v>
      </c>
      <c r="K57" s="22"/>
      <c r="L57" s="23"/>
      <c r="M57" s="32"/>
      <c r="N57" s="24"/>
      <c r="O57" s="20"/>
      <c r="P57" s="20"/>
      <c r="Q57" s="33"/>
      <c r="R57" s="33"/>
      <c r="S57" s="33"/>
      <c r="T57">
        <v>127</v>
      </c>
    </row>
    <row r="58" spans="1:23" ht="13" hidden="1">
      <c r="A58" s="147" t="str">
        <f t="shared" si="2"/>
        <v>[提取结果.xlsx]02-关联交易等事项统计表-轻出公司-4内部关联现金流</v>
      </c>
      <c r="B58" s="9">
        <v>56</v>
      </c>
      <c r="C58" s="10" t="str">
        <f t="shared" si="3"/>
        <v>3级-4级</v>
      </c>
      <c r="D58" s="10" t="s">
        <v>116</v>
      </c>
      <c r="E58" s="10" t="s">
        <v>121</v>
      </c>
      <c r="F58" s="10" t="s">
        <v>163</v>
      </c>
      <c r="G58" s="10" t="s">
        <v>76</v>
      </c>
      <c r="H58" s="81" t="s">
        <v>166</v>
      </c>
      <c r="I58" s="77" t="s">
        <v>5</v>
      </c>
      <c r="J58" s="26">
        <v>76484.899999999994</v>
      </c>
      <c r="K58" s="22"/>
      <c r="L58" s="23"/>
      <c r="M58" s="32"/>
      <c r="N58" s="24"/>
      <c r="O58" s="20"/>
      <c r="P58" s="20"/>
      <c r="Q58" s="33"/>
      <c r="R58" s="33"/>
      <c r="S58" s="33"/>
      <c r="T58">
        <v>128</v>
      </c>
    </row>
    <row r="59" spans="1:23" ht="13" hidden="1">
      <c r="A59" s="147" t="str">
        <f t="shared" si="2"/>
        <v>[提取结果.xlsx]02-关联交易等事项统计表-轻出公司-4内部关联现金流</v>
      </c>
      <c r="B59" s="9">
        <v>57</v>
      </c>
      <c r="C59" s="10" t="str">
        <f t="shared" si="3"/>
        <v>4级-4级</v>
      </c>
      <c r="D59" s="10" t="s">
        <v>163</v>
      </c>
      <c r="E59" s="10" t="s">
        <v>167</v>
      </c>
      <c r="F59" s="10" t="s">
        <v>163</v>
      </c>
      <c r="G59" s="10" t="s">
        <v>76</v>
      </c>
      <c r="H59" s="81" t="s">
        <v>165</v>
      </c>
      <c r="I59" s="77" t="s">
        <v>3</v>
      </c>
      <c r="J59" s="26">
        <v>192372.86</v>
      </c>
      <c r="K59" s="22"/>
      <c r="L59" s="23"/>
      <c r="M59" s="32"/>
      <c r="N59" s="24"/>
      <c r="O59" s="20"/>
      <c r="P59" s="20"/>
      <c r="Q59" s="33"/>
      <c r="R59" s="33"/>
      <c r="S59" s="33"/>
      <c r="T59">
        <v>129</v>
      </c>
    </row>
    <row r="60" spans="1:23" ht="13" hidden="1">
      <c r="A60" s="147" t="str">
        <f t="shared" si="2"/>
        <v>[提取结果.xlsx]02-关联交易等事项统计表-轻出公司-4内部关联现金流</v>
      </c>
      <c r="B60" s="9">
        <v>58</v>
      </c>
      <c r="C60" s="10" t="str">
        <f t="shared" si="3"/>
        <v>4级-4级</v>
      </c>
      <c r="D60" s="10" t="s">
        <v>163</v>
      </c>
      <c r="E60" s="10" t="s">
        <v>167</v>
      </c>
      <c r="F60" s="10" t="s">
        <v>163</v>
      </c>
      <c r="G60" s="10" t="s">
        <v>76</v>
      </c>
      <c r="H60" s="81" t="s">
        <v>166</v>
      </c>
      <c r="I60" s="77" t="s">
        <v>5</v>
      </c>
      <c r="J60" s="26">
        <v>35131.42</v>
      </c>
      <c r="K60" s="22"/>
      <c r="L60" s="23"/>
      <c r="M60" s="32"/>
      <c r="N60" s="24"/>
      <c r="O60" s="20"/>
      <c r="P60" s="20"/>
      <c r="Q60" s="33"/>
      <c r="R60" s="33"/>
      <c r="S60" s="33"/>
      <c r="T60">
        <v>130</v>
      </c>
    </row>
    <row r="61" spans="1:23" ht="13" hidden="1">
      <c r="A61" s="147" t="str">
        <f t="shared" si="2"/>
        <v>[提取结果.xlsx]02-关联交易等事项统计表-轻出公司-4内部关联现金流</v>
      </c>
      <c r="B61" s="9">
        <v>59</v>
      </c>
      <c r="C61" s="10" t="str">
        <f t="shared" si="3"/>
        <v>3及-3级</v>
      </c>
      <c r="D61" s="10" t="s">
        <v>168</v>
      </c>
      <c r="E61" s="10" t="s">
        <v>126</v>
      </c>
      <c r="F61" s="10" t="s">
        <v>116</v>
      </c>
      <c r="G61" s="10" t="s">
        <v>158</v>
      </c>
      <c r="H61" s="81" t="s">
        <v>159</v>
      </c>
      <c r="I61" s="77" t="s">
        <v>9</v>
      </c>
      <c r="J61" s="26">
        <v>27980</v>
      </c>
      <c r="K61" s="22"/>
      <c r="L61" s="23"/>
      <c r="M61" s="32"/>
      <c r="N61" s="24"/>
      <c r="O61" s="20"/>
      <c r="P61" s="20"/>
      <c r="Q61" s="33"/>
      <c r="R61" s="33"/>
      <c r="S61" s="33"/>
      <c r="T61">
        <v>131</v>
      </c>
    </row>
    <row r="62" spans="1:23" ht="13" hidden="1">
      <c r="A62" s="147" t="str">
        <f t="shared" si="2"/>
        <v>[提取结果.xlsx]02-关联交易等事项统计表-轻出公司-4内部关联现金流</v>
      </c>
      <c r="B62" s="9">
        <v>60</v>
      </c>
      <c r="C62" s="10" t="str">
        <f t="shared" si="3"/>
        <v>3及-4级</v>
      </c>
      <c r="D62" s="10" t="s">
        <v>168</v>
      </c>
      <c r="E62" s="10" t="s">
        <v>126</v>
      </c>
      <c r="F62" s="10" t="s">
        <v>163</v>
      </c>
      <c r="G62" s="10" t="s">
        <v>76</v>
      </c>
      <c r="H62" s="81" t="s">
        <v>164</v>
      </c>
      <c r="I62" s="77" t="s">
        <v>9</v>
      </c>
      <c r="J62" s="26">
        <v>246664.8</v>
      </c>
      <c r="K62" s="22"/>
      <c r="L62" s="23"/>
      <c r="M62" s="32"/>
      <c r="N62" s="24"/>
      <c r="O62" s="20"/>
      <c r="P62" s="20"/>
      <c r="Q62" s="33"/>
      <c r="R62" s="33"/>
      <c r="S62" s="33"/>
      <c r="T62">
        <v>132</v>
      </c>
      <c r="W62" t="s">
        <v>707</v>
      </c>
    </row>
    <row r="63" spans="1:23" ht="13" hidden="1">
      <c r="A63" s="147" t="str">
        <f t="shared" si="2"/>
        <v>[提取结果.xlsx]02-关联交易等事项统计表-轻出公司-4内部关联现金流</v>
      </c>
      <c r="B63" s="9">
        <v>61</v>
      </c>
      <c r="C63" s="10" t="str">
        <f t="shared" si="3"/>
        <v>2级-2级</v>
      </c>
      <c r="D63" s="10" t="s">
        <v>66</v>
      </c>
      <c r="E63" s="10" t="s">
        <v>81</v>
      </c>
      <c r="F63" s="10" t="s">
        <v>66</v>
      </c>
      <c r="G63" s="10" t="s">
        <v>169</v>
      </c>
      <c r="H63" s="81" t="s">
        <v>129</v>
      </c>
      <c r="I63" s="77" t="s">
        <v>3</v>
      </c>
      <c r="J63" s="26">
        <v>138000</v>
      </c>
      <c r="K63" s="22"/>
      <c r="L63" s="23"/>
      <c r="M63" s="32"/>
      <c r="N63" s="24"/>
      <c r="O63" s="20"/>
      <c r="P63" s="20"/>
      <c r="Q63" s="33"/>
      <c r="R63" s="33"/>
      <c r="S63" s="33"/>
      <c r="T63">
        <v>133</v>
      </c>
      <c r="W63" t="s">
        <v>708</v>
      </c>
    </row>
    <row r="64" spans="1:23" ht="13" hidden="1">
      <c r="A64" s="147" t="str">
        <f t="shared" si="2"/>
        <v>[提取结果.xlsx]02-关联交易等事项统计表-轻出公司-4内部关联现金流</v>
      </c>
      <c r="B64" s="9">
        <v>62</v>
      </c>
      <c r="C64" s="10" t="str">
        <f t="shared" si="3"/>
        <v>2级-3级</v>
      </c>
      <c r="D64" s="10" t="s">
        <v>66</v>
      </c>
      <c r="E64" s="10" t="s">
        <v>81</v>
      </c>
      <c r="F64" s="10" t="s">
        <v>69</v>
      </c>
      <c r="G64" s="10" t="s">
        <v>170</v>
      </c>
      <c r="H64" s="81" t="s">
        <v>129</v>
      </c>
      <c r="I64" s="77" t="s">
        <v>3</v>
      </c>
      <c r="J64" s="26">
        <v>42500</v>
      </c>
      <c r="K64" s="22"/>
      <c r="L64" s="23"/>
      <c r="M64" s="32"/>
      <c r="N64" s="24"/>
      <c r="O64" s="20"/>
      <c r="P64" s="20"/>
      <c r="Q64" s="33"/>
      <c r="R64" s="33"/>
      <c r="S64" s="33"/>
      <c r="T64">
        <v>134</v>
      </c>
      <c r="W64" t="s">
        <v>709</v>
      </c>
    </row>
    <row r="65" spans="1:23" s="178" customFormat="1" ht="13" hidden="1">
      <c r="A65" s="171" t="str">
        <f t="shared" si="2"/>
        <v>[提取结果.xlsx]02-关联交易等事项统计表-轻出公司-4内部关联现金流</v>
      </c>
      <c r="B65" s="172">
        <v>63</v>
      </c>
      <c r="C65" s="152" t="str">
        <f t="shared" si="3"/>
        <v>2级-4级</v>
      </c>
      <c r="D65" s="152" t="s">
        <v>66</v>
      </c>
      <c r="E65" s="152" t="s">
        <v>81</v>
      </c>
      <c r="F65" s="152" t="s">
        <v>72</v>
      </c>
      <c r="G65" s="152" t="s">
        <v>76</v>
      </c>
      <c r="H65" s="189" t="s">
        <v>129</v>
      </c>
      <c r="I65" s="174" t="s">
        <v>3</v>
      </c>
      <c r="J65" s="175">
        <v>2758551.4</v>
      </c>
      <c r="K65" s="173"/>
      <c r="L65" s="174"/>
      <c r="M65" s="180"/>
      <c r="N65" s="177"/>
      <c r="O65" s="176"/>
      <c r="P65" s="176"/>
      <c r="Q65" s="197"/>
      <c r="R65" s="197"/>
      <c r="S65" s="197"/>
      <c r="T65" s="178">
        <v>135</v>
      </c>
      <c r="W65" s="178" t="s">
        <v>710</v>
      </c>
    </row>
    <row r="66" spans="1:23" ht="13" hidden="1">
      <c r="A66" s="147" t="str">
        <f t="shared" si="2"/>
        <v>[提取结果.xlsx]02-关联交易等事项统计表-轻出公司-4内部关联现金流</v>
      </c>
      <c r="B66" s="9">
        <v>64</v>
      </c>
      <c r="C66" s="10" t="str">
        <f t="shared" si="3"/>
        <v>2级-4级</v>
      </c>
      <c r="D66" s="10" t="s">
        <v>66</v>
      </c>
      <c r="E66" s="10" t="s">
        <v>81</v>
      </c>
      <c r="F66" s="10" t="s">
        <v>72</v>
      </c>
      <c r="G66" s="10" t="s">
        <v>76</v>
      </c>
      <c r="H66" s="81" t="s">
        <v>171</v>
      </c>
      <c r="I66" s="77" t="s">
        <v>5</v>
      </c>
      <c r="J66" s="26">
        <v>561046.88</v>
      </c>
      <c r="K66" s="22"/>
      <c r="L66" s="23"/>
      <c r="M66" s="32"/>
      <c r="N66" s="24"/>
      <c r="O66" s="20"/>
      <c r="P66" s="20"/>
      <c r="Q66" s="33"/>
      <c r="R66" s="33"/>
      <c r="S66" s="33"/>
      <c r="T66">
        <v>136</v>
      </c>
      <c r="W66" t="s">
        <v>711</v>
      </c>
    </row>
    <row r="67" spans="1:23" ht="13" hidden="1">
      <c r="A67" s="147" t="str">
        <f t="shared" si="2"/>
        <v>[提取结果.xlsx]02-关联交易等事项统计表-轻出公司-4内部关联现金流</v>
      </c>
      <c r="B67" s="9">
        <v>65</v>
      </c>
      <c r="C67" s="10" t="str">
        <f t="shared" si="3"/>
        <v>2级-2级</v>
      </c>
      <c r="D67" s="10" t="s">
        <v>66</v>
      </c>
      <c r="E67" s="10" t="s">
        <v>81</v>
      </c>
      <c r="F67" s="10" t="s">
        <v>66</v>
      </c>
      <c r="G67" s="10" t="s">
        <v>172</v>
      </c>
      <c r="H67" s="81" t="s">
        <v>129</v>
      </c>
      <c r="I67" s="77" t="s">
        <v>3</v>
      </c>
      <c r="J67" s="26">
        <v>14362.68</v>
      </c>
      <c r="K67" s="22"/>
      <c r="L67" s="23"/>
      <c r="M67" s="32"/>
      <c r="N67" s="24"/>
      <c r="O67" s="20"/>
      <c r="P67" s="20"/>
      <c r="Q67" s="33"/>
      <c r="R67" s="33"/>
      <c r="S67" s="33"/>
      <c r="T67">
        <v>137</v>
      </c>
      <c r="W67" t="s">
        <v>712</v>
      </c>
    </row>
    <row r="68" spans="1:23" ht="13" hidden="1">
      <c r="A68" s="147" t="str">
        <f t="shared" si="2"/>
        <v>[提取结果.xlsx]02-关联交易等事项统计表-轻出公司-4内部关联现金流</v>
      </c>
      <c r="B68" s="9">
        <v>66</v>
      </c>
      <c r="C68" s="10" t="str">
        <f t="shared" si="3"/>
        <v>2级-4级</v>
      </c>
      <c r="D68" s="10" t="s">
        <v>66</v>
      </c>
      <c r="E68" s="10" t="s">
        <v>81</v>
      </c>
      <c r="F68" s="10" t="s">
        <v>163</v>
      </c>
      <c r="G68" s="10" t="s">
        <v>173</v>
      </c>
      <c r="H68" s="81" t="s">
        <v>174</v>
      </c>
      <c r="I68" s="77" t="s">
        <v>9</v>
      </c>
      <c r="J68" s="26">
        <v>52388</v>
      </c>
      <c r="K68" s="22"/>
      <c r="L68" s="23"/>
      <c r="M68" s="32"/>
      <c r="N68" s="24"/>
      <c r="O68" s="20"/>
      <c r="P68" s="20"/>
      <c r="Q68" s="33"/>
      <c r="R68" s="33"/>
      <c r="S68" s="33"/>
      <c r="T68">
        <v>138</v>
      </c>
      <c r="W68" t="s">
        <v>713</v>
      </c>
    </row>
    <row r="69" spans="1:23" ht="13" hidden="1">
      <c r="A69" s="147" t="str">
        <f t="shared" si="2"/>
        <v>[提取结果.xlsx]02-关联交易等事项统计表-轻出公司-4内部关联现金流</v>
      </c>
      <c r="B69" s="9">
        <v>67</v>
      </c>
      <c r="C69" s="10" t="str">
        <f t="shared" si="3"/>
        <v>2级-2级</v>
      </c>
      <c r="D69" s="10" t="s">
        <v>66</v>
      </c>
      <c r="E69" s="10" t="s">
        <v>81</v>
      </c>
      <c r="F69" s="10" t="s">
        <v>66</v>
      </c>
      <c r="G69" s="10" t="s">
        <v>175</v>
      </c>
      <c r="H69" s="81" t="s">
        <v>176</v>
      </c>
      <c r="I69" s="115" t="s">
        <v>9</v>
      </c>
      <c r="J69" s="26">
        <v>3600</v>
      </c>
      <c r="K69" s="22"/>
      <c r="L69" s="23"/>
      <c r="M69" s="32"/>
      <c r="N69" s="24"/>
      <c r="O69" s="20"/>
      <c r="P69" s="20"/>
      <c r="Q69" s="33"/>
      <c r="R69" s="33"/>
      <c r="S69" s="33"/>
      <c r="T69">
        <v>139</v>
      </c>
      <c r="W69" t="s">
        <v>714</v>
      </c>
    </row>
    <row r="70" spans="1:23" ht="13" hidden="1">
      <c r="A70" s="147" t="str">
        <f t="shared" si="2"/>
        <v>[提取结果.xlsx]02-关联交易等事项统计表-轻出公司-4内部关联现金流</v>
      </c>
      <c r="B70" s="9">
        <v>68</v>
      </c>
      <c r="C70" s="10" t="str">
        <f t="shared" si="3"/>
        <v>2级-3级</v>
      </c>
      <c r="D70" s="10" t="s">
        <v>66</v>
      </c>
      <c r="E70" s="10" t="s">
        <v>81</v>
      </c>
      <c r="F70" s="10" t="s">
        <v>69</v>
      </c>
      <c r="G70" s="11" t="s">
        <v>177</v>
      </c>
      <c r="H70" s="81" t="s">
        <v>178</v>
      </c>
      <c r="I70" s="115" t="s">
        <v>9</v>
      </c>
      <c r="J70" s="26">
        <v>12992.6</v>
      </c>
      <c r="K70" s="22"/>
      <c r="L70" s="23"/>
      <c r="M70" s="32"/>
      <c r="N70" s="24"/>
      <c r="O70" s="20"/>
      <c r="P70" s="20"/>
      <c r="Q70" s="33"/>
      <c r="R70" s="33"/>
      <c r="S70" s="33"/>
      <c r="T70">
        <v>140</v>
      </c>
      <c r="W70" t="s">
        <v>715</v>
      </c>
    </row>
    <row r="71" spans="1:23" ht="13" hidden="1">
      <c r="A71" s="147" t="str">
        <f t="shared" si="2"/>
        <v>[提取结果.xlsx]02-关联交易等事项统计表-轻出公司-4内部关联现金流</v>
      </c>
      <c r="B71" s="9">
        <v>69</v>
      </c>
      <c r="C71" s="10" t="str">
        <f t="shared" si="3"/>
        <v>2级-2级</v>
      </c>
      <c r="D71" s="10" t="s">
        <v>66</v>
      </c>
      <c r="E71" s="10" t="s">
        <v>81</v>
      </c>
      <c r="F71" s="10" t="s">
        <v>66</v>
      </c>
      <c r="G71" s="10" t="s">
        <v>179</v>
      </c>
      <c r="H71" s="81" t="s">
        <v>178</v>
      </c>
      <c r="I71" s="115" t="s">
        <v>9</v>
      </c>
      <c r="J71" s="26">
        <v>99</v>
      </c>
      <c r="K71" s="22"/>
      <c r="L71" s="23"/>
      <c r="M71" s="32"/>
      <c r="N71" s="24"/>
      <c r="O71" s="20"/>
      <c r="P71" s="20"/>
      <c r="Q71" s="33"/>
      <c r="R71" s="33"/>
      <c r="S71" s="33"/>
      <c r="T71">
        <v>141</v>
      </c>
      <c r="W71" t="s">
        <v>716</v>
      </c>
    </row>
    <row r="72" spans="1:23" ht="13" hidden="1">
      <c r="A72" s="147" t="str">
        <f t="shared" ref="A72:A94" si="4"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2" s="9">
        <v>70</v>
      </c>
      <c r="C72" s="10" t="str">
        <f t="shared" si="3"/>
        <v>2级-2级</v>
      </c>
      <c r="D72" s="10" t="s">
        <v>66</v>
      </c>
      <c r="E72" s="10" t="s">
        <v>81</v>
      </c>
      <c r="F72" s="10" t="s">
        <v>66</v>
      </c>
      <c r="G72" s="10" t="s">
        <v>80</v>
      </c>
      <c r="H72" s="81" t="s">
        <v>178</v>
      </c>
      <c r="I72" s="115" t="s">
        <v>9</v>
      </c>
      <c r="J72" s="26">
        <v>537.6</v>
      </c>
      <c r="K72" s="22"/>
      <c r="L72" s="23"/>
      <c r="M72" s="32"/>
      <c r="N72" s="24"/>
      <c r="O72" s="20"/>
      <c r="P72" s="20"/>
      <c r="Q72" s="33"/>
      <c r="R72" s="33"/>
      <c r="S72" s="33"/>
      <c r="T72">
        <v>142</v>
      </c>
      <c r="W72" t="s">
        <v>717</v>
      </c>
    </row>
    <row r="73" spans="1:23" ht="13" hidden="1">
      <c r="A73" s="147" t="str">
        <f t="shared" si="4"/>
        <v>[提取结果.xlsx]02-关联交易等事项统计表-轻出公司-4内部关联现金流</v>
      </c>
      <c r="B73" s="9">
        <v>71</v>
      </c>
      <c r="C73" s="10" t="str">
        <f t="shared" si="3"/>
        <v>2级-3级</v>
      </c>
      <c r="D73" s="10" t="s">
        <v>66</v>
      </c>
      <c r="E73" s="10" t="s">
        <v>81</v>
      </c>
      <c r="F73" s="10" t="s">
        <v>69</v>
      </c>
      <c r="G73" s="10" t="s">
        <v>102</v>
      </c>
      <c r="H73" s="81" t="s">
        <v>178</v>
      </c>
      <c r="I73" s="115" t="s">
        <v>9</v>
      </c>
      <c r="J73" s="26">
        <v>294.7</v>
      </c>
      <c r="K73" s="22"/>
      <c r="L73" s="23"/>
      <c r="M73" s="32"/>
      <c r="N73" s="24"/>
      <c r="O73" s="20"/>
      <c r="P73" s="20"/>
      <c r="Q73" s="33"/>
      <c r="R73" s="33"/>
      <c r="S73" s="33"/>
      <c r="T73">
        <v>143</v>
      </c>
      <c r="W73" t="s">
        <v>718</v>
      </c>
    </row>
    <row r="74" spans="1:23" ht="13" hidden="1">
      <c r="A74" s="147" t="str">
        <f t="shared" si="4"/>
        <v>[提取结果.xlsx]02-关联交易等事项统计表-轻出公司-4内部关联现金流</v>
      </c>
      <c r="B74" s="9">
        <v>72</v>
      </c>
      <c r="C74" s="10" t="str">
        <f t="shared" si="3"/>
        <v>2级-3级</v>
      </c>
      <c r="D74" s="10" t="s">
        <v>66</v>
      </c>
      <c r="E74" s="10" t="s">
        <v>81</v>
      </c>
      <c r="F74" s="10" t="s">
        <v>69</v>
      </c>
      <c r="G74" s="10" t="s">
        <v>180</v>
      </c>
      <c r="H74" s="81" t="s">
        <v>178</v>
      </c>
      <c r="I74" s="115" t="s">
        <v>9</v>
      </c>
      <c r="J74" s="26">
        <v>329.4</v>
      </c>
      <c r="K74" s="22"/>
      <c r="L74" s="23"/>
      <c r="M74" s="32"/>
      <c r="N74" s="24"/>
      <c r="O74" s="20"/>
      <c r="P74" s="20"/>
      <c r="Q74" s="33"/>
      <c r="R74" s="33"/>
      <c r="S74" s="33"/>
      <c r="T74">
        <v>144</v>
      </c>
      <c r="W74" t="s">
        <v>719</v>
      </c>
    </row>
    <row r="75" spans="1:23" ht="13" hidden="1">
      <c r="A75" s="147" t="str">
        <f t="shared" si="4"/>
        <v>[提取结果.xlsx]02-关联交易等事项统计表-轻出公司-4内部关联现金流</v>
      </c>
      <c r="B75" s="9">
        <v>73</v>
      </c>
      <c r="C75" s="10" t="str">
        <f t="shared" si="3"/>
        <v>2级-2级</v>
      </c>
      <c r="D75" s="10" t="s">
        <v>66</v>
      </c>
      <c r="E75" s="10" t="s">
        <v>81</v>
      </c>
      <c r="F75" s="10" t="s">
        <v>66</v>
      </c>
      <c r="G75" s="10" t="s">
        <v>78</v>
      </c>
      <c r="H75" s="81" t="s">
        <v>178</v>
      </c>
      <c r="I75" s="115" t="s">
        <v>9</v>
      </c>
      <c r="J75" s="26">
        <v>126</v>
      </c>
      <c r="K75" s="22"/>
      <c r="L75" s="23"/>
      <c r="M75" s="32"/>
      <c r="N75" s="24"/>
      <c r="O75" s="20"/>
      <c r="P75" s="20"/>
      <c r="Q75" s="33"/>
      <c r="R75" s="33"/>
      <c r="S75" s="33"/>
      <c r="T75">
        <v>145</v>
      </c>
      <c r="W75" t="s">
        <v>720</v>
      </c>
    </row>
    <row r="76" spans="1:23" s="178" customFormat="1" ht="13" hidden="1">
      <c r="A76" s="147" t="str">
        <f t="shared" si="4"/>
        <v>[提取结果.xlsx]02-关联交易等事项统计表-轻出公司-4内部关联现金流</v>
      </c>
      <c r="B76" s="172">
        <v>74</v>
      </c>
      <c r="C76" s="152" t="str">
        <f t="shared" si="3"/>
        <v>2级-4级</v>
      </c>
      <c r="D76" s="152" t="s">
        <v>66</v>
      </c>
      <c r="E76" s="152" t="s">
        <v>81</v>
      </c>
      <c r="F76" s="152" t="s">
        <v>72</v>
      </c>
      <c r="G76" s="152" t="s">
        <v>76</v>
      </c>
      <c r="H76" s="189" t="s">
        <v>181</v>
      </c>
      <c r="I76" s="174" t="s">
        <v>6</v>
      </c>
      <c r="J76" s="175">
        <v>1031793.71</v>
      </c>
      <c r="K76" s="173"/>
      <c r="L76" s="174"/>
      <c r="M76" s="180"/>
      <c r="N76" s="177"/>
      <c r="O76" s="176"/>
      <c r="P76" s="176"/>
      <c r="Q76" s="197"/>
      <c r="R76" s="197"/>
      <c r="S76" s="197"/>
      <c r="T76" s="178">
        <v>146</v>
      </c>
      <c r="W76" s="178" t="s">
        <v>721</v>
      </c>
    </row>
    <row r="77" spans="1:23" ht="13" hidden="1">
      <c r="A77" s="147" t="str">
        <f t="shared" si="4"/>
        <v>[提取结果.xlsx]02-关联交易等事项统计表-轻出公司-4内部关联现金流</v>
      </c>
      <c r="B77" s="9">
        <v>75</v>
      </c>
      <c r="C77" s="10" t="str">
        <f t="shared" si="3"/>
        <v>3级-4级</v>
      </c>
      <c r="D77" s="10" t="s">
        <v>116</v>
      </c>
      <c r="E77" s="10" t="s">
        <v>153</v>
      </c>
      <c r="F77" s="10" t="s">
        <v>72</v>
      </c>
      <c r="G77" s="10" t="s">
        <v>76</v>
      </c>
      <c r="H77" s="81" t="s">
        <v>171</v>
      </c>
      <c r="I77" s="77" t="s">
        <v>5</v>
      </c>
      <c r="J77" s="26">
        <v>2293642.34</v>
      </c>
      <c r="K77" s="22"/>
      <c r="L77" s="23"/>
      <c r="M77" s="32"/>
      <c r="N77" s="24"/>
      <c r="O77" s="20"/>
      <c r="P77" s="20"/>
      <c r="Q77" s="33"/>
      <c r="R77" s="33"/>
      <c r="S77" s="33"/>
      <c r="T77">
        <v>147</v>
      </c>
      <c r="W77" t="s">
        <v>722</v>
      </c>
    </row>
    <row r="78" spans="1:23" s="178" customFormat="1" ht="13" hidden="1">
      <c r="A78" s="171" t="str">
        <f t="shared" si="4"/>
        <v>[提取结果.xlsx]02-关联交易等事项统计表-轻出公司-4内部关联现金流</v>
      </c>
      <c r="B78" s="172">
        <v>76</v>
      </c>
      <c r="C78" s="152" t="str">
        <f t="shared" si="3"/>
        <v>3级-4级</v>
      </c>
      <c r="D78" s="152" t="s">
        <v>116</v>
      </c>
      <c r="E78" s="152" t="s">
        <v>153</v>
      </c>
      <c r="F78" s="152" t="s">
        <v>72</v>
      </c>
      <c r="G78" s="152" t="s">
        <v>76</v>
      </c>
      <c r="H78" s="189" t="s">
        <v>181</v>
      </c>
      <c r="I78" s="174" t="s">
        <v>6</v>
      </c>
      <c r="J78" s="175">
        <v>1872478.39</v>
      </c>
      <c r="K78" s="173"/>
      <c r="L78" s="174"/>
      <c r="M78" s="180"/>
      <c r="N78" s="177"/>
      <c r="O78" s="176"/>
      <c r="P78" s="176"/>
      <c r="Q78" s="197"/>
      <c r="R78" s="197"/>
      <c r="S78" s="197"/>
      <c r="T78" s="178">
        <v>148</v>
      </c>
      <c r="W78" s="178" t="s">
        <v>723</v>
      </c>
    </row>
    <row r="79" spans="1:23" s="178" customFormat="1" ht="13" hidden="1">
      <c r="A79" s="171" t="str">
        <f t="shared" si="4"/>
        <v>[提取结果.xlsx]02-关联交易等事项统计表-轻出公司-4内部关联现金流</v>
      </c>
      <c r="B79" s="172">
        <v>77</v>
      </c>
      <c r="C79" s="152" t="str">
        <f t="shared" si="3"/>
        <v>3级-4级</v>
      </c>
      <c r="D79" s="152" t="s">
        <v>116</v>
      </c>
      <c r="E79" s="152" t="s">
        <v>153</v>
      </c>
      <c r="F79" s="152" t="s">
        <v>72</v>
      </c>
      <c r="G79" s="156" t="s">
        <v>182</v>
      </c>
      <c r="H79" s="189" t="s">
        <v>129</v>
      </c>
      <c r="I79" s="174" t="s">
        <v>3</v>
      </c>
      <c r="J79" s="175">
        <v>7978005.7999999998</v>
      </c>
      <c r="K79" s="173"/>
      <c r="L79" s="174"/>
      <c r="M79" s="180"/>
      <c r="N79" s="177"/>
      <c r="O79" s="176"/>
      <c r="P79" s="176"/>
      <c r="Q79" s="197"/>
      <c r="R79" s="197"/>
      <c r="S79" s="197"/>
      <c r="T79" s="178">
        <v>149</v>
      </c>
      <c r="W79" s="178" t="s">
        <v>724</v>
      </c>
    </row>
    <row r="80" spans="1:23" ht="13" hidden="1">
      <c r="A80" s="147" t="str">
        <f t="shared" si="4"/>
        <v>[提取结果.xlsx]02-关联交易等事项统计表-轻出公司-4内部关联现金流</v>
      </c>
      <c r="B80" s="9">
        <v>78</v>
      </c>
      <c r="C80" s="10" t="str">
        <f t="shared" si="3"/>
        <v>2级-1级</v>
      </c>
      <c r="D80" s="10" t="s">
        <v>66</v>
      </c>
      <c r="E80" s="10" t="s">
        <v>81</v>
      </c>
      <c r="F80" s="10" t="s">
        <v>64</v>
      </c>
      <c r="G80" s="10" t="s">
        <v>65</v>
      </c>
      <c r="H80" s="81" t="s">
        <v>101</v>
      </c>
      <c r="I80" s="115" t="s">
        <v>7</v>
      </c>
      <c r="J80" s="26">
        <v>66422.880000000005</v>
      </c>
      <c r="K80" s="22"/>
      <c r="L80" s="23"/>
      <c r="M80" s="32"/>
      <c r="N80" s="24"/>
      <c r="O80" s="20"/>
      <c r="P80" s="20"/>
      <c r="Q80" s="33"/>
      <c r="R80" s="33"/>
      <c r="S80" s="33"/>
      <c r="T80">
        <v>150</v>
      </c>
    </row>
    <row r="81" spans="1:20" s="178" customFormat="1" ht="26" hidden="1">
      <c r="A81" s="171" t="str">
        <f t="shared" si="4"/>
        <v>[提取结果.xlsx]02-关联交易等事项统计表-轻出公司-4内部关联现金流</v>
      </c>
      <c r="B81" s="172">
        <v>79</v>
      </c>
      <c r="C81" s="152" t="str">
        <f t="shared" si="3"/>
        <v>2级-1级</v>
      </c>
      <c r="D81" s="152" t="s">
        <v>66</v>
      </c>
      <c r="E81" s="152" t="s">
        <v>81</v>
      </c>
      <c r="F81" s="152" t="s">
        <v>64</v>
      </c>
      <c r="G81" s="152" t="s">
        <v>65</v>
      </c>
      <c r="H81" s="189" t="s">
        <v>183</v>
      </c>
      <c r="I81" s="174" t="s">
        <v>24</v>
      </c>
      <c r="J81" s="175">
        <v>6525130.7000000002</v>
      </c>
      <c r="K81" s="173"/>
      <c r="L81" s="174"/>
      <c r="M81" s="180"/>
      <c r="N81" s="177"/>
      <c r="O81" s="176"/>
      <c r="P81" s="176"/>
      <c r="Q81" s="197"/>
      <c r="R81" s="197"/>
      <c r="S81" s="197"/>
      <c r="T81" s="178">
        <v>151</v>
      </c>
    </row>
    <row r="82" spans="1:20" ht="26" hidden="1">
      <c r="A82" s="147" t="str">
        <f t="shared" si="4"/>
        <v>[提取结果.xlsx]02-关联交易等事项统计表-轻出公司-4内部关联现金流</v>
      </c>
      <c r="B82" s="9">
        <v>80</v>
      </c>
      <c r="C82" s="10" t="str">
        <f t="shared" si="3"/>
        <v>2级-2级</v>
      </c>
      <c r="D82" s="10" t="s">
        <v>66</v>
      </c>
      <c r="E82" s="10" t="s">
        <v>81</v>
      </c>
      <c r="F82" s="10" t="s">
        <v>66</v>
      </c>
      <c r="G82" s="10" t="s">
        <v>184</v>
      </c>
      <c r="H82" s="81" t="s">
        <v>183</v>
      </c>
      <c r="I82" s="77" t="s">
        <v>24</v>
      </c>
      <c r="J82" s="26">
        <v>65910.41</v>
      </c>
      <c r="K82" s="22"/>
      <c r="L82" s="23"/>
      <c r="M82" s="32"/>
      <c r="N82" s="24"/>
      <c r="O82" s="20"/>
      <c r="P82" s="20"/>
      <c r="Q82" s="33"/>
      <c r="R82" s="33"/>
      <c r="S82" s="33"/>
      <c r="T82">
        <v>152</v>
      </c>
    </row>
    <row r="83" spans="1:20" ht="13" hidden="1">
      <c r="A83" s="147" t="str">
        <f t="shared" si="4"/>
        <v>[提取结果.xlsx]02-关联交易等事项统计表-轻出公司-4内部关联现金流</v>
      </c>
      <c r="B83" s="9">
        <v>81</v>
      </c>
      <c r="C83" s="10" t="str">
        <f t="shared" si="3"/>
        <v>2级-3级</v>
      </c>
      <c r="D83" s="10" t="s">
        <v>66</v>
      </c>
      <c r="E83" s="10" t="s">
        <v>81</v>
      </c>
      <c r="F83" s="10" t="s">
        <v>69</v>
      </c>
      <c r="G83" s="10" t="s">
        <v>170</v>
      </c>
      <c r="H83" s="81" t="s">
        <v>118</v>
      </c>
      <c r="I83" s="77" t="s">
        <v>5</v>
      </c>
      <c r="J83" s="26">
        <v>1010.59</v>
      </c>
      <c r="K83" s="22"/>
      <c r="L83" s="23"/>
      <c r="M83" s="32"/>
      <c r="N83" s="24"/>
      <c r="O83" s="20"/>
      <c r="P83" s="20"/>
      <c r="Q83" s="33"/>
      <c r="R83" s="33"/>
      <c r="S83" s="33"/>
      <c r="T83">
        <v>153</v>
      </c>
    </row>
    <row r="84" spans="1:20" ht="13" hidden="1">
      <c r="A84" s="147" t="str">
        <f t="shared" si="4"/>
        <v>[提取结果.xlsx]02-关联交易等事项统计表-轻出公司-4内部关联现金流</v>
      </c>
      <c r="B84" s="9">
        <v>82</v>
      </c>
      <c r="C84" s="10" t="str">
        <f t="shared" si="3"/>
        <v>2级-3级</v>
      </c>
      <c r="D84" s="10" t="s">
        <v>66</v>
      </c>
      <c r="E84" s="10" t="s">
        <v>81</v>
      </c>
      <c r="F84" s="10" t="s">
        <v>69</v>
      </c>
      <c r="G84" s="10" t="s">
        <v>170</v>
      </c>
      <c r="H84" s="81" t="s">
        <v>149</v>
      </c>
      <c r="I84" s="77" t="s">
        <v>5</v>
      </c>
      <c r="J84" s="26">
        <v>3549.81</v>
      </c>
      <c r="K84" s="22"/>
      <c r="L84" s="23"/>
      <c r="M84" s="32"/>
      <c r="N84" s="24"/>
      <c r="O84" s="20"/>
      <c r="P84" s="20"/>
      <c r="Q84" s="33"/>
      <c r="R84" s="33"/>
      <c r="S84" s="33"/>
      <c r="T84">
        <v>154</v>
      </c>
    </row>
    <row r="85" spans="1:20" ht="13" hidden="1">
      <c r="A85" s="147" t="str">
        <f t="shared" si="4"/>
        <v>[提取结果.xlsx]02-关联交易等事项统计表-轻出公司-4内部关联现金流</v>
      </c>
      <c r="B85" s="9">
        <v>83</v>
      </c>
      <c r="C85" s="10" t="str">
        <f t="shared" si="3"/>
        <v>2级-3级</v>
      </c>
      <c r="D85" s="10" t="s">
        <v>66</v>
      </c>
      <c r="E85" s="10" t="s">
        <v>81</v>
      </c>
      <c r="F85" s="10" t="s">
        <v>69</v>
      </c>
      <c r="G85" s="10" t="s">
        <v>170</v>
      </c>
      <c r="H85" s="81" t="s">
        <v>147</v>
      </c>
      <c r="I85" s="77" t="s">
        <v>5</v>
      </c>
      <c r="J85" s="26">
        <v>18339.84</v>
      </c>
      <c r="K85" s="22"/>
      <c r="L85" s="23"/>
      <c r="M85" s="32"/>
      <c r="N85" s="24"/>
      <c r="O85" s="20"/>
      <c r="P85" s="20"/>
      <c r="Q85" s="33"/>
      <c r="R85" s="33"/>
      <c r="S85" s="33"/>
      <c r="T85">
        <v>155</v>
      </c>
    </row>
    <row r="86" spans="1:20" ht="13" hidden="1">
      <c r="A86" s="147" t="str">
        <f t="shared" si="4"/>
        <v>[提取结果.xlsx]02-关联交易等事项统计表-轻出公司-4内部关联现金流</v>
      </c>
      <c r="B86" s="9">
        <v>84</v>
      </c>
      <c r="C86" s="10" t="str">
        <f t="shared" si="3"/>
        <v>2级-3级</v>
      </c>
      <c r="D86" s="10" t="s">
        <v>66</v>
      </c>
      <c r="E86" s="10" t="s">
        <v>81</v>
      </c>
      <c r="F86" s="10" t="s">
        <v>69</v>
      </c>
      <c r="G86" s="10" t="s">
        <v>170</v>
      </c>
      <c r="H86" s="81" t="s">
        <v>151</v>
      </c>
      <c r="I86" s="77" t="s">
        <v>5</v>
      </c>
      <c r="J86" s="26">
        <v>4889.25</v>
      </c>
      <c r="K86" s="22"/>
      <c r="L86" s="23"/>
      <c r="M86" s="32"/>
      <c r="N86" s="24"/>
      <c r="O86" s="20"/>
      <c r="P86" s="20"/>
      <c r="Q86" s="33"/>
      <c r="R86" s="33"/>
      <c r="S86" s="33"/>
      <c r="T86">
        <v>156</v>
      </c>
    </row>
    <row r="87" spans="1:20" ht="13" hidden="1">
      <c r="A87" s="147" t="str">
        <f t="shared" si="4"/>
        <v>[提取结果.xlsx]02-关联交易等事项统计表-轻出公司-4内部关联现金流</v>
      </c>
      <c r="B87" s="9">
        <v>85</v>
      </c>
      <c r="C87" s="10" t="str">
        <f t="shared" si="3"/>
        <v>2级-2级</v>
      </c>
      <c r="D87" s="10" t="s">
        <v>66</v>
      </c>
      <c r="E87" s="10" t="s">
        <v>81</v>
      </c>
      <c r="F87" s="10" t="s">
        <v>66</v>
      </c>
      <c r="G87" s="10" t="s">
        <v>169</v>
      </c>
      <c r="H87" s="81" t="s">
        <v>156</v>
      </c>
      <c r="I87" s="77" t="s">
        <v>3</v>
      </c>
      <c r="J87" s="26">
        <v>3131961.56</v>
      </c>
      <c r="K87" s="22"/>
      <c r="L87" s="23"/>
      <c r="M87" s="32"/>
      <c r="N87" s="24"/>
      <c r="O87" s="20"/>
      <c r="P87" s="20"/>
      <c r="Q87" s="33"/>
      <c r="R87" s="33"/>
      <c r="S87" s="33"/>
      <c r="T87">
        <v>157</v>
      </c>
    </row>
    <row r="88" spans="1:20" ht="13" hidden="1">
      <c r="A88" s="147" t="str">
        <f t="shared" si="4"/>
        <v>[提取结果.xlsx]02-关联交易等事项统计表-轻出公司-4内部关联现金流</v>
      </c>
      <c r="B88" s="9">
        <v>86</v>
      </c>
      <c r="C88" s="10" t="str">
        <f t="shared" si="3"/>
        <v>2级-2级</v>
      </c>
      <c r="D88" s="10" t="s">
        <v>66</v>
      </c>
      <c r="E88" s="10" t="s">
        <v>81</v>
      </c>
      <c r="F88" s="10" t="s">
        <v>66</v>
      </c>
      <c r="G88" s="10" t="s">
        <v>169</v>
      </c>
      <c r="H88" s="81" t="s">
        <v>185</v>
      </c>
      <c r="I88" s="77" t="s">
        <v>5</v>
      </c>
      <c r="J88" s="26">
        <v>90000</v>
      </c>
      <c r="K88" s="22"/>
      <c r="L88" s="23"/>
      <c r="M88" s="32"/>
      <c r="N88" s="24"/>
      <c r="O88" s="20"/>
      <c r="P88" s="20"/>
      <c r="Q88" s="33"/>
      <c r="R88" s="33"/>
      <c r="S88" s="33"/>
      <c r="T88">
        <v>158</v>
      </c>
    </row>
    <row r="89" spans="1:20" ht="13" hidden="1">
      <c r="A89" s="147" t="str">
        <f t="shared" si="4"/>
        <v>[提取结果.xlsx]02-关联交易等事项统计表-轻出公司-4内部关联现金流</v>
      </c>
      <c r="B89" s="9">
        <v>87</v>
      </c>
      <c r="C89" s="10" t="str">
        <f t="shared" si="3"/>
        <v>2级-2级</v>
      </c>
      <c r="D89" s="10" t="s">
        <v>66</v>
      </c>
      <c r="E89" s="10" t="s">
        <v>81</v>
      </c>
      <c r="F89" s="10" t="s">
        <v>66</v>
      </c>
      <c r="G89" s="10" t="s">
        <v>169</v>
      </c>
      <c r="H89" s="81" t="s">
        <v>185</v>
      </c>
      <c r="I89" s="115" t="s">
        <v>9</v>
      </c>
      <c r="J89" s="26">
        <v>90000</v>
      </c>
      <c r="K89" s="22"/>
      <c r="L89" s="23"/>
      <c r="M89" s="32"/>
      <c r="N89" s="24"/>
      <c r="O89" s="20"/>
      <c r="P89" s="20"/>
      <c r="Q89" s="33"/>
      <c r="R89" s="33"/>
      <c r="S89" s="33"/>
      <c r="T89">
        <v>159</v>
      </c>
    </row>
    <row r="90" spans="1:20" ht="26" hidden="1">
      <c r="A90" s="147" t="str">
        <f t="shared" si="4"/>
        <v>[提取结果.xlsx]02-关联交易等事项统计表-轻出公司-4内部关联现金流</v>
      </c>
      <c r="B90" s="9">
        <v>88</v>
      </c>
      <c r="C90" s="10" t="str">
        <f t="shared" si="3"/>
        <v>2级-2级</v>
      </c>
      <c r="D90" s="10" t="s">
        <v>66</v>
      </c>
      <c r="E90" s="10" t="s">
        <v>81</v>
      </c>
      <c r="F90" s="10" t="s">
        <v>66</v>
      </c>
      <c r="G90" s="10" t="s">
        <v>169</v>
      </c>
      <c r="H90" s="81" t="s">
        <v>186</v>
      </c>
      <c r="I90" s="77" t="s">
        <v>12</v>
      </c>
      <c r="J90" s="26">
        <v>3009.06</v>
      </c>
      <c r="K90" s="22"/>
      <c r="L90" s="23"/>
      <c r="M90" s="32"/>
      <c r="N90" s="24"/>
      <c r="O90" s="20"/>
      <c r="P90" s="20"/>
      <c r="Q90" s="33"/>
      <c r="R90" s="33"/>
      <c r="S90" s="33"/>
      <c r="T90">
        <v>160</v>
      </c>
    </row>
    <row r="91" spans="1:20" ht="13" hidden="1">
      <c r="A91" s="147" t="str">
        <f t="shared" si="4"/>
        <v>[提取结果.xlsx]02-关联交易等事项统计表-轻出公司-4内部关联现金流</v>
      </c>
      <c r="B91" s="9">
        <v>89</v>
      </c>
      <c r="C91" s="10" t="str">
        <f t="shared" ref="C91:C144" si="5">TEXT(D91,"000")&amp;"-"&amp;TEXT(F91,"000")</f>
        <v>2级-2级</v>
      </c>
      <c r="D91" s="10" t="s">
        <v>66</v>
      </c>
      <c r="E91" s="10" t="s">
        <v>81</v>
      </c>
      <c r="F91" s="10" t="s">
        <v>66</v>
      </c>
      <c r="G91" s="10" t="s">
        <v>169</v>
      </c>
      <c r="H91" s="81" t="s">
        <v>187</v>
      </c>
      <c r="I91" s="77" t="s">
        <v>14</v>
      </c>
      <c r="J91" s="26">
        <v>482875</v>
      </c>
      <c r="K91" s="22"/>
      <c r="L91" s="23"/>
      <c r="M91" s="32"/>
      <c r="N91" s="24"/>
      <c r="O91" s="20"/>
      <c r="P91" s="20"/>
      <c r="Q91" s="33"/>
      <c r="R91" s="33"/>
      <c r="S91" s="33"/>
      <c r="T91">
        <v>161</v>
      </c>
    </row>
    <row r="92" spans="1:20" ht="13" hidden="1">
      <c r="A92" s="147" t="str">
        <f t="shared" si="4"/>
        <v>[提取结果.xlsx]02-关联交易等事项统计表-轻出公司-4内部关联现金流</v>
      </c>
      <c r="B92" s="9">
        <v>90</v>
      </c>
      <c r="C92" s="10" t="str">
        <f t="shared" si="5"/>
        <v>2级-2级</v>
      </c>
      <c r="D92" s="10" t="s">
        <v>66</v>
      </c>
      <c r="E92" s="10" t="s">
        <v>81</v>
      </c>
      <c r="F92" s="10" t="s">
        <v>66</v>
      </c>
      <c r="G92" s="10" t="s">
        <v>169</v>
      </c>
      <c r="H92" s="81" t="s">
        <v>142</v>
      </c>
      <c r="I92" s="77" t="s">
        <v>3</v>
      </c>
      <c r="J92" s="26">
        <v>3000</v>
      </c>
      <c r="K92" s="22"/>
      <c r="L92" s="23"/>
      <c r="M92" s="32"/>
      <c r="N92" s="24"/>
      <c r="O92" s="20"/>
      <c r="P92" s="20"/>
      <c r="Q92" s="33"/>
      <c r="R92" s="33"/>
      <c r="S92" s="33"/>
      <c r="T92">
        <v>162</v>
      </c>
    </row>
    <row r="93" spans="1:20" ht="13" hidden="1">
      <c r="A93" s="147" t="str">
        <f t="shared" si="4"/>
        <v>[提取结果.xlsx]02-关联交易等事项统计表-轻出公司-4内部关联现金流</v>
      </c>
      <c r="B93" s="9">
        <v>91</v>
      </c>
      <c r="C93" s="10" t="str">
        <f t="shared" si="5"/>
        <v>2级-3级</v>
      </c>
      <c r="D93" s="10" t="s">
        <v>66</v>
      </c>
      <c r="E93" s="10" t="s">
        <v>81</v>
      </c>
      <c r="F93" s="10" t="s">
        <v>69</v>
      </c>
      <c r="G93" s="10" t="s">
        <v>170</v>
      </c>
      <c r="H93" s="81" t="s">
        <v>142</v>
      </c>
      <c r="I93" s="77" t="s">
        <v>3</v>
      </c>
      <c r="J93" s="26">
        <v>4400</v>
      </c>
      <c r="K93" s="22"/>
      <c r="L93" s="23"/>
      <c r="M93" s="32"/>
      <c r="N93" s="24"/>
      <c r="O93" s="20"/>
      <c r="P93" s="20"/>
      <c r="Q93" s="33"/>
      <c r="R93" s="33"/>
      <c r="S93" s="33"/>
      <c r="T93">
        <v>163</v>
      </c>
    </row>
    <row r="94" spans="1:20" ht="13" hidden="1">
      <c r="A94" s="147" t="str">
        <f t="shared" si="4"/>
        <v>[提取结果.xlsx]02-关联交易等事项统计表-轻出公司-4内部关联现金流</v>
      </c>
      <c r="B94" s="9">
        <v>92</v>
      </c>
      <c r="C94" s="10" t="str">
        <f t="shared" si="5"/>
        <v>2级-3级</v>
      </c>
      <c r="D94" s="10" t="s">
        <v>66</v>
      </c>
      <c r="E94" s="10" t="s">
        <v>81</v>
      </c>
      <c r="F94" s="10" t="s">
        <v>69</v>
      </c>
      <c r="G94" s="10" t="s">
        <v>170</v>
      </c>
      <c r="H94" s="81" t="s">
        <v>139</v>
      </c>
      <c r="I94" s="77" t="s">
        <v>3</v>
      </c>
      <c r="J94" s="26">
        <v>4180.59</v>
      </c>
      <c r="K94" s="22"/>
      <c r="L94" s="23"/>
      <c r="M94" s="32"/>
      <c r="N94" s="24"/>
      <c r="O94" s="20"/>
      <c r="P94" s="20"/>
      <c r="Q94" s="33"/>
      <c r="R94" s="33"/>
      <c r="S94" s="33"/>
      <c r="T94">
        <v>164</v>
      </c>
    </row>
    <row r="95" spans="1:20" ht="13" hidden="1">
      <c r="A95" s="147" t="str">
        <f t="shared" ref="A95:A115" si="6"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95" s="9">
        <v>93</v>
      </c>
      <c r="C95" s="10" t="str">
        <f t="shared" si="5"/>
        <v>2级-2级</v>
      </c>
      <c r="D95" s="10" t="s">
        <v>66</v>
      </c>
      <c r="E95" s="10" t="s">
        <v>169</v>
      </c>
      <c r="F95" s="10" t="s">
        <v>66</v>
      </c>
      <c r="G95" s="10" t="s">
        <v>78</v>
      </c>
      <c r="H95" s="119"/>
      <c r="I95" s="77" t="s">
        <v>3</v>
      </c>
      <c r="J95" s="26">
        <v>320250</v>
      </c>
      <c r="K95" s="22"/>
      <c r="L95" s="23"/>
      <c r="M95" s="32"/>
      <c r="N95" s="24"/>
      <c r="O95" s="20"/>
      <c r="P95" s="20"/>
      <c r="Q95" s="20"/>
      <c r="R95" s="20"/>
      <c r="S95" s="20"/>
      <c r="T95">
        <v>1</v>
      </c>
    </row>
    <row r="96" spans="1:20" ht="13" hidden="1">
      <c r="A96" s="147" t="str">
        <f t="shared" si="6"/>
        <v>[提取结果.xlsx]02-关联交易等事项统计表-三角公司-4内部关联现金流</v>
      </c>
      <c r="B96" s="9">
        <v>94</v>
      </c>
      <c r="C96" s="10" t="str">
        <f t="shared" si="5"/>
        <v>2级-3级</v>
      </c>
      <c r="D96" s="10" t="s">
        <v>66</v>
      </c>
      <c r="E96" s="10" t="s">
        <v>169</v>
      </c>
      <c r="F96" s="10" t="s">
        <v>69</v>
      </c>
      <c r="G96" s="10" t="s">
        <v>180</v>
      </c>
      <c r="H96" s="119"/>
      <c r="I96" s="77" t="s">
        <v>9</v>
      </c>
      <c r="J96" s="26">
        <v>600</v>
      </c>
      <c r="K96" s="22"/>
      <c r="L96" s="23"/>
      <c r="M96" s="32"/>
      <c r="N96" s="24"/>
      <c r="O96" s="20"/>
      <c r="P96" s="20"/>
      <c r="Q96" s="20"/>
      <c r="R96" s="20"/>
      <c r="S96" s="20"/>
      <c r="T96">
        <v>3</v>
      </c>
    </row>
    <row r="97" spans="1:20" ht="13" hidden="1">
      <c r="A97" s="147" t="str">
        <f t="shared" si="6"/>
        <v>[提取结果.xlsx]02-关联交易等事项统计表-三角公司-4内部关联现金流</v>
      </c>
      <c r="B97" s="9">
        <v>95</v>
      </c>
      <c r="C97" s="10" t="str">
        <f t="shared" si="5"/>
        <v>2级-2级</v>
      </c>
      <c r="D97" s="10" t="s">
        <v>66</v>
      </c>
      <c r="E97" s="10" t="s">
        <v>169</v>
      </c>
      <c r="F97" s="10" t="s">
        <v>66</v>
      </c>
      <c r="G97" s="10" t="s">
        <v>81</v>
      </c>
      <c r="H97" s="119"/>
      <c r="I97" s="77" t="s">
        <v>7</v>
      </c>
      <c r="J97" s="26">
        <v>3000</v>
      </c>
      <c r="K97" s="22"/>
      <c r="L97" s="23"/>
      <c r="M97" s="32"/>
      <c r="N97" s="24"/>
      <c r="O97" s="20"/>
      <c r="P97" s="20"/>
      <c r="Q97" s="20"/>
      <c r="R97" s="20"/>
      <c r="S97" s="20"/>
      <c r="T97">
        <v>4</v>
      </c>
    </row>
    <row r="98" spans="1:20" ht="13" hidden="1">
      <c r="A98" s="147" t="str">
        <f t="shared" si="6"/>
        <v>[提取结果.xlsx]02-关联交易等事项统计表-三角公司-4内部关联现金流</v>
      </c>
      <c r="B98" s="9">
        <v>96</v>
      </c>
      <c r="C98" s="10" t="str">
        <f t="shared" si="5"/>
        <v>2级-2级</v>
      </c>
      <c r="D98" s="10" t="s">
        <v>66</v>
      </c>
      <c r="E98" s="10" t="s">
        <v>169</v>
      </c>
      <c r="F98" s="10" t="s">
        <v>66</v>
      </c>
      <c r="G98" s="10" t="s">
        <v>81</v>
      </c>
      <c r="H98" s="119"/>
      <c r="I98" s="77" t="s">
        <v>9</v>
      </c>
      <c r="J98" s="26">
        <v>52682.720000000001</v>
      </c>
      <c r="K98" s="22"/>
      <c r="L98" s="23"/>
      <c r="M98" s="32"/>
      <c r="N98" s="24"/>
      <c r="O98" s="20"/>
      <c r="P98" s="20"/>
      <c r="Q98" s="20"/>
      <c r="R98" s="20"/>
      <c r="S98" s="20"/>
      <c r="T98">
        <v>5</v>
      </c>
    </row>
    <row r="99" spans="1:20" s="178" customFormat="1" ht="13" hidden="1">
      <c r="A99" s="147" t="str">
        <f t="shared" si="6"/>
        <v>[提取结果.xlsx]02-关联交易等事项统计表-三角公司-4内部关联现金流</v>
      </c>
      <c r="B99" s="172">
        <v>97</v>
      </c>
      <c r="C99" s="152" t="str">
        <f t="shared" si="5"/>
        <v>2级-2级</v>
      </c>
      <c r="D99" s="152" t="s">
        <v>66</v>
      </c>
      <c r="E99" s="152" t="s">
        <v>169</v>
      </c>
      <c r="F99" s="152" t="s">
        <v>66</v>
      </c>
      <c r="G99" s="152" t="s">
        <v>81</v>
      </c>
      <c r="H99" s="176"/>
      <c r="I99" s="174" t="s">
        <v>26</v>
      </c>
      <c r="J99" s="175">
        <v>482875</v>
      </c>
      <c r="K99" s="173"/>
      <c r="L99" s="174"/>
      <c r="M99" s="200"/>
      <c r="N99" s="177"/>
      <c r="O99" s="176"/>
      <c r="P99" s="176" t="str">
        <f>IF(N99=0,"OK","待核对")</f>
        <v>OK</v>
      </c>
      <c r="Q99" s="176"/>
      <c r="R99" s="176"/>
      <c r="S99" s="176"/>
      <c r="T99" s="178">
        <v>6</v>
      </c>
    </row>
    <row r="100" spans="1:20" ht="13" hidden="1">
      <c r="A100" s="147" t="str">
        <f t="shared" si="6"/>
        <v>[提取结果.xlsx]02-关联交易等事项统计表-三角公司-4内部关联现金流</v>
      </c>
      <c r="B100" s="9">
        <v>98</v>
      </c>
      <c r="C100" s="10" t="str">
        <f t="shared" si="5"/>
        <v>2级-2级</v>
      </c>
      <c r="D100" s="10" t="s">
        <v>66</v>
      </c>
      <c r="E100" s="10" t="s">
        <v>169</v>
      </c>
      <c r="F100" s="10" t="s">
        <v>66</v>
      </c>
      <c r="G100" s="10" t="s">
        <v>81</v>
      </c>
      <c r="H100" s="37"/>
      <c r="I100" s="77" t="s">
        <v>9</v>
      </c>
      <c r="J100" s="39" t="s">
        <v>190</v>
      </c>
      <c r="K100" s="22"/>
      <c r="L100" s="23"/>
      <c r="M100" s="38"/>
      <c r="N100" s="24"/>
      <c r="O100" s="20"/>
      <c r="P100" s="20" t="str">
        <f>IF(N100=0,"OK","待核对")</f>
        <v>OK</v>
      </c>
      <c r="Q100" s="20"/>
      <c r="R100" s="20"/>
      <c r="S100" s="20"/>
      <c r="T100">
        <v>7</v>
      </c>
    </row>
    <row r="101" spans="1:20" s="178" customFormat="1" ht="13" hidden="1">
      <c r="A101" s="147" t="str">
        <f t="shared" si="6"/>
        <v>[提取结果.xlsx]02-关联交易等事项统计表-三角公司-4内部关联现金流</v>
      </c>
      <c r="B101" s="172">
        <v>99</v>
      </c>
      <c r="C101" s="152" t="str">
        <f t="shared" si="5"/>
        <v>2级-2级</v>
      </c>
      <c r="D101" s="152" t="s">
        <v>66</v>
      </c>
      <c r="E101" s="152" t="s">
        <v>169</v>
      </c>
      <c r="F101" s="152" t="s">
        <v>66</v>
      </c>
      <c r="G101" s="152" t="s">
        <v>81</v>
      </c>
      <c r="H101" s="176"/>
      <c r="I101" s="174" t="s">
        <v>9</v>
      </c>
      <c r="J101" s="175">
        <v>82800</v>
      </c>
      <c r="K101" s="173"/>
      <c r="L101" s="174"/>
      <c r="M101" s="200"/>
      <c r="N101" s="177"/>
      <c r="O101" s="176"/>
      <c r="P101" s="176" t="str">
        <f>IF(N101=0,"OK","待核对")</f>
        <v>OK</v>
      </c>
      <c r="Q101" s="176"/>
      <c r="R101" s="176"/>
      <c r="S101" s="176"/>
      <c r="T101" s="178">
        <v>8</v>
      </c>
    </row>
    <row r="102" spans="1:20" ht="13" hidden="1">
      <c r="A102" s="147" t="str">
        <f t="shared" si="6"/>
        <v>[提取结果.xlsx]02-关联交易等事项统计表-三角公司-4内部关联现金流</v>
      </c>
      <c r="B102" s="9">
        <v>100</v>
      </c>
      <c r="C102" s="10" t="str">
        <f t="shared" si="5"/>
        <v>2级-3级</v>
      </c>
      <c r="D102" s="10" t="s">
        <v>66</v>
      </c>
      <c r="E102" s="10" t="s">
        <v>169</v>
      </c>
      <c r="F102" s="10" t="s">
        <v>69</v>
      </c>
      <c r="G102" s="10" t="s">
        <v>125</v>
      </c>
      <c r="H102" s="79"/>
      <c r="I102" s="77" t="s">
        <v>9</v>
      </c>
      <c r="J102" s="26">
        <v>1308.8699999999999</v>
      </c>
      <c r="K102" s="22"/>
      <c r="L102" s="23"/>
      <c r="M102" s="40"/>
      <c r="N102" s="24"/>
      <c r="O102" s="20"/>
      <c r="P102" s="20" t="str">
        <f>IF(N102=0,"OK","待核对")</f>
        <v>OK</v>
      </c>
      <c r="Q102" s="20"/>
      <c r="R102" s="20"/>
      <c r="S102" s="20"/>
      <c r="T102">
        <v>9</v>
      </c>
    </row>
    <row r="103" spans="1:20" ht="13" hidden="1">
      <c r="A103" s="147" t="str">
        <f t="shared" si="6"/>
        <v>[提取结果.xlsx]02-关联交易等事项统计表-三角公司-4内部关联现金流</v>
      </c>
      <c r="B103" s="9">
        <v>101</v>
      </c>
      <c r="C103" s="10" t="str">
        <f t="shared" si="5"/>
        <v>2级-2级</v>
      </c>
      <c r="D103" s="10" t="s">
        <v>66</v>
      </c>
      <c r="E103" s="10" t="s">
        <v>169</v>
      </c>
      <c r="F103" s="10" t="s">
        <v>66</v>
      </c>
      <c r="G103" s="10" t="s">
        <v>81</v>
      </c>
      <c r="H103" s="79"/>
      <c r="I103" s="77" t="s">
        <v>9</v>
      </c>
      <c r="J103" s="26">
        <v>55200</v>
      </c>
      <c r="K103" s="22"/>
      <c r="L103" s="23"/>
      <c r="M103" s="40"/>
      <c r="N103" s="24"/>
      <c r="O103" s="20"/>
      <c r="P103" s="20" t="str">
        <f>IF(N103=0,"OK","待核对")</f>
        <v>OK</v>
      </c>
      <c r="Q103" s="20"/>
      <c r="R103" s="20"/>
      <c r="S103" s="20"/>
      <c r="T103">
        <v>10</v>
      </c>
    </row>
    <row r="104" spans="1:20" ht="13" hidden="1">
      <c r="A104" s="147" t="str">
        <f t="shared" si="6"/>
        <v>[提取结果.xlsx]02-关联交易等事项统计表-三角公司-4内部关联现金流</v>
      </c>
      <c r="B104" s="9">
        <v>102</v>
      </c>
      <c r="C104" s="10" t="str">
        <f t="shared" si="5"/>
        <v>2级-4级</v>
      </c>
      <c r="D104" s="10" t="s">
        <v>66</v>
      </c>
      <c r="E104" s="10" t="s">
        <v>169</v>
      </c>
      <c r="F104" s="10" t="s">
        <v>72</v>
      </c>
      <c r="G104" s="10" t="s">
        <v>173</v>
      </c>
      <c r="H104" s="79"/>
      <c r="I104" s="77" t="s">
        <v>9</v>
      </c>
      <c r="J104" s="26">
        <v>5796</v>
      </c>
      <c r="K104" s="22"/>
      <c r="L104" s="23"/>
      <c r="M104" s="20"/>
      <c r="N104" s="24"/>
      <c r="O104" s="20"/>
      <c r="P104" s="20"/>
      <c r="Q104" s="20"/>
      <c r="R104" s="20"/>
      <c r="S104" s="20"/>
      <c r="T104">
        <v>14</v>
      </c>
    </row>
    <row r="105" spans="1:20" ht="13" hidden="1">
      <c r="A105" s="147" t="str">
        <f t="shared" si="6"/>
        <v>[提取结果.xlsx]02-关联交易等事项统计表-三角公司-4内部关联现金流</v>
      </c>
      <c r="B105" s="9">
        <v>103</v>
      </c>
      <c r="C105" s="10" t="str">
        <f t="shared" si="5"/>
        <v>2级-3级</v>
      </c>
      <c r="D105" s="10" t="s">
        <v>66</v>
      </c>
      <c r="E105" s="10" t="s">
        <v>169</v>
      </c>
      <c r="F105" s="10" t="s">
        <v>69</v>
      </c>
      <c r="G105" s="10" t="s">
        <v>161</v>
      </c>
      <c r="H105" s="79"/>
      <c r="I105" s="77" t="s">
        <v>9</v>
      </c>
      <c r="J105" s="26">
        <v>860</v>
      </c>
      <c r="K105" s="22"/>
      <c r="L105" s="23"/>
      <c r="M105" s="20"/>
      <c r="N105" s="24"/>
      <c r="O105" s="20"/>
      <c r="P105" s="20"/>
      <c r="Q105" s="20"/>
      <c r="R105" s="20"/>
      <c r="S105" s="20"/>
      <c r="T105">
        <v>15</v>
      </c>
    </row>
    <row r="106" spans="1:20" ht="13" hidden="1">
      <c r="A106" s="147" t="str">
        <f t="shared" si="6"/>
        <v>[提取结果.xlsx]02-关联交易等事项统计表-三角公司-4内部关联现金流</v>
      </c>
      <c r="B106" s="9">
        <v>104</v>
      </c>
      <c r="C106" s="10" t="str">
        <f t="shared" si="5"/>
        <v>2级-3级</v>
      </c>
      <c r="D106" s="10" t="s">
        <v>66</v>
      </c>
      <c r="E106" s="10" t="s">
        <v>169</v>
      </c>
      <c r="F106" s="10" t="s">
        <v>69</v>
      </c>
      <c r="G106" s="10" t="s">
        <v>161</v>
      </c>
      <c r="H106" s="79"/>
      <c r="I106" s="77" t="s">
        <v>9</v>
      </c>
      <c r="J106" s="26">
        <v>1280</v>
      </c>
      <c r="K106" s="22"/>
      <c r="L106" s="23"/>
      <c r="M106" s="20"/>
      <c r="N106" s="24"/>
      <c r="O106" s="20"/>
      <c r="P106" s="20"/>
      <c r="Q106" s="20"/>
      <c r="R106" s="20"/>
      <c r="S106" s="20"/>
      <c r="T106">
        <v>16</v>
      </c>
    </row>
    <row r="107" spans="1:20" ht="13" hidden="1">
      <c r="A107" s="147" t="str">
        <f t="shared" si="6"/>
        <v>[提取结果.xlsx]02-关联交易等事项统计表-三角公司-4内部关联现金流</v>
      </c>
      <c r="B107" s="9">
        <v>105</v>
      </c>
      <c r="C107" s="10" t="str">
        <f t="shared" si="5"/>
        <v>3级-2级</v>
      </c>
      <c r="D107" s="10" t="s">
        <v>69</v>
      </c>
      <c r="E107" s="10" t="s">
        <v>170</v>
      </c>
      <c r="F107" s="10" t="s">
        <v>66</v>
      </c>
      <c r="G107" s="10" t="s">
        <v>81</v>
      </c>
      <c r="H107" s="119"/>
      <c r="I107" s="77" t="s">
        <v>9</v>
      </c>
      <c r="J107" s="26">
        <v>1400000</v>
      </c>
      <c r="K107" s="22"/>
      <c r="L107" s="23"/>
      <c r="M107" s="20"/>
      <c r="N107" s="24"/>
      <c r="O107" s="20"/>
      <c r="P107" s="20"/>
      <c r="Q107" s="20"/>
      <c r="R107" s="20"/>
      <c r="S107" s="20"/>
      <c r="T107">
        <v>22</v>
      </c>
    </row>
    <row r="108" spans="1:20" ht="13" hidden="1">
      <c r="A108" s="147" t="str">
        <f t="shared" si="6"/>
        <v>[提取结果.xlsx]02-关联交易等事项统计表-三角公司-4内部关联现金流</v>
      </c>
      <c r="B108" s="9">
        <v>106</v>
      </c>
      <c r="C108" s="10" t="str">
        <f t="shared" si="5"/>
        <v>3级-3级</v>
      </c>
      <c r="D108" s="10" t="s">
        <v>69</v>
      </c>
      <c r="E108" s="10" t="s">
        <v>170</v>
      </c>
      <c r="F108" s="10" t="s">
        <v>69</v>
      </c>
      <c r="G108" s="10" t="s">
        <v>96</v>
      </c>
      <c r="H108" s="119"/>
      <c r="I108" s="77" t="s">
        <v>9</v>
      </c>
      <c r="J108" s="26">
        <v>21794</v>
      </c>
      <c r="K108" s="22"/>
      <c r="L108" s="23"/>
      <c r="M108" s="20"/>
      <c r="N108" s="24"/>
      <c r="O108" s="20"/>
      <c r="P108" s="20"/>
      <c r="Q108" s="20"/>
      <c r="R108" s="20"/>
      <c r="S108" s="20"/>
      <c r="T108">
        <v>23</v>
      </c>
    </row>
    <row r="109" spans="1:20" ht="13" hidden="1">
      <c r="A109" s="147" t="str">
        <f t="shared" si="6"/>
        <v>[提取结果.xlsx]02-关联交易等事项统计表-三角公司-4内部关联现金流</v>
      </c>
      <c r="B109" s="9">
        <v>107</v>
      </c>
      <c r="C109" s="10" t="str">
        <f t="shared" si="5"/>
        <v>3级-4级</v>
      </c>
      <c r="D109" s="10" t="s">
        <v>69</v>
      </c>
      <c r="E109" s="10" t="s">
        <v>170</v>
      </c>
      <c r="F109" s="10" t="s">
        <v>72</v>
      </c>
      <c r="G109" s="10" t="s">
        <v>76</v>
      </c>
      <c r="H109" s="119"/>
      <c r="I109" s="77" t="s">
        <v>9</v>
      </c>
      <c r="J109" s="26">
        <v>5396.04</v>
      </c>
      <c r="K109" s="22"/>
      <c r="L109" s="23"/>
      <c r="M109" s="20"/>
      <c r="N109" s="24"/>
      <c r="O109" s="20"/>
      <c r="P109" s="20"/>
      <c r="Q109" s="20"/>
      <c r="R109" s="20"/>
      <c r="S109" s="20"/>
      <c r="T109">
        <v>24</v>
      </c>
    </row>
    <row r="110" spans="1:20" ht="13" hidden="1">
      <c r="A110" s="147" t="str">
        <f t="shared" si="6"/>
        <v>[提取结果.xlsx]02-关联交易等事项统计表-三角公司-4内部关联现金流</v>
      </c>
      <c r="B110" s="9">
        <v>108</v>
      </c>
      <c r="C110" s="10" t="str">
        <f t="shared" si="5"/>
        <v>3级-2级</v>
      </c>
      <c r="D110" s="10" t="s">
        <v>69</v>
      </c>
      <c r="E110" s="10" t="s">
        <v>170</v>
      </c>
      <c r="F110" s="10" t="s">
        <v>66</v>
      </c>
      <c r="G110" s="10" t="s">
        <v>81</v>
      </c>
      <c r="H110" s="119"/>
      <c r="I110" s="77" t="s">
        <v>6</v>
      </c>
      <c r="J110" s="26">
        <v>70289.490000000005</v>
      </c>
      <c r="K110" s="22"/>
      <c r="L110" s="23"/>
      <c r="M110" s="20"/>
      <c r="N110" s="24"/>
      <c r="O110" s="20"/>
      <c r="P110" s="20"/>
      <c r="Q110" s="20"/>
      <c r="R110" s="20"/>
      <c r="S110" s="20"/>
      <c r="T110">
        <v>25</v>
      </c>
    </row>
    <row r="111" spans="1:20" ht="13" hidden="1">
      <c r="A111" s="147" t="str">
        <f t="shared" si="6"/>
        <v>[提取结果.xlsx]02-关联交易等事项统计表-三角公司-4内部关联现金流</v>
      </c>
      <c r="B111" s="9">
        <v>109</v>
      </c>
      <c r="C111" s="10" t="str">
        <f t="shared" si="5"/>
        <v>3级-2级</v>
      </c>
      <c r="D111" s="10" t="s">
        <v>69</v>
      </c>
      <c r="E111" s="10" t="s">
        <v>170</v>
      </c>
      <c r="F111" s="10" t="s">
        <v>66</v>
      </c>
      <c r="G111" s="10" t="s">
        <v>81</v>
      </c>
      <c r="H111" s="119"/>
      <c r="I111" s="77" t="s">
        <v>9</v>
      </c>
      <c r="J111" s="26">
        <v>70289.490000000005</v>
      </c>
      <c r="K111" s="22"/>
      <c r="L111" s="23"/>
      <c r="M111" s="20"/>
      <c r="N111" s="24"/>
      <c r="O111" s="20"/>
      <c r="P111" s="20"/>
      <c r="Q111" s="20"/>
      <c r="R111" s="20"/>
      <c r="S111" s="20"/>
      <c r="T111">
        <v>26</v>
      </c>
    </row>
    <row r="112" spans="1:20" ht="13" hidden="1">
      <c r="A112" s="147" t="str">
        <f t="shared" si="6"/>
        <v>[提取结果.xlsx]02-关联交易等事项统计表-三角公司-4内部关联现金流</v>
      </c>
      <c r="B112" s="9">
        <v>110</v>
      </c>
      <c r="C112" s="10" t="str">
        <f t="shared" si="5"/>
        <v>3级-4级</v>
      </c>
      <c r="D112" s="10" t="s">
        <v>69</v>
      </c>
      <c r="E112" s="10" t="s">
        <v>170</v>
      </c>
      <c r="F112" s="10" t="s">
        <v>72</v>
      </c>
      <c r="G112" s="10" t="s">
        <v>76</v>
      </c>
      <c r="H112" s="119"/>
      <c r="I112" s="77" t="s">
        <v>9</v>
      </c>
      <c r="J112" s="26">
        <v>8720.7999999999993</v>
      </c>
      <c r="K112" s="22"/>
      <c r="L112" s="23"/>
      <c r="M112" s="20"/>
      <c r="N112" s="24"/>
      <c r="O112" s="20"/>
      <c r="P112" s="20"/>
      <c r="Q112" s="20"/>
      <c r="R112" s="20"/>
      <c r="S112" s="20"/>
      <c r="T112">
        <v>27</v>
      </c>
    </row>
    <row r="113" spans="1:20" ht="13" hidden="1">
      <c r="A113" s="147" t="str">
        <f t="shared" si="6"/>
        <v>[提取结果.xlsx]02-关联交易等事项统计表-三角公司-4内部关联现金流</v>
      </c>
      <c r="B113" s="9">
        <v>111</v>
      </c>
      <c r="C113" s="10" t="str">
        <f t="shared" si="5"/>
        <v>3级-2级</v>
      </c>
      <c r="D113" s="10" t="s">
        <v>69</v>
      </c>
      <c r="E113" s="10" t="s">
        <v>170</v>
      </c>
      <c r="F113" s="10" t="s">
        <v>66</v>
      </c>
      <c r="G113" s="10" t="s">
        <v>106</v>
      </c>
      <c r="H113" s="119"/>
      <c r="I113" s="77" t="s">
        <v>3</v>
      </c>
      <c r="J113" s="26">
        <v>900</v>
      </c>
      <c r="K113" s="22"/>
      <c r="L113" s="23"/>
      <c r="M113" s="20"/>
      <c r="N113" s="24"/>
      <c r="O113" s="20"/>
      <c r="P113" s="20"/>
      <c r="Q113" s="20"/>
      <c r="R113" s="20"/>
      <c r="S113" s="20"/>
      <c r="T113">
        <v>28</v>
      </c>
    </row>
    <row r="114" spans="1:20" ht="13" hidden="1">
      <c r="A114" s="147" t="str">
        <f t="shared" si="6"/>
        <v>[提取结果.xlsx]02-关联交易等事项统计表-三角公司-4内部关联现金流</v>
      </c>
      <c r="B114" s="9">
        <v>112</v>
      </c>
      <c r="C114" s="10" t="str">
        <f t="shared" si="5"/>
        <v>3级-3级</v>
      </c>
      <c r="D114" s="10" t="s">
        <v>69</v>
      </c>
      <c r="E114" s="10" t="s">
        <v>170</v>
      </c>
      <c r="F114" s="10" t="s">
        <v>69</v>
      </c>
      <c r="G114" s="10" t="s">
        <v>161</v>
      </c>
      <c r="H114" s="119"/>
      <c r="I114" s="77" t="s">
        <v>9</v>
      </c>
      <c r="J114" s="26">
        <v>450</v>
      </c>
      <c r="K114" s="22"/>
      <c r="L114" s="23"/>
      <c r="M114" s="20"/>
      <c r="N114" s="24"/>
      <c r="O114" s="20"/>
      <c r="P114" s="20"/>
      <c r="Q114" s="20"/>
      <c r="R114" s="20"/>
      <c r="S114" s="20"/>
      <c r="T114">
        <v>29</v>
      </c>
    </row>
    <row r="115" spans="1:20" ht="13" hidden="1">
      <c r="A115" s="147" t="str">
        <f t="shared" si="6"/>
        <v>[提取结果.xlsx]02-关联交易等事项统计表-三角公司-4内部关联现金流</v>
      </c>
      <c r="B115" s="9">
        <v>113</v>
      </c>
      <c r="C115" s="10" t="str">
        <f t="shared" si="5"/>
        <v>3级-3级</v>
      </c>
      <c r="D115" s="10" t="s">
        <v>69</v>
      </c>
      <c r="E115" s="10" t="s">
        <v>170</v>
      </c>
      <c r="F115" s="10" t="s">
        <v>69</v>
      </c>
      <c r="G115" s="10" t="s">
        <v>96</v>
      </c>
      <c r="H115" s="76"/>
      <c r="I115" s="77" t="s">
        <v>9</v>
      </c>
      <c r="J115" s="26">
        <v>22626.67</v>
      </c>
      <c r="K115" s="22"/>
      <c r="L115" s="23"/>
      <c r="M115" s="20"/>
      <c r="N115" s="24"/>
      <c r="O115" s="20"/>
      <c r="P115" s="20"/>
      <c r="Q115" s="20"/>
      <c r="R115" s="20"/>
      <c r="S115" s="20"/>
      <c r="T115">
        <v>30</v>
      </c>
    </row>
    <row r="116" spans="1:20" ht="13" hidden="1">
      <c r="A116" s="147" t="str">
        <f t="shared" ref="A116:A144" si="7"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16" s="9">
        <v>114</v>
      </c>
      <c r="C116" s="10" t="str">
        <f t="shared" si="5"/>
        <v>2级-1级</v>
      </c>
      <c r="D116" s="10" t="s">
        <v>66</v>
      </c>
      <c r="E116" s="10" t="s">
        <v>179</v>
      </c>
      <c r="F116" s="10" t="s">
        <v>64</v>
      </c>
      <c r="G116" s="10" t="s">
        <v>65</v>
      </c>
      <c r="H116" s="119" t="s">
        <v>193</v>
      </c>
      <c r="I116" s="77" t="s">
        <v>3</v>
      </c>
      <c r="J116" s="26">
        <v>31695.991499999996</v>
      </c>
      <c r="K116" s="22"/>
      <c r="L116" s="23"/>
      <c r="M116" s="32"/>
      <c r="N116" s="24"/>
      <c r="O116" s="20"/>
      <c r="P116" s="20"/>
      <c r="Q116" s="20"/>
      <c r="R116" s="20"/>
      <c r="S116" s="20"/>
      <c r="T116">
        <v>1</v>
      </c>
    </row>
    <row r="117" spans="1:20" ht="13" hidden="1">
      <c r="A117" s="147" t="str">
        <f t="shared" si="7"/>
        <v>[提取结果.xlsx]02-关联交易等事项统计表-双鱼-4内部关联现金流</v>
      </c>
      <c r="B117" s="9">
        <v>115</v>
      </c>
      <c r="C117" s="10" t="str">
        <f t="shared" si="5"/>
        <v>2级-2级</v>
      </c>
      <c r="D117" s="10" t="s">
        <v>66</v>
      </c>
      <c r="E117" s="10" t="s">
        <v>179</v>
      </c>
      <c r="F117" s="10" t="s">
        <v>66</v>
      </c>
      <c r="G117" s="10" t="s">
        <v>106</v>
      </c>
      <c r="H117" s="119" t="s">
        <v>193</v>
      </c>
      <c r="I117" s="77" t="s">
        <v>3</v>
      </c>
      <c r="J117" s="26">
        <v>1349.7963</v>
      </c>
      <c r="K117" s="22"/>
      <c r="L117" s="23"/>
      <c r="M117" s="32"/>
      <c r="N117" s="24"/>
      <c r="O117" s="20"/>
      <c r="P117" s="20"/>
      <c r="Q117" s="20"/>
      <c r="R117" s="20"/>
      <c r="S117" s="20"/>
      <c r="T117">
        <v>2</v>
      </c>
    </row>
    <row r="118" spans="1:20" ht="13" hidden="1">
      <c r="A118" s="147" t="str">
        <f t="shared" si="7"/>
        <v>[提取结果.xlsx]02-关联交易等事项统计表-双鱼-4内部关联现金流</v>
      </c>
      <c r="B118" s="9">
        <v>116</v>
      </c>
      <c r="C118" s="10" t="str">
        <f t="shared" si="5"/>
        <v>2级-2级</v>
      </c>
      <c r="D118" s="10" t="s">
        <v>66</v>
      </c>
      <c r="E118" s="10" t="s">
        <v>179</v>
      </c>
      <c r="F118" s="10" t="s">
        <v>66</v>
      </c>
      <c r="G118" s="10" t="s">
        <v>89</v>
      </c>
      <c r="H118" s="119" t="s">
        <v>193</v>
      </c>
      <c r="I118" s="77" t="s">
        <v>3</v>
      </c>
      <c r="J118" s="26">
        <v>6035.6915999999992</v>
      </c>
      <c r="K118" s="22"/>
      <c r="L118" s="23"/>
      <c r="M118" s="32"/>
      <c r="N118" s="24"/>
      <c r="O118" s="20"/>
      <c r="P118" s="20"/>
      <c r="Q118" s="20"/>
      <c r="R118" s="20"/>
      <c r="S118" s="20"/>
      <c r="T118">
        <v>3</v>
      </c>
    </row>
    <row r="119" spans="1:20" ht="13" hidden="1">
      <c r="A119" s="147" t="str">
        <f t="shared" si="7"/>
        <v>[提取结果.xlsx]02-关联交易等事项统计表-双鱼-4内部关联现金流</v>
      </c>
      <c r="B119" s="9">
        <v>117</v>
      </c>
      <c r="C119" s="10" t="str">
        <f t="shared" si="5"/>
        <v>2级-3级</v>
      </c>
      <c r="D119" s="10" t="s">
        <v>66</v>
      </c>
      <c r="E119" s="10" t="s">
        <v>179</v>
      </c>
      <c r="F119" s="10" t="s">
        <v>69</v>
      </c>
      <c r="G119" s="10" t="s">
        <v>194</v>
      </c>
      <c r="H119" s="119" t="s">
        <v>193</v>
      </c>
      <c r="I119" s="77" t="s">
        <v>3</v>
      </c>
      <c r="J119" s="26">
        <v>230.99459999999996</v>
      </c>
      <c r="K119" s="22"/>
      <c r="L119" s="23"/>
      <c r="M119" s="32"/>
      <c r="N119" s="24"/>
      <c r="O119" s="20"/>
      <c r="P119" s="20"/>
      <c r="Q119" s="20"/>
      <c r="R119" s="20"/>
      <c r="S119" s="20"/>
      <c r="T119">
        <v>4</v>
      </c>
    </row>
    <row r="120" spans="1:20" ht="13" hidden="1">
      <c r="A120" s="147" t="str">
        <f t="shared" si="7"/>
        <v>[提取结果.xlsx]02-关联交易等事项统计表-双鱼-4内部关联现金流</v>
      </c>
      <c r="B120" s="9">
        <v>118</v>
      </c>
      <c r="C120" s="10" t="str">
        <f t="shared" si="5"/>
        <v>2级-3级</v>
      </c>
      <c r="D120" s="10" t="s">
        <v>66</v>
      </c>
      <c r="E120" s="10" t="s">
        <v>179</v>
      </c>
      <c r="F120" s="10" t="s">
        <v>69</v>
      </c>
      <c r="G120" s="10" t="s">
        <v>195</v>
      </c>
      <c r="H120" s="119" t="s">
        <v>193</v>
      </c>
      <c r="I120" s="77" t="s">
        <v>3</v>
      </c>
      <c r="J120" s="26">
        <v>121.00039999999998</v>
      </c>
      <c r="K120" s="22"/>
      <c r="L120" s="23"/>
      <c r="M120" s="32"/>
      <c r="N120" s="24"/>
      <c r="O120" s="20"/>
      <c r="P120" s="20"/>
      <c r="Q120" s="20"/>
      <c r="R120" s="20"/>
      <c r="S120" s="20"/>
      <c r="T120">
        <v>5</v>
      </c>
    </row>
    <row r="121" spans="1:20" ht="13" hidden="1">
      <c r="A121" s="147" t="str">
        <f t="shared" si="7"/>
        <v>[提取结果.xlsx]02-关联交易等事项统计表-双鱼-4内部关联现金流</v>
      </c>
      <c r="B121" s="9">
        <v>119</v>
      </c>
      <c r="C121" s="10" t="str">
        <f t="shared" si="5"/>
        <v>2级-3级</v>
      </c>
      <c r="D121" s="10" t="s">
        <v>66</v>
      </c>
      <c r="E121" s="10" t="s">
        <v>179</v>
      </c>
      <c r="F121" s="10" t="s">
        <v>69</v>
      </c>
      <c r="G121" s="10" t="s">
        <v>196</v>
      </c>
      <c r="H121" s="37" t="s">
        <v>193</v>
      </c>
      <c r="I121" s="77" t="s">
        <v>3</v>
      </c>
      <c r="J121" s="26">
        <v>813.99549999999999</v>
      </c>
      <c r="K121" s="22"/>
      <c r="L121" s="23"/>
      <c r="M121" s="38"/>
      <c r="N121" s="24"/>
      <c r="O121" s="20"/>
      <c r="P121" s="20" t="str">
        <f t="shared" ref="P121:P126" si="8">IF(N121=0,"OK","待核对")</f>
        <v>OK</v>
      </c>
      <c r="Q121" s="20"/>
      <c r="R121" s="20"/>
      <c r="S121" s="20"/>
      <c r="T121">
        <v>6</v>
      </c>
    </row>
    <row r="122" spans="1:20" ht="13" hidden="1">
      <c r="A122" s="147" t="str">
        <f t="shared" si="7"/>
        <v>[提取结果.xlsx]02-关联交易等事项统计表-双鱼-4内部关联现金流</v>
      </c>
      <c r="B122" s="9">
        <v>120</v>
      </c>
      <c r="C122" s="10" t="str">
        <f t="shared" si="5"/>
        <v>2级-3级</v>
      </c>
      <c r="D122" s="10" t="s">
        <v>66</v>
      </c>
      <c r="E122" s="10" t="s">
        <v>179</v>
      </c>
      <c r="F122" s="10" t="s">
        <v>69</v>
      </c>
      <c r="G122" s="10" t="s">
        <v>180</v>
      </c>
      <c r="H122" s="37" t="s">
        <v>193</v>
      </c>
      <c r="I122" s="77" t="s">
        <v>3</v>
      </c>
      <c r="J122" s="26">
        <v>153.99639999999999</v>
      </c>
      <c r="K122" s="22"/>
      <c r="L122" s="23"/>
      <c r="M122" s="38"/>
      <c r="N122" s="24"/>
      <c r="O122" s="20"/>
      <c r="P122" s="20" t="str">
        <f t="shared" si="8"/>
        <v>OK</v>
      </c>
      <c r="Q122" s="20"/>
      <c r="R122" s="20"/>
      <c r="S122" s="20"/>
      <c r="T122">
        <v>7</v>
      </c>
    </row>
    <row r="123" spans="1:20" ht="13" hidden="1">
      <c r="A123" s="147" t="str">
        <f t="shared" si="7"/>
        <v>[提取结果.xlsx]02-关联交易等事项统计表-双鱼-4内部关联现金流</v>
      </c>
      <c r="B123" s="9">
        <v>121</v>
      </c>
      <c r="C123" s="10" t="str">
        <f t="shared" si="5"/>
        <v>2级-2级</v>
      </c>
      <c r="D123" s="10" t="s">
        <v>66</v>
      </c>
      <c r="E123" s="10" t="s">
        <v>179</v>
      </c>
      <c r="F123" s="10" t="s">
        <v>66</v>
      </c>
      <c r="G123" s="10" t="s">
        <v>84</v>
      </c>
      <c r="H123" s="37" t="s">
        <v>193</v>
      </c>
      <c r="I123" s="77" t="s">
        <v>3</v>
      </c>
      <c r="J123" s="26">
        <v>978.99809999999991</v>
      </c>
      <c r="K123" s="22"/>
      <c r="L123" s="23"/>
      <c r="M123" s="38"/>
      <c r="N123" s="24"/>
      <c r="O123" s="20"/>
      <c r="P123" s="20" t="str">
        <f t="shared" si="8"/>
        <v>OK</v>
      </c>
      <c r="Q123" s="20"/>
      <c r="R123" s="20"/>
      <c r="S123" s="20"/>
      <c r="T123">
        <v>8</v>
      </c>
    </row>
    <row r="124" spans="1:20" ht="13" hidden="1">
      <c r="A124" s="147" t="str">
        <f t="shared" si="7"/>
        <v>[提取结果.xlsx]02-关联交易等事项统计表-双鱼-4内部关联现金流</v>
      </c>
      <c r="B124" s="9">
        <v>122</v>
      </c>
      <c r="C124" s="10" t="str">
        <f t="shared" si="5"/>
        <v>2级-3级</v>
      </c>
      <c r="D124" s="10" t="s">
        <v>66</v>
      </c>
      <c r="E124" s="10" t="s">
        <v>179</v>
      </c>
      <c r="F124" s="10" t="s">
        <v>69</v>
      </c>
      <c r="G124" s="10" t="s">
        <v>197</v>
      </c>
      <c r="H124" s="79" t="s">
        <v>193</v>
      </c>
      <c r="I124" s="77" t="s">
        <v>3</v>
      </c>
      <c r="J124" s="26">
        <v>264.00189999999998</v>
      </c>
      <c r="K124" s="22"/>
      <c r="L124" s="23"/>
      <c r="M124" s="40"/>
      <c r="N124" s="24"/>
      <c r="O124" s="20"/>
      <c r="P124" s="20" t="str">
        <f t="shared" si="8"/>
        <v>OK</v>
      </c>
      <c r="Q124" s="20"/>
      <c r="R124" s="20"/>
      <c r="S124" s="20"/>
      <c r="T124">
        <v>9</v>
      </c>
    </row>
    <row r="125" spans="1:20" ht="13" hidden="1">
      <c r="A125" s="147" t="str">
        <f t="shared" si="7"/>
        <v>[提取结果.xlsx]02-关联交易等事项统计表-双鱼-4内部关联现金流</v>
      </c>
      <c r="B125" s="9">
        <v>123</v>
      </c>
      <c r="C125" s="10" t="str">
        <f t="shared" si="5"/>
        <v>2级-3级</v>
      </c>
      <c r="D125" s="10" t="s">
        <v>66</v>
      </c>
      <c r="E125" s="10" t="s">
        <v>179</v>
      </c>
      <c r="F125" s="10" t="s">
        <v>69</v>
      </c>
      <c r="G125" s="10" t="s">
        <v>96</v>
      </c>
      <c r="H125" s="79" t="s">
        <v>193</v>
      </c>
      <c r="I125" s="77" t="s">
        <v>3</v>
      </c>
      <c r="J125" s="26">
        <v>66.003299999999996</v>
      </c>
      <c r="K125" s="22"/>
      <c r="L125" s="23"/>
      <c r="M125" s="40"/>
      <c r="N125" s="24"/>
      <c r="O125" s="20"/>
      <c r="P125" s="20" t="str">
        <f t="shared" si="8"/>
        <v>OK</v>
      </c>
      <c r="Q125" s="20"/>
      <c r="R125" s="20"/>
      <c r="S125" s="20"/>
      <c r="T125">
        <v>10</v>
      </c>
    </row>
    <row r="126" spans="1:20" ht="13" hidden="1">
      <c r="A126" s="147" t="str">
        <f t="shared" si="7"/>
        <v>[提取结果.xlsx]02-关联交易等事项统计表-双鱼-4内部关联现金流</v>
      </c>
      <c r="B126" s="9">
        <v>124</v>
      </c>
      <c r="C126" s="10" t="str">
        <f t="shared" si="5"/>
        <v>2级-4级</v>
      </c>
      <c r="D126" s="10" t="s">
        <v>66</v>
      </c>
      <c r="E126" s="10" t="s">
        <v>179</v>
      </c>
      <c r="F126" s="10" t="s">
        <v>72</v>
      </c>
      <c r="G126" s="10" t="s">
        <v>97</v>
      </c>
      <c r="H126" s="79" t="s">
        <v>193</v>
      </c>
      <c r="I126" s="77" t="s">
        <v>3</v>
      </c>
      <c r="J126" s="26">
        <v>143.00149999999999</v>
      </c>
      <c r="K126" s="22"/>
      <c r="L126" s="23"/>
      <c r="M126" s="20"/>
      <c r="N126" s="24"/>
      <c r="O126" s="20"/>
      <c r="P126" s="20" t="str">
        <f t="shared" si="8"/>
        <v>OK</v>
      </c>
      <c r="Q126" s="20"/>
      <c r="R126" s="20"/>
      <c r="S126" s="20"/>
      <c r="T126">
        <v>11</v>
      </c>
    </row>
    <row r="127" spans="1:20" ht="13" hidden="1">
      <c r="A127" s="147" t="str">
        <f t="shared" si="7"/>
        <v>[提取结果.xlsx]02-关联交易等事项统计表-双鱼-4内部关联现金流</v>
      </c>
      <c r="B127" s="9">
        <v>125</v>
      </c>
      <c r="C127" s="10" t="str">
        <f t="shared" si="5"/>
        <v>2级-2级</v>
      </c>
      <c r="D127" s="10" t="s">
        <v>66</v>
      </c>
      <c r="E127" s="10" t="s">
        <v>179</v>
      </c>
      <c r="F127" s="10" t="s">
        <v>66</v>
      </c>
      <c r="G127" s="10" t="s">
        <v>175</v>
      </c>
      <c r="H127" s="79" t="s">
        <v>193</v>
      </c>
      <c r="I127" s="77" t="s">
        <v>3</v>
      </c>
      <c r="J127" s="26">
        <v>901.99989999999991</v>
      </c>
      <c r="K127" s="22"/>
      <c r="L127" s="23"/>
      <c r="M127" s="20"/>
      <c r="N127" s="24"/>
      <c r="O127" s="20"/>
      <c r="P127" s="20"/>
      <c r="Q127" s="20"/>
      <c r="R127" s="20"/>
      <c r="S127" s="20"/>
      <c r="T127">
        <v>12</v>
      </c>
    </row>
    <row r="128" spans="1:20" ht="13" hidden="1">
      <c r="A128" s="147" t="str">
        <f t="shared" si="7"/>
        <v>[提取结果.xlsx]02-关联交易等事项统计表-双鱼-4内部关联现金流</v>
      </c>
      <c r="B128" s="9">
        <v>126</v>
      </c>
      <c r="C128" s="10" t="str">
        <f t="shared" si="5"/>
        <v>2级-2级</v>
      </c>
      <c r="D128" s="10" t="s">
        <v>66</v>
      </c>
      <c r="E128" s="10" t="s">
        <v>179</v>
      </c>
      <c r="F128" s="10" t="s">
        <v>66</v>
      </c>
      <c r="G128" s="10" t="s">
        <v>88</v>
      </c>
      <c r="H128" s="79" t="s">
        <v>193</v>
      </c>
      <c r="I128" s="77" t="s">
        <v>3</v>
      </c>
      <c r="J128" s="26">
        <v>219.99969999999999</v>
      </c>
      <c r="K128" s="22"/>
      <c r="L128" s="23"/>
      <c r="M128" s="20"/>
      <c r="N128" s="24"/>
      <c r="O128" s="20"/>
      <c r="P128" s="20"/>
      <c r="Q128" s="20"/>
      <c r="R128" s="20"/>
      <c r="S128" s="20"/>
      <c r="T128">
        <v>13</v>
      </c>
    </row>
    <row r="129" spans="1:20" ht="13" hidden="1">
      <c r="A129" s="147" t="str">
        <f t="shared" si="7"/>
        <v>[提取结果.xlsx]02-关联交易等事项统计表-双鱼-4内部关联现金流</v>
      </c>
      <c r="B129" s="9">
        <v>127</v>
      </c>
      <c r="C129" s="10" t="str">
        <f t="shared" si="5"/>
        <v>2级-2级</v>
      </c>
      <c r="D129" s="10" t="s">
        <v>66</v>
      </c>
      <c r="E129" s="10" t="s">
        <v>179</v>
      </c>
      <c r="F129" s="10" t="s">
        <v>66</v>
      </c>
      <c r="G129" s="10" t="s">
        <v>90</v>
      </c>
      <c r="H129" s="79" t="s">
        <v>193</v>
      </c>
      <c r="I129" s="77" t="s">
        <v>3</v>
      </c>
      <c r="J129" s="26">
        <v>175.99749999999997</v>
      </c>
      <c r="K129" s="22"/>
      <c r="L129" s="23"/>
      <c r="M129" s="20"/>
      <c r="N129" s="24"/>
      <c r="O129" s="20"/>
      <c r="P129" s="20"/>
      <c r="Q129" s="20"/>
      <c r="R129" s="20"/>
      <c r="S129" s="20"/>
      <c r="T129">
        <v>14</v>
      </c>
    </row>
    <row r="130" spans="1:20" ht="13" hidden="1">
      <c r="A130" s="147" t="str">
        <f t="shared" si="7"/>
        <v>[提取结果.xlsx]02-关联交易等事项统计表-双鱼-4内部关联现金流</v>
      </c>
      <c r="B130" s="9">
        <v>128</v>
      </c>
      <c r="C130" s="10" t="str">
        <f t="shared" si="5"/>
        <v>2级-2级</v>
      </c>
      <c r="D130" s="10" t="s">
        <v>66</v>
      </c>
      <c r="E130" s="10" t="s">
        <v>179</v>
      </c>
      <c r="F130" s="10" t="s">
        <v>66</v>
      </c>
      <c r="G130" s="10" t="s">
        <v>81</v>
      </c>
      <c r="H130" s="79" t="s">
        <v>193</v>
      </c>
      <c r="I130" s="77" t="s">
        <v>3</v>
      </c>
      <c r="J130" s="26">
        <v>98.999299999999991</v>
      </c>
      <c r="K130" s="22"/>
      <c r="L130" s="23"/>
      <c r="M130" s="20"/>
      <c r="N130" s="24"/>
      <c r="O130" s="20"/>
      <c r="P130" s="20"/>
      <c r="Q130" s="20"/>
      <c r="R130" s="20"/>
      <c r="S130" s="20"/>
      <c r="T130">
        <v>15</v>
      </c>
    </row>
    <row r="131" spans="1:20" ht="13" hidden="1">
      <c r="A131" s="147" t="str">
        <f t="shared" si="7"/>
        <v>[提取结果.xlsx]02-关联交易等事项统计表-双鱼-4内部关联现金流</v>
      </c>
      <c r="B131" s="9">
        <v>129</v>
      </c>
      <c r="C131" s="10" t="str">
        <f t="shared" si="5"/>
        <v>2级-3级</v>
      </c>
      <c r="D131" s="10" t="s">
        <v>66</v>
      </c>
      <c r="E131" s="10" t="s">
        <v>179</v>
      </c>
      <c r="F131" s="10" t="s">
        <v>69</v>
      </c>
      <c r="G131" s="10" t="s">
        <v>158</v>
      </c>
      <c r="H131" s="79" t="s">
        <v>193</v>
      </c>
      <c r="I131" s="77" t="s">
        <v>3</v>
      </c>
      <c r="J131" s="26">
        <v>5399.9987999999994</v>
      </c>
      <c r="K131" s="22"/>
      <c r="L131" s="23"/>
      <c r="M131" s="20"/>
      <c r="N131" s="24"/>
      <c r="O131" s="20"/>
      <c r="P131" s="20"/>
      <c r="Q131" s="20"/>
      <c r="R131" s="20"/>
      <c r="S131" s="20"/>
      <c r="T131">
        <v>16</v>
      </c>
    </row>
    <row r="132" spans="1:20" ht="13" hidden="1">
      <c r="A132" s="147" t="str">
        <f t="shared" si="7"/>
        <v>[提取结果.xlsx]02-关联交易等事项统计表-双鱼-4内部关联现金流</v>
      </c>
      <c r="B132" s="9">
        <v>130</v>
      </c>
      <c r="C132" s="10" t="str">
        <f t="shared" si="5"/>
        <v>2级-2级</v>
      </c>
      <c r="D132" s="10" t="s">
        <v>66</v>
      </c>
      <c r="E132" s="10" t="s">
        <v>179</v>
      </c>
      <c r="F132" s="10" t="s">
        <v>66</v>
      </c>
      <c r="G132" s="10" t="s">
        <v>83</v>
      </c>
      <c r="H132" s="79" t="s">
        <v>193</v>
      </c>
      <c r="I132" s="77" t="s">
        <v>3</v>
      </c>
      <c r="J132" s="26">
        <v>385.00229999999993</v>
      </c>
      <c r="K132" s="22"/>
      <c r="L132" s="23"/>
      <c r="M132" s="20"/>
      <c r="N132" s="24"/>
      <c r="O132" s="20"/>
      <c r="P132" s="20"/>
      <c r="Q132" s="20"/>
      <c r="R132" s="20"/>
      <c r="S132" s="20"/>
      <c r="T132">
        <v>17</v>
      </c>
    </row>
    <row r="133" spans="1:20" ht="13" hidden="1">
      <c r="A133" s="147" t="str">
        <f t="shared" si="7"/>
        <v>[提取结果.xlsx]02-关联交易等事项统计表-双鱼-4内部关联现金流</v>
      </c>
      <c r="B133" s="9">
        <v>131</v>
      </c>
      <c r="C133" s="10" t="str">
        <f t="shared" si="5"/>
        <v>2级-4级</v>
      </c>
      <c r="D133" s="10" t="s">
        <v>66</v>
      </c>
      <c r="E133" s="10" t="s">
        <v>179</v>
      </c>
      <c r="F133" s="10" t="s">
        <v>72</v>
      </c>
      <c r="G133" s="10" t="s">
        <v>76</v>
      </c>
      <c r="H133" s="79" t="s">
        <v>198</v>
      </c>
      <c r="I133" s="77" t="s">
        <v>9</v>
      </c>
      <c r="J133" s="26">
        <v>472846.45360000001</v>
      </c>
      <c r="K133" s="22"/>
      <c r="L133" s="23"/>
      <c r="M133" s="20"/>
      <c r="N133" s="24"/>
      <c r="O133" s="20"/>
      <c r="P133" s="20"/>
      <c r="Q133" s="20"/>
      <c r="R133" s="20"/>
      <c r="S133" s="20"/>
      <c r="T133">
        <v>18</v>
      </c>
    </row>
    <row r="134" spans="1:20" ht="13" hidden="1">
      <c r="A134" s="147" t="str">
        <f t="shared" si="7"/>
        <v>[提取结果.xlsx]02-关联交易等事项统计表-双鱼-4内部关联现金流</v>
      </c>
      <c r="B134" s="9">
        <v>132</v>
      </c>
      <c r="C134" s="10" t="str">
        <f t="shared" si="5"/>
        <v>2级-3级</v>
      </c>
      <c r="D134" s="10" t="s">
        <v>66</v>
      </c>
      <c r="E134" s="10" t="s">
        <v>179</v>
      </c>
      <c r="F134" s="10" t="s">
        <v>69</v>
      </c>
      <c r="G134" s="10" t="s">
        <v>199</v>
      </c>
      <c r="H134" s="79" t="s">
        <v>198</v>
      </c>
      <c r="I134" s="77" t="s">
        <v>9</v>
      </c>
      <c r="J134" s="26">
        <v>5504</v>
      </c>
      <c r="K134" s="22"/>
      <c r="L134" s="23"/>
      <c r="M134" s="20"/>
      <c r="N134" s="24"/>
      <c r="O134" s="20"/>
      <c r="P134" s="20"/>
      <c r="Q134" s="20"/>
      <c r="R134" s="20"/>
      <c r="S134" s="20"/>
      <c r="T134">
        <v>19</v>
      </c>
    </row>
    <row r="135" spans="1:20" ht="13" hidden="1">
      <c r="A135" s="147" t="str">
        <f t="shared" si="7"/>
        <v>[提取结果.xlsx]02-关联交易等事项统计表-双鱼-4内部关联现金流</v>
      </c>
      <c r="B135" s="9">
        <v>133</v>
      </c>
      <c r="C135" s="10" t="str">
        <f t="shared" si="5"/>
        <v>2级-2级</v>
      </c>
      <c r="D135" s="10" t="s">
        <v>66</v>
      </c>
      <c r="E135" s="10" t="s">
        <v>179</v>
      </c>
      <c r="F135" s="10" t="s">
        <v>66</v>
      </c>
      <c r="G135" s="10" t="s">
        <v>88</v>
      </c>
      <c r="H135" s="79" t="s">
        <v>200</v>
      </c>
      <c r="I135" s="77" t="s">
        <v>9</v>
      </c>
      <c r="J135" s="26">
        <v>8814.16</v>
      </c>
      <c r="K135" s="22"/>
      <c r="L135" s="23"/>
      <c r="M135" s="20"/>
      <c r="N135" s="24"/>
      <c r="O135" s="20"/>
      <c r="P135" s="20"/>
      <c r="Q135" s="20"/>
      <c r="R135" s="20"/>
      <c r="S135" s="20"/>
      <c r="T135">
        <v>20</v>
      </c>
    </row>
    <row r="136" spans="1:20" ht="13" hidden="1">
      <c r="A136" s="147" t="str">
        <f t="shared" si="7"/>
        <v>[提取结果.xlsx]02-关联交易等事项统计表-双鱼-4内部关联现金流</v>
      </c>
      <c r="B136" s="9">
        <v>134</v>
      </c>
      <c r="C136" s="10" t="str">
        <f t="shared" si="5"/>
        <v>2级-3级</v>
      </c>
      <c r="D136" s="10" t="s">
        <v>66</v>
      </c>
      <c r="E136" s="10" t="s">
        <v>179</v>
      </c>
      <c r="F136" s="10" t="s">
        <v>69</v>
      </c>
      <c r="G136" s="10" t="s">
        <v>161</v>
      </c>
      <c r="H136" s="79" t="s">
        <v>198</v>
      </c>
      <c r="I136" s="77" t="s">
        <v>9</v>
      </c>
      <c r="J136" s="26">
        <v>660</v>
      </c>
      <c r="K136" s="22"/>
      <c r="L136" s="23"/>
      <c r="M136" s="20"/>
      <c r="N136" s="24"/>
      <c r="O136" s="20"/>
      <c r="P136" s="20"/>
      <c r="Q136" s="20"/>
      <c r="R136" s="20"/>
      <c r="S136" s="20"/>
      <c r="T136">
        <v>21</v>
      </c>
    </row>
    <row r="137" spans="1:20" ht="13" hidden="1">
      <c r="A137" s="147" t="str">
        <f t="shared" si="7"/>
        <v>[提取结果.xlsx]02-关联交易等事项统计表-双鱼-4内部关联现金流</v>
      </c>
      <c r="B137" s="9">
        <v>135</v>
      </c>
      <c r="C137" s="10" t="str">
        <f t="shared" si="5"/>
        <v>2级-2级</v>
      </c>
      <c r="D137" s="10" t="s">
        <v>66</v>
      </c>
      <c r="E137" s="10" t="s">
        <v>179</v>
      </c>
      <c r="F137" s="10" t="s">
        <v>66</v>
      </c>
      <c r="G137" s="10" t="s">
        <v>78</v>
      </c>
      <c r="H137" s="79" t="s">
        <v>198</v>
      </c>
      <c r="I137" s="77" t="s">
        <v>9</v>
      </c>
      <c r="J137" s="26">
        <v>840</v>
      </c>
      <c r="K137" s="22"/>
      <c r="L137" s="23"/>
      <c r="M137" s="20"/>
      <c r="N137" s="24"/>
      <c r="O137" s="20"/>
      <c r="P137" s="20"/>
      <c r="Q137" s="20"/>
      <c r="R137" s="20"/>
      <c r="S137" s="20"/>
      <c r="T137">
        <v>22</v>
      </c>
    </row>
    <row r="138" spans="1:20" ht="13" hidden="1">
      <c r="A138" s="147" t="str">
        <f t="shared" si="7"/>
        <v>[提取结果.xlsx]02-关联交易等事项统计表-双鱼-4内部关联现金流</v>
      </c>
      <c r="B138" s="9">
        <v>136</v>
      </c>
      <c r="C138" s="10" t="str">
        <f t="shared" si="5"/>
        <v>2级-3级</v>
      </c>
      <c r="D138" s="10" t="s">
        <v>66</v>
      </c>
      <c r="E138" s="10" t="s">
        <v>179</v>
      </c>
      <c r="F138" s="10" t="s">
        <v>69</v>
      </c>
      <c r="G138" s="10" t="s">
        <v>102</v>
      </c>
      <c r="H138" s="79" t="s">
        <v>198</v>
      </c>
      <c r="I138" s="77" t="s">
        <v>9</v>
      </c>
      <c r="J138" s="26">
        <v>1610.1</v>
      </c>
      <c r="K138" s="22"/>
      <c r="L138" s="23"/>
      <c r="M138" s="20"/>
      <c r="N138" s="24"/>
      <c r="O138" s="20"/>
      <c r="P138" s="20"/>
      <c r="Q138" s="20"/>
      <c r="R138" s="20"/>
      <c r="S138" s="20"/>
      <c r="T138">
        <v>23</v>
      </c>
    </row>
    <row r="139" spans="1:20" ht="13" hidden="1">
      <c r="A139" s="147" t="str">
        <f t="shared" si="7"/>
        <v>[提取结果.xlsx]02-关联交易等事项统计表-双鱼-4内部关联现金流</v>
      </c>
      <c r="B139" s="9">
        <v>137</v>
      </c>
      <c r="C139" s="10" t="str">
        <f t="shared" si="5"/>
        <v>2级-2级</v>
      </c>
      <c r="D139" s="10" t="s">
        <v>66</v>
      </c>
      <c r="E139" s="10" t="s">
        <v>179</v>
      </c>
      <c r="F139" s="10" t="s">
        <v>66</v>
      </c>
      <c r="G139" s="10" t="s">
        <v>80</v>
      </c>
      <c r="H139" s="79" t="s">
        <v>198</v>
      </c>
      <c r="I139" s="77" t="s">
        <v>9</v>
      </c>
      <c r="J139" s="26">
        <v>1824</v>
      </c>
      <c r="K139" s="22"/>
      <c r="L139" s="23"/>
      <c r="M139" s="20"/>
      <c r="N139" s="24"/>
      <c r="O139" s="20"/>
      <c r="P139" s="20"/>
      <c r="Q139" s="20"/>
      <c r="R139" s="20"/>
      <c r="S139" s="20"/>
      <c r="T139">
        <v>24</v>
      </c>
    </row>
    <row r="140" spans="1:20" ht="13" hidden="1">
      <c r="A140" s="147" t="str">
        <f t="shared" si="7"/>
        <v>[提取结果.xlsx]02-关联交易等事项统计表-双鱼-4内部关联现金流</v>
      </c>
      <c r="B140" s="9">
        <v>138</v>
      </c>
      <c r="C140" s="10" t="str">
        <f t="shared" si="5"/>
        <v>2级-4级</v>
      </c>
      <c r="D140" s="10" t="s">
        <v>66</v>
      </c>
      <c r="E140" s="10" t="s">
        <v>179</v>
      </c>
      <c r="F140" s="10" t="s">
        <v>72</v>
      </c>
      <c r="G140" s="10" t="s">
        <v>173</v>
      </c>
      <c r="H140" s="79" t="s">
        <v>198</v>
      </c>
      <c r="I140" s="77" t="s">
        <v>9</v>
      </c>
      <c r="J140" s="26">
        <v>23920.020799999998</v>
      </c>
      <c r="K140" s="22"/>
      <c r="L140" s="23"/>
      <c r="M140" s="20"/>
      <c r="N140" s="24"/>
      <c r="O140" s="20"/>
      <c r="P140" s="20"/>
      <c r="Q140" s="20"/>
      <c r="R140" s="20"/>
      <c r="S140" s="20"/>
      <c r="T140">
        <v>25</v>
      </c>
    </row>
    <row r="141" spans="1:20" ht="13" hidden="1">
      <c r="A141" s="147" t="str">
        <f t="shared" si="7"/>
        <v>[提取结果.xlsx]02-关联交易等事项统计表-双鱼-4内部关联现金流</v>
      </c>
      <c r="B141" s="9">
        <v>139</v>
      </c>
      <c r="C141" s="10" t="str">
        <f t="shared" si="5"/>
        <v>2级-2级</v>
      </c>
      <c r="D141" s="10" t="s">
        <v>66</v>
      </c>
      <c r="E141" s="10" t="s">
        <v>179</v>
      </c>
      <c r="F141" s="10" t="s">
        <v>66</v>
      </c>
      <c r="G141" s="10" t="s">
        <v>175</v>
      </c>
      <c r="H141" s="79" t="s">
        <v>201</v>
      </c>
      <c r="I141" s="77" t="s">
        <v>6</v>
      </c>
      <c r="J141" s="26">
        <v>138578.68</v>
      </c>
      <c r="K141" s="22"/>
      <c r="L141" s="23"/>
      <c r="M141" s="20"/>
      <c r="N141" s="24"/>
      <c r="O141" s="20"/>
      <c r="P141" s="20"/>
      <c r="Q141" s="20"/>
      <c r="R141" s="20"/>
      <c r="S141" s="20"/>
      <c r="T141">
        <v>26</v>
      </c>
    </row>
    <row r="142" spans="1:20" ht="13" hidden="1">
      <c r="A142" s="147" t="str">
        <f t="shared" si="7"/>
        <v>[提取结果.xlsx]02-关联交易等事项统计表-双鱼-4内部关联现金流</v>
      </c>
      <c r="B142" s="9">
        <v>140</v>
      </c>
      <c r="C142" s="10" t="str">
        <f t="shared" si="5"/>
        <v>2级-2级</v>
      </c>
      <c r="D142" s="10" t="s">
        <v>66</v>
      </c>
      <c r="E142" s="10" t="s">
        <v>179</v>
      </c>
      <c r="F142" s="10" t="s">
        <v>66</v>
      </c>
      <c r="G142" s="10" t="s">
        <v>88</v>
      </c>
      <c r="H142" s="79" t="s">
        <v>204</v>
      </c>
      <c r="I142" s="77" t="s">
        <v>6</v>
      </c>
      <c r="J142" s="26">
        <v>37290</v>
      </c>
      <c r="K142" s="22"/>
      <c r="L142" s="23"/>
      <c r="M142" s="20"/>
      <c r="N142" s="24"/>
      <c r="O142" s="20"/>
      <c r="P142" s="20"/>
      <c r="Q142" s="20"/>
      <c r="R142" s="20"/>
      <c r="S142" s="20"/>
      <c r="T142">
        <v>28</v>
      </c>
    </row>
    <row r="143" spans="1:20" ht="13" hidden="1">
      <c r="A143" s="147" t="str">
        <f t="shared" si="7"/>
        <v>[提取结果.xlsx]02-关联交易等事项统计表-双鱼-4内部关联现金流</v>
      </c>
      <c r="B143" s="9">
        <v>141</v>
      </c>
      <c r="C143" s="10" t="str">
        <f t="shared" si="5"/>
        <v>2级-3级</v>
      </c>
      <c r="D143" s="10" t="s">
        <v>66</v>
      </c>
      <c r="E143" s="10" t="s">
        <v>179</v>
      </c>
      <c r="F143" s="10" t="s">
        <v>69</v>
      </c>
      <c r="G143" s="10" t="s">
        <v>180</v>
      </c>
      <c r="H143" s="79" t="s">
        <v>198</v>
      </c>
      <c r="I143" s="77" t="s">
        <v>9</v>
      </c>
      <c r="J143" s="26">
        <v>2196</v>
      </c>
      <c r="K143" s="22"/>
      <c r="L143" s="23"/>
      <c r="M143" s="20"/>
      <c r="N143" s="24"/>
      <c r="O143" s="20"/>
      <c r="P143" s="20"/>
      <c r="Q143" s="20"/>
      <c r="R143" s="20"/>
      <c r="S143" s="20"/>
      <c r="T143">
        <v>29</v>
      </c>
    </row>
    <row r="144" spans="1:20" ht="13" hidden="1">
      <c r="A144" s="147" t="str">
        <f t="shared" si="7"/>
        <v>[提取结果.xlsx]02-关联交易等事项统计表-双鱼-4内部关联现金流</v>
      </c>
      <c r="B144" s="9">
        <v>142</v>
      </c>
      <c r="C144" s="10" t="str">
        <f t="shared" si="5"/>
        <v>3级-2级</v>
      </c>
      <c r="D144" s="10" t="s">
        <v>69</v>
      </c>
      <c r="E144" s="10" t="s">
        <v>205</v>
      </c>
      <c r="F144" s="10" t="s">
        <v>66</v>
      </c>
      <c r="G144" s="10" t="s">
        <v>80</v>
      </c>
      <c r="H144" s="79" t="s">
        <v>204</v>
      </c>
      <c r="I144" s="77" t="s">
        <v>6</v>
      </c>
      <c r="J144" s="26">
        <v>48544.800000000003</v>
      </c>
      <c r="K144" s="22"/>
      <c r="L144" s="23"/>
      <c r="M144" s="20"/>
      <c r="N144" s="24"/>
      <c r="O144" s="20"/>
      <c r="P144" s="20"/>
      <c r="Q144" s="20"/>
      <c r="R144" s="20"/>
      <c r="S144" s="20"/>
      <c r="T144">
        <v>30</v>
      </c>
    </row>
    <row r="145" spans="1:20" ht="13" hidden="1">
      <c r="A145" s="147" t="str">
        <f t="shared" ref="A145:A151" si="9"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145" s="9">
        <v>143</v>
      </c>
      <c r="C145" s="10" t="str">
        <f t="shared" ref="C145:C205" si="10">TEXT(D145,"000")&amp;"-"&amp;TEXT(F145,"000")</f>
        <v>2级-1级</v>
      </c>
      <c r="D145" s="10" t="s">
        <v>115</v>
      </c>
      <c r="E145" s="81" t="s">
        <v>209</v>
      </c>
      <c r="F145" s="145" t="s">
        <v>64</v>
      </c>
      <c r="G145" s="81" t="s">
        <v>210</v>
      </c>
      <c r="H145" s="81" t="s">
        <v>211</v>
      </c>
      <c r="I145" s="77" t="s">
        <v>9</v>
      </c>
      <c r="J145" s="26">
        <v>26336</v>
      </c>
      <c r="K145" s="22"/>
      <c r="L145" s="23"/>
      <c r="M145" s="32"/>
      <c r="N145" s="46"/>
      <c r="O145" s="47"/>
      <c r="P145" s="47"/>
      <c r="Q145" s="47"/>
      <c r="R145" s="47"/>
      <c r="S145" s="47"/>
      <c r="T145">
        <v>1</v>
      </c>
    </row>
    <row r="146" spans="1:20" s="178" customFormat="1" ht="26" hidden="1">
      <c r="A146" s="171" t="str">
        <f t="shared" si="9"/>
        <v>[提取结果.xlsx]02-关联交易等事项统计表-现代-4内部关联现金流</v>
      </c>
      <c r="B146" s="172">
        <v>144</v>
      </c>
      <c r="C146" s="152" t="str">
        <f t="shared" si="10"/>
        <v>2级-1级</v>
      </c>
      <c r="D146" s="152" t="s">
        <v>115</v>
      </c>
      <c r="E146" s="189" t="s">
        <v>209</v>
      </c>
      <c r="F146" s="198" t="s">
        <v>64</v>
      </c>
      <c r="G146" s="189" t="s">
        <v>210</v>
      </c>
      <c r="H146" s="173" t="s">
        <v>212</v>
      </c>
      <c r="I146" s="174" t="s">
        <v>24</v>
      </c>
      <c r="J146" s="175">
        <v>7516447.8300000001</v>
      </c>
      <c r="K146" s="173"/>
      <c r="L146" s="174"/>
      <c r="M146" s="180"/>
      <c r="N146" s="199"/>
      <c r="O146" s="198"/>
      <c r="P146" s="198"/>
      <c r="Q146" s="198"/>
      <c r="R146" s="198"/>
      <c r="S146" s="198"/>
      <c r="T146" s="178">
        <v>2</v>
      </c>
    </row>
    <row r="147" spans="1:20" ht="13" hidden="1">
      <c r="A147" s="147" t="str">
        <f t="shared" si="9"/>
        <v>[提取结果.xlsx]02-关联交易等事项统计表-现代-4内部关联现金流</v>
      </c>
      <c r="B147" s="9">
        <v>145</v>
      </c>
      <c r="C147" s="10" t="str">
        <f t="shared" si="10"/>
        <v>3级-3级</v>
      </c>
      <c r="D147" s="10" t="s">
        <v>69</v>
      </c>
      <c r="E147" s="10" t="s">
        <v>213</v>
      </c>
      <c r="F147" s="10" t="s">
        <v>69</v>
      </c>
      <c r="G147" s="10" t="s">
        <v>195</v>
      </c>
      <c r="H147" s="119" t="s">
        <v>165</v>
      </c>
      <c r="I147" s="77" t="s">
        <v>6</v>
      </c>
      <c r="J147" s="26">
        <v>2198845.5499999998</v>
      </c>
      <c r="K147" s="22"/>
      <c r="L147" s="23"/>
      <c r="M147" s="32"/>
      <c r="N147" s="24"/>
      <c r="O147" s="20"/>
      <c r="P147" s="20"/>
      <c r="Q147" s="20"/>
      <c r="R147" s="20"/>
      <c r="S147" s="20"/>
      <c r="T147">
        <v>3</v>
      </c>
    </row>
    <row r="148" spans="1:20" ht="13" hidden="1">
      <c r="A148" s="147" t="str">
        <f t="shared" si="9"/>
        <v>[提取结果.xlsx]02-关联交易等事项统计表-现代-4内部关联现金流</v>
      </c>
      <c r="B148" s="9">
        <v>146</v>
      </c>
      <c r="C148" s="10" t="str">
        <f t="shared" si="10"/>
        <v>2级-2级</v>
      </c>
      <c r="D148" s="10" t="s">
        <v>115</v>
      </c>
      <c r="E148" s="81" t="s">
        <v>209</v>
      </c>
      <c r="F148" s="145" t="s">
        <v>115</v>
      </c>
      <c r="G148" s="81" t="s">
        <v>214</v>
      </c>
      <c r="H148" s="81" t="s">
        <v>215</v>
      </c>
      <c r="I148" s="77" t="s">
        <v>9</v>
      </c>
      <c r="J148" s="49">
        <v>1539900</v>
      </c>
      <c r="K148" s="22"/>
      <c r="L148" s="23"/>
      <c r="M148" s="32"/>
      <c r="N148" s="24"/>
      <c r="O148" s="20"/>
      <c r="P148" s="20"/>
      <c r="Q148" s="20"/>
      <c r="R148" s="20"/>
      <c r="S148" s="20"/>
      <c r="T148">
        <v>4</v>
      </c>
    </row>
    <row r="149" spans="1:20" ht="26.5" hidden="1">
      <c r="A149" s="147" t="str">
        <f t="shared" si="9"/>
        <v>[提取结果.xlsx]02-关联交易等事项统计表-现代-4内部关联现金流</v>
      </c>
      <c r="B149" s="9">
        <v>147</v>
      </c>
      <c r="C149" s="10" t="str">
        <f t="shared" si="10"/>
        <v>2级-3级</v>
      </c>
      <c r="D149" s="10" t="s">
        <v>115</v>
      </c>
      <c r="E149" s="81" t="s">
        <v>209</v>
      </c>
      <c r="F149" s="145" t="s">
        <v>116</v>
      </c>
      <c r="G149" s="50" t="s">
        <v>217</v>
      </c>
      <c r="H149" s="51" t="s">
        <v>218</v>
      </c>
      <c r="I149" s="77" t="s">
        <v>9</v>
      </c>
      <c r="J149" s="49">
        <v>849</v>
      </c>
      <c r="K149" s="22"/>
      <c r="L149" s="23"/>
      <c r="M149" s="32"/>
      <c r="N149" s="24"/>
      <c r="O149" s="20"/>
      <c r="P149" s="20"/>
      <c r="Q149" s="20"/>
      <c r="R149" s="20"/>
      <c r="S149" s="20"/>
      <c r="T149">
        <v>5</v>
      </c>
    </row>
    <row r="150" spans="1:20" ht="26" hidden="1">
      <c r="A150" s="147" t="str">
        <f t="shared" si="9"/>
        <v>[提取结果.xlsx]02-关联交易等事项统计表-现代-4内部关联现金流</v>
      </c>
      <c r="B150" s="9">
        <v>148</v>
      </c>
      <c r="C150" s="10" t="str">
        <f t="shared" si="10"/>
        <v>2级-3级</v>
      </c>
      <c r="D150" s="10" t="s">
        <v>115</v>
      </c>
      <c r="E150" s="81" t="s">
        <v>209</v>
      </c>
      <c r="F150" s="145" t="s">
        <v>116</v>
      </c>
      <c r="G150" s="50" t="s">
        <v>219</v>
      </c>
      <c r="H150" s="51" t="s">
        <v>220</v>
      </c>
      <c r="I150" s="77" t="s">
        <v>9</v>
      </c>
      <c r="J150" s="49">
        <v>3919.18</v>
      </c>
      <c r="K150" s="22"/>
      <c r="L150" s="23"/>
      <c r="M150" s="38"/>
      <c r="N150" s="24"/>
      <c r="O150" s="20"/>
      <c r="P150" s="20" t="str">
        <f>IF(N150=0,"OK","待核对")</f>
        <v>OK</v>
      </c>
      <c r="Q150" s="20"/>
      <c r="R150" s="20"/>
      <c r="S150" s="20"/>
      <c r="T150">
        <v>6</v>
      </c>
    </row>
    <row r="151" spans="1:20" ht="26" hidden="1">
      <c r="A151" s="147" t="str">
        <f t="shared" si="9"/>
        <v>[提取结果.xlsx]02-关联交易等事项统计表-现代-4内部关联现金流</v>
      </c>
      <c r="B151" s="9">
        <v>149</v>
      </c>
      <c r="C151" s="10" t="str">
        <f t="shared" si="10"/>
        <v>2级-2级</v>
      </c>
      <c r="D151" s="10" t="s">
        <v>115</v>
      </c>
      <c r="E151" s="81" t="s">
        <v>209</v>
      </c>
      <c r="F151" s="145" t="s">
        <v>115</v>
      </c>
      <c r="G151" s="81" t="s">
        <v>221</v>
      </c>
      <c r="H151" s="51" t="s">
        <v>222</v>
      </c>
      <c r="I151" s="77" t="s">
        <v>11</v>
      </c>
      <c r="J151" s="49">
        <v>6886027.2199999997</v>
      </c>
      <c r="K151" s="22"/>
      <c r="L151" s="23"/>
      <c r="M151" s="38"/>
      <c r="N151" s="24"/>
      <c r="O151" s="20"/>
      <c r="P151" s="20" t="str">
        <f>IF(N151=0,"OK","待核对")</f>
        <v>OK</v>
      </c>
      <c r="Q151" s="20"/>
      <c r="R151" s="20"/>
      <c r="S151" s="20"/>
      <c r="T151">
        <v>7</v>
      </c>
    </row>
    <row r="152" spans="1:20" ht="13" hidden="1">
      <c r="A152" s="147" t="str">
        <f t="shared" ref="A152:A192" si="11"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52" s="9">
        <v>150</v>
      </c>
      <c r="C152" s="10" t="str">
        <f t="shared" si="10"/>
        <v>2级-2级</v>
      </c>
      <c r="D152" s="10" t="s">
        <v>66</v>
      </c>
      <c r="E152" s="10" t="s">
        <v>84</v>
      </c>
      <c r="F152" s="10" t="s">
        <v>66</v>
      </c>
      <c r="G152" s="10" t="s">
        <v>78</v>
      </c>
      <c r="H152" s="81" t="s">
        <v>225</v>
      </c>
      <c r="I152" s="77" t="s">
        <v>9</v>
      </c>
      <c r="J152" s="26">
        <v>1046560.56</v>
      </c>
      <c r="K152" s="22"/>
      <c r="L152" s="23"/>
      <c r="M152" s="32"/>
      <c r="N152" s="24"/>
      <c r="O152" s="20"/>
      <c r="P152" s="20"/>
      <c r="Q152" s="20"/>
      <c r="R152" s="20"/>
      <c r="S152" s="20"/>
      <c r="T152">
        <v>1</v>
      </c>
    </row>
    <row r="153" spans="1:20" ht="13" hidden="1">
      <c r="A153" s="147" t="str">
        <f t="shared" si="11"/>
        <v>[提取结果.xlsx]02-关联交易等事项统计表-新仕诚公司-4内部关联现金流</v>
      </c>
      <c r="B153" s="9">
        <v>151</v>
      </c>
      <c r="C153" s="10" t="str">
        <f t="shared" si="10"/>
        <v>2级-3级</v>
      </c>
      <c r="D153" s="10" t="s">
        <v>66</v>
      </c>
      <c r="E153" s="10" t="s">
        <v>84</v>
      </c>
      <c r="F153" s="10" t="s">
        <v>69</v>
      </c>
      <c r="G153" s="11" t="s">
        <v>226</v>
      </c>
      <c r="H153" s="81" t="s">
        <v>227</v>
      </c>
      <c r="I153" s="77" t="s">
        <v>6</v>
      </c>
      <c r="J153" s="26">
        <v>44031.4</v>
      </c>
      <c r="K153" s="22"/>
      <c r="L153" s="23"/>
      <c r="M153" s="32"/>
      <c r="N153" s="24"/>
      <c r="O153" s="20"/>
      <c r="P153" s="20"/>
      <c r="Q153" s="20"/>
      <c r="R153" s="20"/>
      <c r="S153" s="20"/>
      <c r="T153">
        <v>2</v>
      </c>
    </row>
    <row r="154" spans="1:20" s="178" customFormat="1" ht="13" hidden="1">
      <c r="A154" s="171" t="str">
        <f t="shared" si="11"/>
        <v>[提取结果.xlsx]02-关联交易等事项统计表-新仕诚公司-4内部关联现金流</v>
      </c>
      <c r="B154" s="172">
        <v>152</v>
      </c>
      <c r="C154" s="152" t="str">
        <f t="shared" si="10"/>
        <v>2级-3级</v>
      </c>
      <c r="D154" s="152" t="s">
        <v>66</v>
      </c>
      <c r="E154" s="152" t="s">
        <v>84</v>
      </c>
      <c r="F154" s="152" t="s">
        <v>69</v>
      </c>
      <c r="G154" s="152" t="s">
        <v>194</v>
      </c>
      <c r="H154" s="189" t="s">
        <v>228</v>
      </c>
      <c r="I154" s="174" t="s">
        <v>6</v>
      </c>
      <c r="J154" s="175">
        <v>25348882.550000001</v>
      </c>
      <c r="K154" s="173"/>
      <c r="L154" s="174"/>
      <c r="M154" s="180"/>
      <c r="N154" s="177"/>
      <c r="O154" s="176"/>
      <c r="P154" s="176"/>
      <c r="Q154" s="176"/>
      <c r="R154" s="176"/>
      <c r="S154" s="176"/>
      <c r="T154" s="178">
        <v>3</v>
      </c>
    </row>
    <row r="155" spans="1:20" s="178" customFormat="1" ht="13" hidden="1">
      <c r="A155" s="147" t="str">
        <f t="shared" si="11"/>
        <v>[提取结果.xlsx]02-关联交易等事项统计表-新仕诚公司-4内部关联现金流</v>
      </c>
      <c r="B155" s="172">
        <v>153</v>
      </c>
      <c r="C155" s="152" t="str">
        <f t="shared" si="10"/>
        <v>2级-2级</v>
      </c>
      <c r="D155" s="152" t="s">
        <v>66</v>
      </c>
      <c r="E155" s="152" t="s">
        <v>84</v>
      </c>
      <c r="F155" s="152" t="s">
        <v>66</v>
      </c>
      <c r="G155" s="152" t="s">
        <v>78</v>
      </c>
      <c r="H155" s="189" t="s">
        <v>229</v>
      </c>
      <c r="I155" s="174" t="s">
        <v>6</v>
      </c>
      <c r="J155" s="175">
        <v>618226.09</v>
      </c>
      <c r="K155" s="173"/>
      <c r="L155" s="174"/>
      <c r="M155" s="180"/>
      <c r="N155" s="177"/>
      <c r="O155" s="176"/>
      <c r="P155" s="176"/>
      <c r="Q155" s="176"/>
      <c r="R155" s="176"/>
      <c r="S155" s="176"/>
      <c r="T155" s="178">
        <v>4</v>
      </c>
    </row>
    <row r="156" spans="1:20" ht="13" hidden="1">
      <c r="A156" s="147" t="str">
        <f t="shared" si="11"/>
        <v>[提取结果.xlsx]02-关联交易等事项统计表-新仕诚公司-4内部关联现金流</v>
      </c>
      <c r="B156" s="9">
        <v>154</v>
      </c>
      <c r="C156" s="10" t="str">
        <f t="shared" si="10"/>
        <v>2级-2级</v>
      </c>
      <c r="D156" s="10" t="s">
        <v>66</v>
      </c>
      <c r="E156" s="10" t="s">
        <v>84</v>
      </c>
      <c r="F156" s="10" t="s">
        <v>66</v>
      </c>
      <c r="G156" s="10" t="s">
        <v>78</v>
      </c>
      <c r="H156" s="81" t="s">
        <v>230</v>
      </c>
      <c r="I156" s="77" t="s">
        <v>6</v>
      </c>
      <c r="J156" s="26">
        <v>1246</v>
      </c>
      <c r="K156" s="22"/>
      <c r="L156" s="23"/>
      <c r="M156" s="32"/>
      <c r="N156" s="24"/>
      <c r="O156" s="20"/>
      <c r="P156" s="20"/>
      <c r="Q156" s="20"/>
      <c r="R156" s="20"/>
      <c r="S156" s="20"/>
      <c r="T156">
        <v>5</v>
      </c>
    </row>
    <row r="157" spans="1:20" ht="13" hidden="1">
      <c r="A157" s="147" t="str">
        <f t="shared" si="11"/>
        <v>[提取结果.xlsx]02-关联交易等事项统计表-新仕诚公司-4内部关联现金流</v>
      </c>
      <c r="B157" s="9">
        <v>155</v>
      </c>
      <c r="C157" s="10" t="str">
        <f t="shared" si="10"/>
        <v>2级-3级</v>
      </c>
      <c r="D157" s="10" t="s">
        <v>66</v>
      </c>
      <c r="E157" s="10" t="s">
        <v>84</v>
      </c>
      <c r="F157" s="10" t="s">
        <v>69</v>
      </c>
      <c r="G157" s="10" t="s">
        <v>231</v>
      </c>
      <c r="H157" s="81" t="s">
        <v>232</v>
      </c>
      <c r="I157" s="77" t="s">
        <v>6</v>
      </c>
      <c r="J157" s="26">
        <v>8116227.2300000004</v>
      </c>
      <c r="K157" s="22"/>
      <c r="L157" s="23"/>
      <c r="M157" s="38"/>
      <c r="N157" s="24"/>
      <c r="O157" s="20"/>
      <c r="P157" s="20" t="str">
        <f t="shared" ref="P157:P162" si="12">IF(N157=0,"OK","待核对")</f>
        <v>OK</v>
      </c>
      <c r="Q157" s="20"/>
      <c r="R157" s="20"/>
      <c r="S157" s="20"/>
      <c r="T157">
        <v>6</v>
      </c>
    </row>
    <row r="158" spans="1:20" ht="13" hidden="1">
      <c r="A158" s="147" t="str">
        <f t="shared" si="11"/>
        <v>[提取结果.xlsx]02-关联交易等事项统计表-新仕诚公司-4内部关联现金流</v>
      </c>
      <c r="B158" s="9">
        <v>156</v>
      </c>
      <c r="C158" s="10" t="str">
        <f t="shared" si="10"/>
        <v>2级-3级</v>
      </c>
      <c r="D158" s="10" t="s">
        <v>66</v>
      </c>
      <c r="E158" s="10" t="s">
        <v>84</v>
      </c>
      <c r="F158" s="10" t="s">
        <v>69</v>
      </c>
      <c r="G158" s="10" t="s">
        <v>233</v>
      </c>
      <c r="H158" s="81" t="s">
        <v>232</v>
      </c>
      <c r="I158" s="77" t="s">
        <v>6</v>
      </c>
      <c r="J158" s="26">
        <v>459461.34</v>
      </c>
      <c r="K158" s="22"/>
      <c r="L158" s="23"/>
      <c r="M158" s="38"/>
      <c r="N158" s="24"/>
      <c r="O158" s="20"/>
      <c r="P158" s="20" t="str">
        <f t="shared" si="12"/>
        <v>OK</v>
      </c>
      <c r="Q158" s="20"/>
      <c r="R158" s="20"/>
      <c r="S158" s="20"/>
      <c r="T158">
        <v>7</v>
      </c>
    </row>
    <row r="159" spans="1:20" ht="13" hidden="1">
      <c r="A159" s="147" t="str">
        <f t="shared" si="11"/>
        <v>[提取结果.xlsx]02-关联交易等事项统计表-新仕诚公司-4内部关联现金流</v>
      </c>
      <c r="B159" s="9">
        <v>157</v>
      </c>
      <c r="C159" s="10" t="str">
        <f t="shared" si="10"/>
        <v>2级-3级</v>
      </c>
      <c r="D159" s="10" t="s">
        <v>66</v>
      </c>
      <c r="E159" s="10" t="s">
        <v>84</v>
      </c>
      <c r="F159" s="10" t="s">
        <v>69</v>
      </c>
      <c r="G159" s="10" t="s">
        <v>158</v>
      </c>
      <c r="H159" s="81" t="s">
        <v>234</v>
      </c>
      <c r="I159" s="77" t="s">
        <v>6</v>
      </c>
      <c r="J159" s="26">
        <v>19892</v>
      </c>
      <c r="K159" s="22"/>
      <c r="L159" s="23"/>
      <c r="M159" s="38"/>
      <c r="N159" s="24"/>
      <c r="O159" s="20"/>
      <c r="P159" s="20" t="str">
        <f t="shared" si="12"/>
        <v>OK</v>
      </c>
      <c r="Q159" s="20"/>
      <c r="R159" s="20"/>
      <c r="S159" s="20"/>
      <c r="T159">
        <v>8</v>
      </c>
    </row>
    <row r="160" spans="1:20" s="178" customFormat="1" ht="13" hidden="1">
      <c r="A160" s="147" t="str">
        <f t="shared" si="11"/>
        <v>[提取结果.xlsx]02-关联交易等事项统计表-新仕诚公司-4内部关联现金流</v>
      </c>
      <c r="B160" s="172">
        <v>158</v>
      </c>
      <c r="C160" s="152" t="str">
        <f t="shared" si="10"/>
        <v>2级-4级</v>
      </c>
      <c r="D160" s="152" t="s">
        <v>66</v>
      </c>
      <c r="E160" s="152" t="s">
        <v>84</v>
      </c>
      <c r="F160" s="152" t="s">
        <v>72</v>
      </c>
      <c r="G160" s="152" t="s">
        <v>173</v>
      </c>
      <c r="H160" s="196" t="s">
        <v>235</v>
      </c>
      <c r="I160" s="174" t="s">
        <v>6</v>
      </c>
      <c r="J160" s="175">
        <v>37686</v>
      </c>
      <c r="K160" s="173"/>
      <c r="L160" s="174"/>
      <c r="M160" s="236"/>
      <c r="N160" s="177"/>
      <c r="O160" s="176"/>
      <c r="P160" s="176" t="str">
        <f t="shared" si="12"/>
        <v>OK</v>
      </c>
      <c r="Q160" s="176"/>
      <c r="R160" s="176"/>
      <c r="S160" s="176"/>
      <c r="T160" s="178">
        <v>9</v>
      </c>
    </row>
    <row r="161" spans="1:20" ht="13" hidden="1">
      <c r="A161" s="147" t="str">
        <f t="shared" si="11"/>
        <v>[提取结果.xlsx]02-关联交易等事项统计表-新仕诚公司-4内部关联现金流</v>
      </c>
      <c r="B161" s="9">
        <v>159</v>
      </c>
      <c r="C161" s="10" t="str">
        <f t="shared" si="10"/>
        <v>2级-2级</v>
      </c>
      <c r="D161" s="10" t="s">
        <v>66</v>
      </c>
      <c r="E161" s="10" t="s">
        <v>84</v>
      </c>
      <c r="F161" s="10" t="s">
        <v>66</v>
      </c>
      <c r="G161" s="10" t="s">
        <v>175</v>
      </c>
      <c r="H161" s="118" t="s">
        <v>236</v>
      </c>
      <c r="I161" s="77" t="s">
        <v>6</v>
      </c>
      <c r="J161" s="26">
        <v>6360</v>
      </c>
      <c r="K161" s="22"/>
      <c r="L161" s="23"/>
      <c r="M161" s="40"/>
      <c r="N161" s="24"/>
      <c r="O161" s="20"/>
      <c r="P161" s="20" t="str">
        <f t="shared" si="12"/>
        <v>OK</v>
      </c>
      <c r="Q161" s="20"/>
      <c r="R161" s="20"/>
      <c r="S161" s="20"/>
      <c r="T161">
        <v>10</v>
      </c>
    </row>
    <row r="162" spans="1:20" ht="13" hidden="1">
      <c r="A162" s="147" t="str">
        <f t="shared" si="11"/>
        <v>[提取结果.xlsx]02-关联交易等事项统计表-新仕诚公司-4内部关联现金流</v>
      </c>
      <c r="B162" s="9">
        <v>160</v>
      </c>
      <c r="C162" s="10" t="str">
        <f t="shared" si="10"/>
        <v>2级-3级</v>
      </c>
      <c r="D162" s="10" t="s">
        <v>66</v>
      </c>
      <c r="E162" s="10" t="s">
        <v>84</v>
      </c>
      <c r="F162" s="10" t="s">
        <v>69</v>
      </c>
      <c r="G162" s="10" t="s">
        <v>161</v>
      </c>
      <c r="H162" s="118" t="s">
        <v>237</v>
      </c>
      <c r="I162" s="77" t="s">
        <v>6</v>
      </c>
      <c r="J162" s="26">
        <v>4829</v>
      </c>
      <c r="K162" s="22"/>
      <c r="L162" s="23"/>
      <c r="M162" s="20"/>
      <c r="N162" s="24"/>
      <c r="O162" s="20"/>
      <c r="P162" s="20" t="str">
        <f t="shared" si="12"/>
        <v>OK</v>
      </c>
      <c r="Q162" s="20"/>
      <c r="R162" s="20"/>
      <c r="S162" s="20"/>
      <c r="T162">
        <v>11</v>
      </c>
    </row>
    <row r="163" spans="1:20" ht="13" hidden="1">
      <c r="A163" s="147" t="str">
        <f t="shared" si="11"/>
        <v>[提取结果.xlsx]02-关联交易等事项统计表-新仕诚公司-4内部关联现金流</v>
      </c>
      <c r="B163" s="9">
        <v>161</v>
      </c>
      <c r="C163" s="10" t="str">
        <f t="shared" si="10"/>
        <v>2级-2级</v>
      </c>
      <c r="D163" s="10" t="s">
        <v>66</v>
      </c>
      <c r="E163" s="10" t="s">
        <v>84</v>
      </c>
      <c r="F163" s="10" t="s">
        <v>66</v>
      </c>
      <c r="G163" s="10" t="s">
        <v>106</v>
      </c>
      <c r="H163" s="118" t="s">
        <v>238</v>
      </c>
      <c r="I163" s="77" t="s">
        <v>6</v>
      </c>
      <c r="J163" s="26">
        <v>14925</v>
      </c>
      <c r="K163" s="22"/>
      <c r="L163" s="23"/>
      <c r="M163" s="20"/>
      <c r="N163" s="24"/>
      <c r="O163" s="20"/>
      <c r="P163" s="20"/>
      <c r="Q163" s="20"/>
      <c r="R163" s="20"/>
      <c r="S163" s="20"/>
      <c r="T163">
        <v>12</v>
      </c>
    </row>
    <row r="164" spans="1:20" ht="13" hidden="1">
      <c r="A164" s="147" t="str">
        <f t="shared" si="11"/>
        <v>[提取结果.xlsx]02-关联交易等事项统计表-新仕诚公司-4内部关联现金流</v>
      </c>
      <c r="B164" s="9">
        <v>162</v>
      </c>
      <c r="C164" s="10" t="str">
        <f t="shared" si="10"/>
        <v>2级-2级</v>
      </c>
      <c r="D164" s="10" t="s">
        <v>66</v>
      </c>
      <c r="E164" s="10" t="s">
        <v>84</v>
      </c>
      <c r="F164" s="10" t="s">
        <v>66</v>
      </c>
      <c r="G164" s="10" t="s">
        <v>179</v>
      </c>
      <c r="H164" s="81" t="s">
        <v>230</v>
      </c>
      <c r="I164" s="77" t="s">
        <v>6</v>
      </c>
      <c r="J164" s="26">
        <v>979</v>
      </c>
      <c r="K164" s="22"/>
      <c r="L164" s="23"/>
      <c r="M164" s="20"/>
      <c r="N164" s="24"/>
      <c r="O164" s="20"/>
      <c r="P164" s="20"/>
      <c r="Q164" s="20"/>
      <c r="R164" s="20"/>
      <c r="S164" s="20"/>
      <c r="T164">
        <v>13</v>
      </c>
    </row>
    <row r="165" spans="1:20" ht="13" hidden="1">
      <c r="A165" s="147" t="str">
        <f t="shared" si="11"/>
        <v>[提取结果.xlsx]02-关联交易等事项统计表-新仕诚公司-4内部关联现金流</v>
      </c>
      <c r="B165" s="9">
        <v>163</v>
      </c>
      <c r="C165" s="10" t="str">
        <f t="shared" si="10"/>
        <v>2级-3级</v>
      </c>
      <c r="D165" s="10" t="s">
        <v>66</v>
      </c>
      <c r="E165" s="10" t="s">
        <v>84</v>
      </c>
      <c r="F165" s="10" t="s">
        <v>69</v>
      </c>
      <c r="G165" s="10" t="s">
        <v>102</v>
      </c>
      <c r="H165" s="81" t="s">
        <v>230</v>
      </c>
      <c r="I165" s="77" t="s">
        <v>6</v>
      </c>
      <c r="J165" s="26">
        <v>2514.25</v>
      </c>
      <c r="K165" s="22"/>
      <c r="L165" s="23"/>
      <c r="M165" s="20"/>
      <c r="N165" s="24"/>
      <c r="O165" s="20"/>
      <c r="P165" s="20"/>
      <c r="Q165" s="20"/>
      <c r="R165" s="20"/>
      <c r="S165" s="20"/>
      <c r="T165">
        <v>14</v>
      </c>
    </row>
    <row r="166" spans="1:20" ht="13" hidden="1">
      <c r="A166" s="147" t="str">
        <f t="shared" si="11"/>
        <v>[提取结果.xlsx]02-关联交易等事项统计表-新仕诚公司-4内部关联现金流</v>
      </c>
      <c r="B166" s="9">
        <v>164</v>
      </c>
      <c r="C166" s="10" t="str">
        <f t="shared" si="10"/>
        <v>2级-3级</v>
      </c>
      <c r="D166" s="10" t="s">
        <v>66</v>
      </c>
      <c r="E166" s="10" t="s">
        <v>84</v>
      </c>
      <c r="F166" s="10" t="s">
        <v>69</v>
      </c>
      <c r="G166" s="10" t="s">
        <v>180</v>
      </c>
      <c r="H166" s="81" t="s">
        <v>230</v>
      </c>
      <c r="I166" s="77" t="s">
        <v>6</v>
      </c>
      <c r="J166" s="26">
        <v>3257</v>
      </c>
      <c r="K166" s="22"/>
      <c r="L166" s="23"/>
      <c r="M166" s="20"/>
      <c r="N166" s="24"/>
      <c r="O166" s="20"/>
      <c r="P166" s="20"/>
      <c r="Q166" s="20"/>
      <c r="R166" s="20"/>
      <c r="S166" s="20"/>
      <c r="T166">
        <v>15</v>
      </c>
    </row>
    <row r="167" spans="1:20" ht="13" hidden="1">
      <c r="A167" s="147" t="str">
        <f t="shared" si="11"/>
        <v>[提取结果.xlsx]02-关联交易等事项统计表-新仕诚公司-4内部关联现金流</v>
      </c>
      <c r="B167" s="9">
        <v>165</v>
      </c>
      <c r="C167" s="10" t="str">
        <f t="shared" si="10"/>
        <v>2级-2级</v>
      </c>
      <c r="D167" s="10" t="s">
        <v>66</v>
      </c>
      <c r="E167" s="10" t="s">
        <v>84</v>
      </c>
      <c r="F167" s="10" t="s">
        <v>66</v>
      </c>
      <c r="G167" s="10" t="s">
        <v>80</v>
      </c>
      <c r="H167" s="81" t="s">
        <v>230</v>
      </c>
      <c r="I167" s="77" t="s">
        <v>6</v>
      </c>
      <c r="J167" s="26">
        <v>2705.6</v>
      </c>
      <c r="K167" s="22"/>
      <c r="L167" s="23"/>
      <c r="M167" s="20"/>
      <c r="N167" s="24"/>
      <c r="O167" s="20"/>
      <c r="P167" s="20"/>
      <c r="Q167" s="20"/>
      <c r="R167" s="20"/>
      <c r="S167" s="20"/>
      <c r="T167">
        <v>16</v>
      </c>
    </row>
    <row r="168" spans="1:20" s="178" customFormat="1" ht="26" hidden="1">
      <c r="A168" s="171" t="str">
        <f t="shared" si="11"/>
        <v>[提取结果.xlsx]02-关联交易等事项统计表-新仕诚公司-4内部关联现金流</v>
      </c>
      <c r="B168" s="172">
        <v>166</v>
      </c>
      <c r="C168" s="152" t="str">
        <f t="shared" si="10"/>
        <v>2级-2级</v>
      </c>
      <c r="D168" s="152" t="s">
        <v>66</v>
      </c>
      <c r="E168" s="152" t="s">
        <v>84</v>
      </c>
      <c r="F168" s="152" t="s">
        <v>66</v>
      </c>
      <c r="G168" s="152" t="s">
        <v>85</v>
      </c>
      <c r="H168" s="196" t="s">
        <v>239</v>
      </c>
      <c r="I168" s="174" t="s">
        <v>24</v>
      </c>
      <c r="J168" s="175">
        <v>6886027.2199999997</v>
      </c>
      <c r="K168" s="173"/>
      <c r="L168" s="174"/>
      <c r="M168" s="176"/>
      <c r="N168" s="177"/>
      <c r="O168" s="176"/>
      <c r="P168" s="176"/>
      <c r="Q168" s="176"/>
      <c r="R168" s="176"/>
      <c r="S168" s="176"/>
      <c r="T168" s="178">
        <v>17</v>
      </c>
    </row>
    <row r="169" spans="1:20" s="178" customFormat="1" ht="26" hidden="1">
      <c r="A169" s="171" t="str">
        <f t="shared" si="11"/>
        <v>[提取结果.xlsx]02-关联交易等事项统计表-新仕诚公司-4内部关联现金流</v>
      </c>
      <c r="B169" s="172">
        <v>167</v>
      </c>
      <c r="C169" s="152" t="str">
        <f t="shared" si="10"/>
        <v>2级-1级</v>
      </c>
      <c r="D169" s="152" t="s">
        <v>66</v>
      </c>
      <c r="E169" s="152" t="s">
        <v>84</v>
      </c>
      <c r="F169" s="152" t="s">
        <v>64</v>
      </c>
      <c r="G169" s="152" t="s">
        <v>65</v>
      </c>
      <c r="H169" s="196" t="s">
        <v>239</v>
      </c>
      <c r="I169" s="174" t="s">
        <v>24</v>
      </c>
      <c r="J169" s="175">
        <v>10329040.84</v>
      </c>
      <c r="K169" s="173"/>
      <c r="L169" s="174"/>
      <c r="M169" s="176"/>
      <c r="N169" s="177"/>
      <c r="O169" s="176"/>
      <c r="P169" s="176"/>
      <c r="Q169" s="176"/>
      <c r="R169" s="176"/>
      <c r="S169" s="176"/>
      <c r="T169" s="178">
        <v>18</v>
      </c>
    </row>
    <row r="170" spans="1:20" ht="13" hidden="1">
      <c r="A170" s="147" t="str">
        <f t="shared" si="11"/>
        <v>[提取结果.xlsx]02-关联交易等事项统计表-新仕诚公司-4内部关联现金流</v>
      </c>
      <c r="B170" s="9">
        <v>168</v>
      </c>
      <c r="C170" s="10" t="str">
        <f t="shared" si="10"/>
        <v>2级-3级</v>
      </c>
      <c r="D170" s="10" t="s">
        <v>66</v>
      </c>
      <c r="E170" s="10" t="s">
        <v>84</v>
      </c>
      <c r="F170" s="10" t="s">
        <v>69</v>
      </c>
      <c r="G170" s="10" t="s">
        <v>196</v>
      </c>
      <c r="H170" s="118" t="s">
        <v>240</v>
      </c>
      <c r="I170" s="77" t="s">
        <v>5</v>
      </c>
      <c r="J170" s="26">
        <v>36136</v>
      </c>
      <c r="K170" s="22"/>
      <c r="L170" s="23"/>
      <c r="M170" s="20"/>
      <c r="N170" s="24"/>
      <c r="O170" s="20"/>
      <c r="P170" s="20"/>
      <c r="Q170" s="20"/>
      <c r="R170" s="20"/>
      <c r="S170" s="20"/>
      <c r="T170">
        <v>19</v>
      </c>
    </row>
    <row r="171" spans="1:20" ht="13" hidden="1">
      <c r="A171" s="147" t="str">
        <f t="shared" si="11"/>
        <v>[提取结果.xlsx]02-关联交易等事项统计表-新仕诚公司-4内部关联现金流</v>
      </c>
      <c r="B171" s="9">
        <v>169</v>
      </c>
      <c r="C171" s="10" t="str">
        <f t="shared" si="10"/>
        <v>2级-3级</v>
      </c>
      <c r="D171" s="10" t="s">
        <v>66</v>
      </c>
      <c r="E171" s="10" t="s">
        <v>84</v>
      </c>
      <c r="F171" s="10" t="s">
        <v>69</v>
      </c>
      <c r="G171" s="10" t="s">
        <v>196</v>
      </c>
      <c r="H171" s="118" t="s">
        <v>241</v>
      </c>
      <c r="I171" s="77" t="s">
        <v>3</v>
      </c>
      <c r="J171" s="26">
        <v>1263464.96</v>
      </c>
      <c r="K171" s="22"/>
      <c r="L171" s="23"/>
      <c r="M171" s="20"/>
      <c r="N171" s="24"/>
      <c r="O171" s="20"/>
      <c r="P171" s="20"/>
      <c r="Q171" s="20"/>
      <c r="R171" s="20"/>
      <c r="S171" s="20"/>
      <c r="T171">
        <v>20</v>
      </c>
    </row>
    <row r="172" spans="1:20" ht="13" hidden="1">
      <c r="A172" s="147" t="str">
        <f t="shared" si="11"/>
        <v>[提取结果.xlsx]02-关联交易等事项统计表-新仕诚公司-4内部关联现金流</v>
      </c>
      <c r="B172" s="9">
        <v>170</v>
      </c>
      <c r="C172" s="10" t="str">
        <f t="shared" si="10"/>
        <v>2级-3级</v>
      </c>
      <c r="D172" s="10" t="s">
        <v>66</v>
      </c>
      <c r="E172" s="10" t="s">
        <v>84</v>
      </c>
      <c r="F172" s="10" t="s">
        <v>69</v>
      </c>
      <c r="G172" s="11" t="s">
        <v>226</v>
      </c>
      <c r="H172" s="118" t="s">
        <v>242</v>
      </c>
      <c r="I172" s="77" t="s">
        <v>3</v>
      </c>
      <c r="J172" s="26">
        <v>14968.04</v>
      </c>
      <c r="K172" s="22"/>
      <c r="L172" s="23"/>
      <c r="M172" s="20"/>
      <c r="N172" s="24"/>
      <c r="O172" s="20"/>
      <c r="P172" s="20"/>
      <c r="Q172" s="20"/>
      <c r="R172" s="20"/>
      <c r="S172" s="20"/>
      <c r="T172">
        <v>21</v>
      </c>
    </row>
    <row r="173" spans="1:20" ht="13" hidden="1">
      <c r="A173" s="147" t="str">
        <f t="shared" si="11"/>
        <v>[提取结果.xlsx]02-关联交易等事项统计表-新仕诚公司-4内部关联现金流</v>
      </c>
      <c r="B173" s="9">
        <v>171</v>
      </c>
      <c r="C173" s="10" t="str">
        <f t="shared" si="10"/>
        <v>2级-4级</v>
      </c>
      <c r="D173" s="10" t="s">
        <v>66</v>
      </c>
      <c r="E173" s="10" t="s">
        <v>84</v>
      </c>
      <c r="F173" s="10" t="s">
        <v>72</v>
      </c>
      <c r="G173" s="10" t="s">
        <v>97</v>
      </c>
      <c r="H173" s="118" t="s">
        <v>242</v>
      </c>
      <c r="I173" s="77" t="s">
        <v>3</v>
      </c>
      <c r="J173" s="26">
        <v>9321.52</v>
      </c>
      <c r="K173" s="22"/>
      <c r="L173" s="23"/>
      <c r="M173" s="20"/>
      <c r="N173" s="24"/>
      <c r="O173" s="20"/>
      <c r="P173" s="20"/>
      <c r="Q173" s="20"/>
      <c r="R173" s="20"/>
      <c r="S173" s="20"/>
      <c r="T173">
        <v>22</v>
      </c>
    </row>
    <row r="174" spans="1:20" ht="13" hidden="1">
      <c r="A174" s="147" t="str">
        <f t="shared" si="11"/>
        <v>[提取结果.xlsx]02-关联交易等事项统计表-新仕诚公司-4内部关联现金流</v>
      </c>
      <c r="B174" s="9">
        <v>172</v>
      </c>
      <c r="C174" s="10" t="str">
        <f t="shared" si="10"/>
        <v>2级-3级</v>
      </c>
      <c r="D174" s="10" t="s">
        <v>66</v>
      </c>
      <c r="E174" s="10" t="s">
        <v>84</v>
      </c>
      <c r="F174" s="10" t="s">
        <v>69</v>
      </c>
      <c r="G174" s="10" t="s">
        <v>195</v>
      </c>
      <c r="H174" s="118" t="s">
        <v>241</v>
      </c>
      <c r="I174" s="77" t="s">
        <v>3</v>
      </c>
      <c r="J174" s="26">
        <v>142157.63</v>
      </c>
      <c r="K174" s="22"/>
      <c r="L174" s="23"/>
      <c r="M174" s="20"/>
      <c r="N174" s="24"/>
      <c r="O174" s="20"/>
      <c r="P174" s="20"/>
      <c r="Q174" s="20"/>
      <c r="R174" s="20"/>
      <c r="S174" s="20"/>
      <c r="T174">
        <v>23</v>
      </c>
    </row>
    <row r="175" spans="1:20" ht="13" hidden="1">
      <c r="A175" s="147" t="str">
        <f t="shared" si="11"/>
        <v>[提取结果.xlsx]02-关联交易等事项统计表-新仕诚公司-4内部关联现金流</v>
      </c>
      <c r="B175" s="9">
        <v>173</v>
      </c>
      <c r="C175" s="10" t="str">
        <f t="shared" si="10"/>
        <v>3级-1级</v>
      </c>
      <c r="D175" s="10" t="s">
        <v>69</v>
      </c>
      <c r="E175" s="10" t="s">
        <v>197</v>
      </c>
      <c r="F175" s="10" t="s">
        <v>64</v>
      </c>
      <c r="G175" s="10" t="s">
        <v>65</v>
      </c>
      <c r="H175" s="118" t="s">
        <v>243</v>
      </c>
      <c r="I175" s="77" t="s">
        <v>3</v>
      </c>
      <c r="J175" s="26">
        <v>4000</v>
      </c>
      <c r="K175" s="22"/>
      <c r="L175" s="23"/>
      <c r="M175" s="20"/>
      <c r="N175" s="24"/>
      <c r="O175" s="20"/>
      <c r="P175" s="20"/>
      <c r="Q175" s="20"/>
      <c r="R175" s="20"/>
      <c r="S175" s="20"/>
      <c r="T175">
        <v>24</v>
      </c>
    </row>
    <row r="176" spans="1:20" ht="13" hidden="1">
      <c r="A176" s="147" t="str">
        <f t="shared" si="11"/>
        <v>[提取结果.xlsx]02-关联交易等事项统计表-新仕诚公司-4内部关联现金流</v>
      </c>
      <c r="B176" s="9">
        <v>174</v>
      </c>
      <c r="C176" s="10" t="str">
        <f t="shared" si="10"/>
        <v>3级-3级</v>
      </c>
      <c r="D176" s="10" t="s">
        <v>69</v>
      </c>
      <c r="E176" s="10" t="s">
        <v>197</v>
      </c>
      <c r="F176" s="10" t="s">
        <v>69</v>
      </c>
      <c r="G176" s="10" t="s">
        <v>195</v>
      </c>
      <c r="H176" s="118" t="s">
        <v>244</v>
      </c>
      <c r="I176" s="77" t="s">
        <v>6</v>
      </c>
      <c r="J176" s="26">
        <v>15578.76</v>
      </c>
      <c r="K176" s="22"/>
      <c r="L176" s="23"/>
      <c r="M176" s="20"/>
      <c r="N176" s="24"/>
      <c r="O176" s="20"/>
      <c r="P176" s="20"/>
      <c r="Q176" s="20"/>
      <c r="R176" s="20"/>
      <c r="S176" s="20"/>
      <c r="T176">
        <v>25</v>
      </c>
    </row>
    <row r="177" spans="1:20" ht="13" hidden="1">
      <c r="A177" s="147" t="str">
        <f t="shared" si="11"/>
        <v>[提取结果.xlsx]02-关联交易等事项统计表-新仕诚公司-4内部关联现金流</v>
      </c>
      <c r="B177" s="9">
        <v>175</v>
      </c>
      <c r="C177" s="10" t="str">
        <f t="shared" si="10"/>
        <v>3级-2级</v>
      </c>
      <c r="D177" s="10" t="s">
        <v>69</v>
      </c>
      <c r="E177" s="10" t="s">
        <v>197</v>
      </c>
      <c r="F177" s="10" t="s">
        <v>66</v>
      </c>
      <c r="G177" s="10" t="s">
        <v>106</v>
      </c>
      <c r="H177" s="118" t="s">
        <v>244</v>
      </c>
      <c r="I177" s="77" t="s">
        <v>6</v>
      </c>
      <c r="J177" s="26">
        <v>19334.8</v>
      </c>
      <c r="K177" s="22"/>
      <c r="L177" s="23"/>
      <c r="M177" s="20"/>
      <c r="N177" s="24"/>
      <c r="O177" s="20"/>
      <c r="P177" s="20"/>
      <c r="Q177" s="20"/>
      <c r="R177" s="20"/>
      <c r="S177" s="20"/>
      <c r="T177">
        <v>26</v>
      </c>
    </row>
    <row r="178" spans="1:20" ht="13" hidden="1">
      <c r="A178" s="147" t="str">
        <f t="shared" si="11"/>
        <v>[提取结果.xlsx]02-关联交易等事项统计表-新仕诚公司-4内部关联现金流</v>
      </c>
      <c r="B178" s="9">
        <v>176</v>
      </c>
      <c r="C178" s="10" t="str">
        <f t="shared" si="10"/>
        <v>3级-3级</v>
      </c>
      <c r="D178" s="10" t="s">
        <v>69</v>
      </c>
      <c r="E178" s="10" t="s">
        <v>197</v>
      </c>
      <c r="F178" s="10" t="s">
        <v>69</v>
      </c>
      <c r="G178" s="10" t="s">
        <v>180</v>
      </c>
      <c r="H178" s="118" t="s">
        <v>244</v>
      </c>
      <c r="I178" s="77" t="s">
        <v>6</v>
      </c>
      <c r="J178" s="26">
        <v>10063.4</v>
      </c>
      <c r="K178" s="22"/>
      <c r="L178" s="23"/>
      <c r="M178" s="20"/>
      <c r="N178" s="24"/>
      <c r="O178" s="20"/>
      <c r="P178" s="20"/>
      <c r="Q178" s="20"/>
      <c r="R178" s="20"/>
      <c r="S178" s="20"/>
      <c r="T178">
        <v>27</v>
      </c>
    </row>
    <row r="179" spans="1:20" ht="13" hidden="1">
      <c r="A179" s="147" t="str">
        <f t="shared" si="11"/>
        <v>[提取结果.xlsx]02-关联交易等事项统计表-新仕诚公司-4内部关联现金流</v>
      </c>
      <c r="B179" s="9">
        <v>177</v>
      </c>
      <c r="C179" s="10" t="str">
        <f t="shared" si="10"/>
        <v>3级-4级</v>
      </c>
      <c r="D179" s="10" t="s">
        <v>69</v>
      </c>
      <c r="E179" s="10" t="s">
        <v>197</v>
      </c>
      <c r="F179" s="10" t="s">
        <v>72</v>
      </c>
      <c r="G179" s="10" t="s">
        <v>173</v>
      </c>
      <c r="H179" s="118" t="s">
        <v>244</v>
      </c>
      <c r="I179" s="77" t="s">
        <v>6</v>
      </c>
      <c r="J179" s="26">
        <v>35175</v>
      </c>
      <c r="K179" s="22"/>
      <c r="L179" s="23"/>
      <c r="M179" s="20"/>
      <c r="N179" s="24"/>
      <c r="O179" s="20"/>
      <c r="P179" s="20"/>
      <c r="Q179" s="20"/>
      <c r="R179" s="20"/>
      <c r="S179" s="20"/>
      <c r="T179">
        <v>28</v>
      </c>
    </row>
    <row r="180" spans="1:20" ht="13" hidden="1">
      <c r="A180" s="147" t="str">
        <f t="shared" si="11"/>
        <v>[提取结果.xlsx]02-关联交易等事项统计表-新仕诚公司-4内部关联现金流</v>
      </c>
      <c r="B180" s="9">
        <v>178</v>
      </c>
      <c r="C180" s="10" t="str">
        <f t="shared" si="10"/>
        <v>3级-3级</v>
      </c>
      <c r="D180" s="10" t="s">
        <v>69</v>
      </c>
      <c r="E180" s="10" t="s">
        <v>197</v>
      </c>
      <c r="F180" s="10" t="s">
        <v>69</v>
      </c>
      <c r="G180" s="10" t="s">
        <v>102</v>
      </c>
      <c r="H180" s="118" t="s">
        <v>244</v>
      </c>
      <c r="I180" s="77" t="s">
        <v>6</v>
      </c>
      <c r="J180" s="26">
        <v>678</v>
      </c>
      <c r="K180" s="22"/>
      <c r="L180" s="23"/>
      <c r="M180" s="20"/>
      <c r="N180" s="24"/>
      <c r="O180" s="20"/>
      <c r="P180" s="20"/>
      <c r="Q180" s="20"/>
      <c r="R180" s="20"/>
      <c r="S180" s="20"/>
      <c r="T180">
        <v>29</v>
      </c>
    </row>
    <row r="181" spans="1:20" s="178" customFormat="1" ht="13" hidden="1">
      <c r="A181" s="147" t="str">
        <f t="shared" si="11"/>
        <v>[提取结果.xlsx]02-关联交易等事项统计表-新仕诚公司-4内部关联现金流</v>
      </c>
      <c r="B181" s="172">
        <v>179</v>
      </c>
      <c r="C181" s="152" t="str">
        <f t="shared" si="10"/>
        <v>3级-3级</v>
      </c>
      <c r="D181" s="152" t="s">
        <v>69</v>
      </c>
      <c r="E181" s="152" t="s">
        <v>197</v>
      </c>
      <c r="F181" s="152" t="s">
        <v>69</v>
      </c>
      <c r="G181" s="152" t="s">
        <v>161</v>
      </c>
      <c r="H181" s="196" t="s">
        <v>244</v>
      </c>
      <c r="I181" s="174" t="s">
        <v>6</v>
      </c>
      <c r="J181" s="175">
        <v>49984</v>
      </c>
      <c r="K181" s="173"/>
      <c r="L181" s="174"/>
      <c r="M181" s="176"/>
      <c r="N181" s="177"/>
      <c r="O181" s="176"/>
      <c r="P181" s="176"/>
      <c r="Q181" s="176"/>
      <c r="R181" s="176"/>
      <c r="S181" s="176"/>
      <c r="T181" s="178">
        <v>30</v>
      </c>
    </row>
    <row r="182" spans="1:20" ht="13" hidden="1">
      <c r="A182" s="147" t="str">
        <f t="shared" si="11"/>
        <v>[提取结果.xlsx]02-关联交易等事项统计表-新仕诚公司-4内部关联现金流</v>
      </c>
      <c r="B182" s="9">
        <v>180</v>
      </c>
      <c r="C182" s="10" t="str">
        <f t="shared" si="10"/>
        <v>3级-2级</v>
      </c>
      <c r="D182" s="10" t="s">
        <v>69</v>
      </c>
      <c r="E182" s="10" t="s">
        <v>197</v>
      </c>
      <c r="F182" s="10" t="s">
        <v>66</v>
      </c>
      <c r="G182" s="10" t="s">
        <v>80</v>
      </c>
      <c r="H182" s="118" t="s">
        <v>244</v>
      </c>
      <c r="I182" s="77" t="s">
        <v>6</v>
      </c>
      <c r="J182" s="26">
        <v>16800.599999999999</v>
      </c>
      <c r="K182" s="22"/>
      <c r="L182" s="23"/>
      <c r="M182" s="20"/>
      <c r="N182" s="24"/>
      <c r="O182" s="20"/>
      <c r="P182" s="20"/>
      <c r="Q182" s="20"/>
      <c r="R182" s="20"/>
      <c r="S182" s="20"/>
      <c r="T182">
        <v>31</v>
      </c>
    </row>
    <row r="183" spans="1:20" ht="13" hidden="1">
      <c r="A183" s="147" t="str">
        <f t="shared" si="11"/>
        <v>[提取结果.xlsx]02-关联交易等事项统计表-新仕诚公司-4内部关联现金流</v>
      </c>
      <c r="B183" s="9">
        <v>181</v>
      </c>
      <c r="C183" s="10" t="str">
        <f t="shared" si="10"/>
        <v>3级-2级</v>
      </c>
      <c r="D183" s="10" t="s">
        <v>69</v>
      </c>
      <c r="E183" s="10" t="s">
        <v>197</v>
      </c>
      <c r="F183" s="10" t="s">
        <v>66</v>
      </c>
      <c r="G183" s="10" t="s">
        <v>175</v>
      </c>
      <c r="H183" s="118" t="s">
        <v>244</v>
      </c>
      <c r="I183" s="77" t="s">
        <v>6</v>
      </c>
      <c r="J183" s="26">
        <v>13940</v>
      </c>
      <c r="K183" s="22"/>
      <c r="L183" s="23"/>
      <c r="M183" s="20"/>
      <c r="N183" s="24"/>
      <c r="O183" s="20"/>
      <c r="P183" s="20"/>
      <c r="Q183" s="20"/>
      <c r="R183" s="20"/>
      <c r="S183" s="20"/>
      <c r="T183">
        <v>32</v>
      </c>
    </row>
    <row r="184" spans="1:20" ht="13" hidden="1">
      <c r="A184" s="147" t="str">
        <f t="shared" si="11"/>
        <v>[提取结果.xlsx]02-关联交易等事项统计表-新仕诚公司-4内部关联现金流</v>
      </c>
      <c r="B184" s="9">
        <v>182</v>
      </c>
      <c r="C184" s="10" t="str">
        <f t="shared" si="10"/>
        <v>3级-3级</v>
      </c>
      <c r="D184" s="10" t="s">
        <v>69</v>
      </c>
      <c r="E184" s="10" t="s">
        <v>197</v>
      </c>
      <c r="F184" s="10" t="s">
        <v>69</v>
      </c>
      <c r="G184" s="10" t="s">
        <v>158</v>
      </c>
      <c r="H184" s="118" t="s">
        <v>244</v>
      </c>
      <c r="I184" s="77" t="s">
        <v>6</v>
      </c>
      <c r="J184" s="26">
        <v>25471.7</v>
      </c>
      <c r="K184" s="22"/>
      <c r="L184" s="23"/>
      <c r="M184" s="20"/>
      <c r="N184" s="24"/>
      <c r="O184" s="20"/>
      <c r="P184" s="20"/>
      <c r="Q184" s="20"/>
      <c r="R184" s="20"/>
      <c r="S184" s="20"/>
      <c r="T184">
        <v>33</v>
      </c>
    </row>
    <row r="185" spans="1:20" ht="13" hidden="1">
      <c r="A185" s="147" t="str">
        <f t="shared" si="11"/>
        <v>[提取结果.xlsx]02-关联交易等事项统计表-新仕诚公司-4内部关联现金流</v>
      </c>
      <c r="B185" s="9">
        <v>183</v>
      </c>
      <c r="C185" s="10" t="str">
        <f t="shared" si="10"/>
        <v>3级-3级</v>
      </c>
      <c r="D185" s="10" t="s">
        <v>69</v>
      </c>
      <c r="E185" s="10" t="s">
        <v>197</v>
      </c>
      <c r="F185" s="10" t="s">
        <v>69</v>
      </c>
      <c r="G185" s="10" t="s">
        <v>245</v>
      </c>
      <c r="H185" s="118" t="s">
        <v>244</v>
      </c>
      <c r="I185" s="77" t="s">
        <v>6</v>
      </c>
      <c r="J185" s="26">
        <v>6486</v>
      </c>
      <c r="K185" s="22"/>
      <c r="L185" s="23"/>
      <c r="M185" s="20"/>
      <c r="N185" s="24"/>
      <c r="O185" s="20"/>
      <c r="P185" s="20"/>
      <c r="Q185" s="20"/>
      <c r="R185" s="20"/>
      <c r="S185" s="20"/>
      <c r="T185">
        <v>34</v>
      </c>
    </row>
    <row r="186" spans="1:20" ht="13" hidden="1">
      <c r="A186" s="147" t="str">
        <f t="shared" si="11"/>
        <v>[提取结果.xlsx]02-关联交易等事项统计表-新仕诚公司-4内部关联现金流</v>
      </c>
      <c r="B186" s="9">
        <v>184</v>
      </c>
      <c r="C186" s="10" t="str">
        <f t="shared" si="10"/>
        <v>3级-2级</v>
      </c>
      <c r="D186" s="10" t="s">
        <v>69</v>
      </c>
      <c r="E186" s="10" t="s">
        <v>197</v>
      </c>
      <c r="F186" s="10" t="s">
        <v>66</v>
      </c>
      <c r="G186" s="10" t="s">
        <v>179</v>
      </c>
      <c r="H186" s="118" t="s">
        <v>244</v>
      </c>
      <c r="I186" s="77" t="s">
        <v>6</v>
      </c>
      <c r="J186" s="26">
        <v>264</v>
      </c>
      <c r="K186" s="22"/>
      <c r="L186" s="23"/>
      <c r="M186" s="20"/>
      <c r="N186" s="24"/>
      <c r="O186" s="20"/>
      <c r="P186" s="20"/>
      <c r="Q186" s="20"/>
      <c r="R186" s="20"/>
      <c r="S186" s="20"/>
      <c r="T186">
        <v>35</v>
      </c>
    </row>
    <row r="187" spans="1:20" ht="13" hidden="1">
      <c r="A187" s="147" t="str">
        <f t="shared" si="11"/>
        <v>[提取结果.xlsx]02-关联交易等事项统计表-新仕诚公司-4内部关联现金流</v>
      </c>
      <c r="B187" s="9">
        <v>185</v>
      </c>
      <c r="C187" s="10" t="str">
        <f t="shared" si="10"/>
        <v>3级-2级</v>
      </c>
      <c r="D187" s="10" t="s">
        <v>69</v>
      </c>
      <c r="E187" s="10" t="s">
        <v>197</v>
      </c>
      <c r="F187" s="10" t="s">
        <v>66</v>
      </c>
      <c r="G187" s="10" t="s">
        <v>78</v>
      </c>
      <c r="H187" s="118" t="s">
        <v>244</v>
      </c>
      <c r="I187" s="77" t="s">
        <v>6</v>
      </c>
      <c r="J187" s="26">
        <v>336</v>
      </c>
      <c r="K187" s="22"/>
      <c r="L187" s="23"/>
      <c r="M187" s="20"/>
      <c r="N187" s="24"/>
      <c r="O187" s="20"/>
      <c r="P187" s="20"/>
      <c r="Q187" s="20"/>
      <c r="R187" s="20"/>
      <c r="S187" s="20"/>
      <c r="T187">
        <v>36</v>
      </c>
    </row>
    <row r="188" spans="1:20" ht="13" hidden="1">
      <c r="A188" s="147" t="str">
        <f t="shared" si="11"/>
        <v>[提取结果.xlsx]02-关联交易等事项统计表-新仕诚公司-4内部关联现金流</v>
      </c>
      <c r="B188" s="9">
        <v>186</v>
      </c>
      <c r="C188" s="10" t="str">
        <f t="shared" si="10"/>
        <v>3级-2级</v>
      </c>
      <c r="D188" s="10" t="s">
        <v>69</v>
      </c>
      <c r="E188" s="10" t="s">
        <v>246</v>
      </c>
      <c r="F188" s="10" t="s">
        <v>66</v>
      </c>
      <c r="G188" s="10" t="s">
        <v>175</v>
      </c>
      <c r="H188" s="118" t="s">
        <v>236</v>
      </c>
      <c r="I188" s="77" t="s">
        <v>6</v>
      </c>
      <c r="J188" s="26">
        <v>4740</v>
      </c>
      <c r="K188" s="22"/>
      <c r="L188" s="23"/>
      <c r="M188" s="20"/>
      <c r="N188" s="24"/>
      <c r="O188" s="20"/>
      <c r="P188" s="20"/>
      <c r="Q188" s="20"/>
      <c r="R188" s="20"/>
      <c r="S188" s="20"/>
      <c r="T188">
        <v>37</v>
      </c>
    </row>
    <row r="189" spans="1:20" ht="13" hidden="1">
      <c r="A189" s="147" t="str">
        <f t="shared" si="11"/>
        <v>[提取结果.xlsx]02-关联交易等事项统计表-新仕诚公司-4内部关联现金流</v>
      </c>
      <c r="B189" s="9">
        <v>187</v>
      </c>
      <c r="C189" s="10" t="str">
        <f t="shared" si="10"/>
        <v>3级-4级</v>
      </c>
      <c r="D189" s="10" t="s">
        <v>69</v>
      </c>
      <c r="E189" s="10" t="s">
        <v>246</v>
      </c>
      <c r="F189" s="10" t="s">
        <v>72</v>
      </c>
      <c r="G189" s="10" t="s">
        <v>173</v>
      </c>
      <c r="H189" s="118" t="s">
        <v>235</v>
      </c>
      <c r="I189" s="77" t="s">
        <v>6</v>
      </c>
      <c r="J189" s="26">
        <v>1650</v>
      </c>
      <c r="K189" s="22"/>
      <c r="L189" s="23"/>
      <c r="M189" s="20"/>
      <c r="N189" s="24"/>
      <c r="O189" s="20"/>
      <c r="P189" s="20"/>
      <c r="Q189" s="20"/>
      <c r="R189" s="20"/>
      <c r="S189" s="20"/>
      <c r="T189">
        <v>38</v>
      </c>
    </row>
    <row r="190" spans="1:20" ht="13" hidden="1">
      <c r="A190" s="147" t="str">
        <f t="shared" si="11"/>
        <v>[提取结果.xlsx]02-关联交易等事项统计表-新仕诚公司-4内部关联现金流</v>
      </c>
      <c r="B190" s="9">
        <v>188</v>
      </c>
      <c r="C190" s="10" t="str">
        <f t="shared" si="10"/>
        <v>3级-4级</v>
      </c>
      <c r="D190" s="10" t="s">
        <v>69</v>
      </c>
      <c r="E190" s="10" t="s">
        <v>247</v>
      </c>
      <c r="F190" s="10" t="s">
        <v>72</v>
      </c>
      <c r="G190" s="10" t="s">
        <v>97</v>
      </c>
      <c r="H190" s="118" t="s">
        <v>242</v>
      </c>
      <c r="I190" s="77" t="s">
        <v>3</v>
      </c>
      <c r="J190" s="26">
        <v>5818.36</v>
      </c>
      <c r="K190" s="22"/>
      <c r="L190" s="23"/>
      <c r="M190" s="20"/>
      <c r="N190" s="24"/>
      <c r="O190" s="20"/>
      <c r="P190" s="20"/>
      <c r="Q190" s="20"/>
      <c r="R190" s="20"/>
      <c r="S190" s="20"/>
      <c r="T190">
        <v>39</v>
      </c>
    </row>
    <row r="191" spans="1:20" ht="13" hidden="1">
      <c r="A191" s="147" t="str">
        <f t="shared" si="11"/>
        <v>[提取结果.xlsx]02-关联交易等事项统计表-新仕诚公司-4内部关联现金流</v>
      </c>
      <c r="B191" s="9">
        <v>189</v>
      </c>
      <c r="C191" s="10" t="str">
        <f t="shared" si="10"/>
        <v>3级-3级</v>
      </c>
      <c r="D191" s="10" t="s">
        <v>69</v>
      </c>
      <c r="E191" s="10" t="s">
        <v>247</v>
      </c>
      <c r="F191" s="10" t="s">
        <v>69</v>
      </c>
      <c r="G191" s="11" t="s">
        <v>226</v>
      </c>
      <c r="H191" s="118" t="s">
        <v>248</v>
      </c>
      <c r="I191" s="77" t="s">
        <v>3</v>
      </c>
      <c r="J191" s="26">
        <v>27586.720000000001</v>
      </c>
      <c r="K191" s="22"/>
      <c r="L191" s="23"/>
      <c r="M191" s="20"/>
      <c r="N191" s="24"/>
      <c r="O191" s="20"/>
      <c r="P191" s="20"/>
      <c r="Q191" s="20"/>
      <c r="R191" s="20"/>
      <c r="S191" s="20"/>
      <c r="T191">
        <v>40</v>
      </c>
    </row>
    <row r="192" spans="1:20" ht="13" hidden="1">
      <c r="A192" s="147" t="str">
        <f t="shared" si="11"/>
        <v>[提取结果.xlsx]02-关联交易等事项统计表-新仕诚公司-4内部关联现金流</v>
      </c>
      <c r="B192" s="9">
        <v>190</v>
      </c>
      <c r="C192" s="10" t="str">
        <f t="shared" si="10"/>
        <v>3级-3级</v>
      </c>
      <c r="D192" s="10" t="s">
        <v>69</v>
      </c>
      <c r="E192" s="10" t="s">
        <v>247</v>
      </c>
      <c r="F192" s="10" t="s">
        <v>69</v>
      </c>
      <c r="G192" s="11" t="s">
        <v>226</v>
      </c>
      <c r="H192" s="118" t="s">
        <v>249</v>
      </c>
      <c r="I192" s="77" t="s">
        <v>6</v>
      </c>
      <c r="J192" s="26">
        <v>20270.68</v>
      </c>
      <c r="K192" s="22"/>
      <c r="L192" s="23"/>
      <c r="M192" s="20"/>
      <c r="N192" s="24"/>
      <c r="O192" s="20"/>
      <c r="P192" s="20"/>
      <c r="Q192" s="20"/>
      <c r="R192" s="20"/>
      <c r="S192" s="20"/>
      <c r="T192">
        <v>41</v>
      </c>
    </row>
    <row r="193" spans="1:27" s="178" customFormat="1" ht="26" hidden="1">
      <c r="A193" s="171" t="str">
        <f t="shared" ref="A193:A248" si="13"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93" s="172">
        <v>191</v>
      </c>
      <c r="C193" s="152" t="str">
        <f t="shared" si="10"/>
        <v>2级-1级</v>
      </c>
      <c r="D193" s="152" t="s">
        <v>115</v>
      </c>
      <c r="E193" s="152" t="s">
        <v>253</v>
      </c>
      <c r="F193" s="152" t="s">
        <v>254</v>
      </c>
      <c r="G193" s="156" t="s">
        <v>210</v>
      </c>
      <c r="H193" s="179" t="s">
        <v>255</v>
      </c>
      <c r="I193" s="174" t="s">
        <v>24</v>
      </c>
      <c r="J193" s="175">
        <v>153742464.94999999</v>
      </c>
      <c r="K193" s="173"/>
      <c r="L193" s="174"/>
      <c r="M193" s="180"/>
      <c r="N193" s="177"/>
      <c r="O193" s="176"/>
      <c r="P193" s="176"/>
      <c r="Q193" s="176"/>
      <c r="R193" s="176"/>
      <c r="S193" s="176"/>
      <c r="T193" s="178">
        <v>1</v>
      </c>
      <c r="U193" s="181"/>
      <c r="V193" s="181"/>
      <c r="W193" s="181"/>
      <c r="X193" s="181"/>
      <c r="Y193" s="181"/>
      <c r="Z193" s="181"/>
      <c r="AA193" s="181"/>
    </row>
    <row r="194" spans="1:27" ht="13" hidden="1">
      <c r="A194" s="147" t="str">
        <f t="shared" si="13"/>
        <v>[提取结果.xlsx]02-关联交易等事项统计表-资产公司-4内部关联现金流</v>
      </c>
      <c r="B194" s="9">
        <v>192</v>
      </c>
      <c r="C194" s="10" t="str">
        <f t="shared" si="10"/>
        <v>2级-1级</v>
      </c>
      <c r="D194" s="10" t="s">
        <v>115</v>
      </c>
      <c r="E194" s="10" t="s">
        <v>253</v>
      </c>
      <c r="F194" s="10" t="s">
        <v>254</v>
      </c>
      <c r="G194" s="11" t="s">
        <v>210</v>
      </c>
      <c r="H194" s="76" t="s">
        <v>256</v>
      </c>
      <c r="I194" s="77" t="s">
        <v>5</v>
      </c>
      <c r="J194" s="26">
        <v>82500</v>
      </c>
      <c r="K194" s="22"/>
      <c r="L194" s="23"/>
      <c r="M194" s="32"/>
      <c r="N194" s="24"/>
      <c r="O194" s="20"/>
      <c r="P194" s="20"/>
      <c r="Q194" s="20"/>
      <c r="R194" s="20"/>
      <c r="S194" s="20"/>
      <c r="T194">
        <v>2</v>
      </c>
      <c r="U194" s="143"/>
      <c r="V194" s="143"/>
      <c r="W194" s="143"/>
      <c r="X194" s="143"/>
      <c r="Y194" s="143"/>
      <c r="Z194" s="143"/>
      <c r="AA194" s="143"/>
    </row>
    <row r="195" spans="1:27" ht="13" hidden="1">
      <c r="A195" s="147" t="str">
        <f t="shared" si="13"/>
        <v>[提取结果.xlsx]02-关联交易等事项统计表-资产公司-4内部关联现金流</v>
      </c>
      <c r="B195" s="9">
        <v>193</v>
      </c>
      <c r="C195" s="10" t="str">
        <f t="shared" si="10"/>
        <v>2级-2级</v>
      </c>
      <c r="D195" s="10" t="s">
        <v>115</v>
      </c>
      <c r="E195" s="10" t="s">
        <v>253</v>
      </c>
      <c r="F195" s="10" t="s">
        <v>115</v>
      </c>
      <c r="G195" s="148" t="s">
        <v>257</v>
      </c>
      <c r="H195" s="76" t="s">
        <v>258</v>
      </c>
      <c r="I195" s="77" t="s">
        <v>18</v>
      </c>
      <c r="J195" s="26">
        <v>414480.32</v>
      </c>
      <c r="K195" s="22"/>
      <c r="L195" s="23"/>
      <c r="M195" s="32"/>
      <c r="N195" s="24"/>
      <c r="O195" s="20"/>
      <c r="P195" s="20"/>
      <c r="Q195" s="20"/>
      <c r="R195" s="20"/>
      <c r="S195" s="20"/>
      <c r="T195">
        <v>3</v>
      </c>
      <c r="U195" s="143"/>
      <c r="V195" s="143"/>
      <c r="W195" s="143"/>
      <c r="X195" s="143"/>
      <c r="Y195" s="143"/>
      <c r="Z195" s="143"/>
      <c r="AA195" s="143"/>
    </row>
    <row r="196" spans="1:27" ht="13" hidden="1">
      <c r="A196" s="147" t="str">
        <f t="shared" si="13"/>
        <v>[提取结果.xlsx]02-关联交易等事项统计表-资产公司-4内部关联现金流</v>
      </c>
      <c r="B196" s="9">
        <v>194</v>
      </c>
      <c r="C196" s="10" t="str">
        <f t="shared" si="10"/>
        <v>2级-3级</v>
      </c>
      <c r="D196" s="10" t="s">
        <v>259</v>
      </c>
      <c r="E196" s="10" t="s">
        <v>253</v>
      </c>
      <c r="F196" s="10" t="s">
        <v>116</v>
      </c>
      <c r="G196" s="10" t="s">
        <v>261</v>
      </c>
      <c r="H196" s="76" t="s">
        <v>258</v>
      </c>
      <c r="I196" s="77" t="s">
        <v>18</v>
      </c>
      <c r="J196" s="26">
        <v>497025.6</v>
      </c>
      <c r="K196" s="22"/>
      <c r="L196" s="23"/>
      <c r="M196" s="32"/>
      <c r="N196" s="24"/>
      <c r="O196" s="20"/>
      <c r="P196" s="20"/>
      <c r="Q196" s="20"/>
      <c r="R196" s="20"/>
      <c r="S196" s="20"/>
      <c r="T196">
        <v>4</v>
      </c>
      <c r="U196" s="143"/>
      <c r="V196" s="143"/>
      <c r="W196" s="143"/>
      <c r="X196" s="143"/>
      <c r="Y196" s="143"/>
      <c r="Z196" s="143"/>
      <c r="AA196" s="143"/>
    </row>
    <row r="197" spans="1:27" ht="13" hidden="1">
      <c r="A197" s="147" t="str">
        <f t="shared" si="13"/>
        <v>[提取结果.xlsx]02-关联交易等事项统计表-资产公司-4内部关联现金流</v>
      </c>
      <c r="B197" s="9">
        <v>195</v>
      </c>
      <c r="C197" s="10" t="str">
        <f t="shared" si="10"/>
        <v>2级-4级</v>
      </c>
      <c r="D197" s="10" t="s">
        <v>259</v>
      </c>
      <c r="E197" s="10" t="s">
        <v>253</v>
      </c>
      <c r="F197" s="10" t="s">
        <v>163</v>
      </c>
      <c r="G197" s="10" t="s">
        <v>263</v>
      </c>
      <c r="H197" s="76" t="s">
        <v>165</v>
      </c>
      <c r="I197" s="77" t="s">
        <v>3</v>
      </c>
      <c r="J197" s="26">
        <v>3398440</v>
      </c>
      <c r="K197" s="22"/>
      <c r="L197" s="23"/>
      <c r="M197" s="32"/>
      <c r="N197" s="24"/>
      <c r="O197" s="20"/>
      <c r="P197" s="20"/>
      <c r="Q197" s="20"/>
      <c r="R197" s="20"/>
      <c r="S197" s="20"/>
      <c r="T197">
        <v>5</v>
      </c>
      <c r="U197" s="143"/>
      <c r="V197" s="143"/>
      <c r="W197" s="143"/>
      <c r="X197" s="143"/>
      <c r="Y197" s="143"/>
      <c r="Z197" s="143"/>
      <c r="AA197" s="143"/>
    </row>
    <row r="198" spans="1:27" ht="13" hidden="1">
      <c r="A198" s="147" t="str">
        <f t="shared" si="13"/>
        <v>[提取结果.xlsx]02-关联交易等事项统计表-资产公司-4内部关联现金流</v>
      </c>
      <c r="B198" s="9">
        <v>196</v>
      </c>
      <c r="C198" s="10" t="str">
        <f t="shared" si="10"/>
        <v>2级-4级</v>
      </c>
      <c r="D198" s="10" t="s">
        <v>115</v>
      </c>
      <c r="E198" s="10" t="s">
        <v>253</v>
      </c>
      <c r="F198" s="10" t="s">
        <v>163</v>
      </c>
      <c r="G198" s="148" t="s">
        <v>264</v>
      </c>
      <c r="H198" s="76" t="s">
        <v>165</v>
      </c>
      <c r="I198" s="77" t="s">
        <v>3</v>
      </c>
      <c r="J198" s="26">
        <v>189961.44</v>
      </c>
      <c r="K198" s="22"/>
      <c r="L198" s="23"/>
      <c r="M198" s="38"/>
      <c r="N198" s="24"/>
      <c r="O198" s="20"/>
      <c r="P198" s="20" t="str">
        <f>IF(N198=0,"OK","待核对")</f>
        <v>OK</v>
      </c>
      <c r="Q198" s="20"/>
      <c r="R198" s="20"/>
      <c r="S198" s="20"/>
      <c r="T198">
        <v>6</v>
      </c>
      <c r="U198" s="143"/>
      <c r="V198" s="143"/>
      <c r="W198" s="143"/>
      <c r="X198" s="143"/>
      <c r="Y198" s="143"/>
      <c r="Z198" s="143"/>
      <c r="AA198" s="143"/>
    </row>
    <row r="199" spans="1:27" s="178" customFormat="1" ht="13" hidden="1">
      <c r="A199" s="171" t="str">
        <f t="shared" si="13"/>
        <v>[提取结果.xlsx]02-关联交易等事项统计表-资产公司-4内部关联现金流</v>
      </c>
      <c r="B199" s="172">
        <v>197</v>
      </c>
      <c r="C199" s="152" t="str">
        <f t="shared" si="10"/>
        <v>2级-4级</v>
      </c>
      <c r="D199" s="152" t="s">
        <v>115</v>
      </c>
      <c r="E199" s="152" t="s">
        <v>253</v>
      </c>
      <c r="F199" s="152" t="s">
        <v>163</v>
      </c>
      <c r="G199" s="215" t="s">
        <v>264</v>
      </c>
      <c r="H199" s="179" t="s">
        <v>165</v>
      </c>
      <c r="I199" s="174" t="s">
        <v>6</v>
      </c>
      <c r="J199" s="175">
        <v>1900894.64</v>
      </c>
      <c r="K199" s="173"/>
      <c r="L199" s="174"/>
      <c r="M199" s="200"/>
      <c r="N199" s="177"/>
      <c r="O199" s="176"/>
      <c r="P199" s="176" t="str">
        <f>IF(N199=0,"OK","待核对")</f>
        <v>OK</v>
      </c>
      <c r="Q199" s="176"/>
      <c r="R199" s="176"/>
      <c r="S199" s="176"/>
      <c r="T199" s="178">
        <v>7</v>
      </c>
      <c r="U199" s="181"/>
      <c r="V199" s="181"/>
      <c r="W199" s="181"/>
      <c r="X199" s="181"/>
      <c r="Y199" s="181"/>
      <c r="Z199" s="181"/>
      <c r="AA199" s="181"/>
    </row>
    <row r="200" spans="1:27" ht="13" hidden="1">
      <c r="A200" s="147" t="str">
        <f t="shared" si="13"/>
        <v>[提取结果.xlsx]02-关联交易等事项统计表-资产公司-4内部关联现金流</v>
      </c>
      <c r="B200" s="9">
        <v>198</v>
      </c>
      <c r="C200" s="10" t="str">
        <f t="shared" si="10"/>
        <v>2级-3级</v>
      </c>
      <c r="D200" s="10" t="s">
        <v>115</v>
      </c>
      <c r="E200" s="10" t="s">
        <v>253</v>
      </c>
      <c r="F200" s="10" t="s">
        <v>116</v>
      </c>
      <c r="G200" s="11" t="s">
        <v>265</v>
      </c>
      <c r="H200" s="76" t="s">
        <v>266</v>
      </c>
      <c r="I200" s="77" t="s">
        <v>9</v>
      </c>
      <c r="J200" s="26">
        <v>52800</v>
      </c>
      <c r="K200" s="22"/>
      <c r="L200" s="23"/>
      <c r="M200" s="38"/>
      <c r="N200" s="24"/>
      <c r="O200" s="20"/>
      <c r="P200" s="20" t="str">
        <f>IF(N200=0,"OK","待核对")</f>
        <v>OK</v>
      </c>
      <c r="Q200" s="20"/>
      <c r="R200" s="20"/>
      <c r="S200" s="20"/>
      <c r="T200">
        <v>8</v>
      </c>
      <c r="U200" s="143"/>
      <c r="V200" s="143"/>
      <c r="W200" s="143"/>
      <c r="X200" s="143"/>
      <c r="Y200" s="143"/>
      <c r="Z200" s="143"/>
      <c r="AA200" s="143"/>
    </row>
    <row r="201" spans="1:27" s="178" customFormat="1" ht="13" hidden="1">
      <c r="A201" s="147" t="str">
        <f t="shared" si="13"/>
        <v>[提取结果.xlsx]02-关联交易等事项统计表-资产公司-4内部关联现金流</v>
      </c>
      <c r="B201" s="172">
        <v>199</v>
      </c>
      <c r="C201" s="152" t="str">
        <f t="shared" si="10"/>
        <v>2级-1级</v>
      </c>
      <c r="D201" s="152" t="s">
        <v>66</v>
      </c>
      <c r="E201" s="152" t="s">
        <v>74</v>
      </c>
      <c r="F201" s="152" t="s">
        <v>64</v>
      </c>
      <c r="G201" s="152" t="s">
        <v>65</v>
      </c>
      <c r="H201" s="173" t="s">
        <v>267</v>
      </c>
      <c r="I201" s="174" t="s">
        <v>9</v>
      </c>
      <c r="J201" s="175">
        <v>263100</v>
      </c>
      <c r="K201" s="173"/>
      <c r="L201" s="174"/>
      <c r="M201" s="180"/>
      <c r="N201" s="177"/>
      <c r="O201" s="176"/>
      <c r="P201" s="176"/>
      <c r="Q201" s="176"/>
      <c r="R201" s="176"/>
      <c r="S201" s="176"/>
      <c r="T201" s="178">
        <v>9</v>
      </c>
      <c r="U201" s="181"/>
      <c r="V201" s="181"/>
      <c r="W201" s="181"/>
      <c r="X201" s="181"/>
      <c r="Y201" s="181"/>
      <c r="Z201" s="181"/>
      <c r="AA201" s="181"/>
    </row>
    <row r="202" spans="1:27" ht="13" hidden="1">
      <c r="A202" s="147" t="str">
        <f t="shared" si="13"/>
        <v>[提取结果.xlsx]02-关联交易等事项统计表-资产公司-4内部关联现金流</v>
      </c>
      <c r="B202" s="9">
        <v>200</v>
      </c>
      <c r="C202" s="10" t="str">
        <f t="shared" si="10"/>
        <v>2级-2级</v>
      </c>
      <c r="D202" s="10" t="s">
        <v>66</v>
      </c>
      <c r="E202" s="10" t="s">
        <v>74</v>
      </c>
      <c r="F202" s="10" t="s">
        <v>66</v>
      </c>
      <c r="G202" s="10" t="s">
        <v>78</v>
      </c>
      <c r="H202" s="119" t="s">
        <v>267</v>
      </c>
      <c r="I202" s="77" t="s">
        <v>9</v>
      </c>
      <c r="J202" s="26">
        <v>263100</v>
      </c>
      <c r="K202" s="54"/>
      <c r="L202" s="55"/>
      <c r="M202" s="56"/>
      <c r="N202" s="57"/>
      <c r="O202" s="58"/>
      <c r="P202" s="58"/>
      <c r="Q202" s="58"/>
      <c r="R202" s="58"/>
      <c r="S202" s="58"/>
      <c r="T202">
        <v>10</v>
      </c>
      <c r="U202" s="143"/>
      <c r="V202" s="143"/>
      <c r="W202" s="143"/>
      <c r="X202" s="143"/>
      <c r="Y202" s="143"/>
      <c r="Z202" s="143"/>
      <c r="AA202" s="143"/>
    </row>
    <row r="203" spans="1:27" ht="13" hidden="1">
      <c r="A203" s="147" t="str">
        <f t="shared" si="13"/>
        <v>[提取结果.xlsx]02-关联交易等事项统计表-资产公司-4内部关联现金流</v>
      </c>
      <c r="B203" s="9">
        <v>201</v>
      </c>
      <c r="C203" s="10" t="str">
        <f t="shared" si="10"/>
        <v>2级-4级</v>
      </c>
      <c r="D203" s="10" t="s">
        <v>66</v>
      </c>
      <c r="E203" s="10" t="s">
        <v>74</v>
      </c>
      <c r="F203" s="10" t="s">
        <v>72</v>
      </c>
      <c r="G203" s="10" t="s">
        <v>76</v>
      </c>
      <c r="H203" s="119" t="s">
        <v>268</v>
      </c>
      <c r="I203" s="77" t="s">
        <v>9</v>
      </c>
      <c r="J203" s="26">
        <v>233551</v>
      </c>
      <c r="K203" s="54"/>
      <c r="L203" s="55"/>
      <c r="M203" s="56"/>
      <c r="N203" s="57"/>
      <c r="O203" s="58"/>
      <c r="P203" s="58"/>
      <c r="Q203" s="58"/>
      <c r="R203" s="58"/>
      <c r="S203" s="58"/>
      <c r="T203">
        <v>11</v>
      </c>
      <c r="U203" s="143"/>
      <c r="V203" s="143"/>
      <c r="W203" s="143"/>
      <c r="X203" s="143"/>
      <c r="Y203" s="143"/>
      <c r="Z203" s="143"/>
      <c r="AA203" s="143"/>
    </row>
    <row r="204" spans="1:27" ht="13" hidden="1">
      <c r="A204" s="147" t="str">
        <f t="shared" si="13"/>
        <v>[提取结果.xlsx]02-关联交易等事项统计表-资产公司-4内部关联现金流</v>
      </c>
      <c r="B204" s="9">
        <v>202</v>
      </c>
      <c r="C204" s="10" t="str">
        <f t="shared" si="10"/>
        <v>2级-4级</v>
      </c>
      <c r="D204" s="10" t="s">
        <v>66</v>
      </c>
      <c r="E204" s="10" t="s">
        <v>74</v>
      </c>
      <c r="F204" s="10" t="s">
        <v>72</v>
      </c>
      <c r="G204" s="10" t="s">
        <v>76</v>
      </c>
      <c r="H204" s="119" t="s">
        <v>269</v>
      </c>
      <c r="I204" s="77" t="s">
        <v>9</v>
      </c>
      <c r="J204" s="26">
        <v>136605</v>
      </c>
      <c r="K204" s="54"/>
      <c r="L204" s="55"/>
      <c r="M204" s="56"/>
      <c r="N204" s="57"/>
      <c r="O204" s="58"/>
      <c r="P204" s="58"/>
      <c r="Q204" s="58"/>
      <c r="R204" s="58"/>
      <c r="S204" s="58"/>
      <c r="T204">
        <v>12</v>
      </c>
      <c r="U204" s="143"/>
      <c r="V204" s="143"/>
      <c r="W204" s="143"/>
      <c r="X204" s="143"/>
      <c r="Y204" s="143"/>
      <c r="Z204" s="143"/>
      <c r="AA204" s="143"/>
    </row>
    <row r="205" spans="1:27" ht="13" hidden="1">
      <c r="A205" s="147" t="str">
        <f t="shared" si="13"/>
        <v>[提取结果.xlsx]02-关联交易等事项统计表-资产公司-4内部关联现金流</v>
      </c>
      <c r="B205" s="9">
        <v>203</v>
      </c>
      <c r="C205" s="10" t="str">
        <f t="shared" si="10"/>
        <v>2级-2级</v>
      </c>
      <c r="D205" s="10" t="s">
        <v>66</v>
      </c>
      <c r="E205" s="10" t="s">
        <v>270</v>
      </c>
      <c r="F205" s="10" t="s">
        <v>66</v>
      </c>
      <c r="G205" s="10" t="s">
        <v>172</v>
      </c>
      <c r="H205" s="76" t="s">
        <v>108</v>
      </c>
      <c r="I205" s="77" t="s">
        <v>5</v>
      </c>
      <c r="J205" s="26">
        <v>9321386.2200000007</v>
      </c>
      <c r="K205" s="54"/>
      <c r="L205" s="55"/>
      <c r="M205" s="56"/>
      <c r="N205" s="57"/>
      <c r="O205" s="58"/>
      <c r="P205" s="58"/>
      <c r="Q205" s="58"/>
      <c r="R205" s="58"/>
      <c r="S205" s="58"/>
      <c r="T205">
        <v>13</v>
      </c>
      <c r="U205" s="143"/>
      <c r="V205" s="143"/>
      <c r="W205" s="143"/>
      <c r="X205" s="143"/>
      <c r="Y205" s="143"/>
      <c r="Z205" s="143"/>
      <c r="AA205" s="143"/>
    </row>
    <row r="206" spans="1:27" ht="13" hidden="1">
      <c r="A206" s="147" t="str">
        <f t="shared" si="13"/>
        <v>[提取结果.xlsx]02-关联交易等事项统计表-资产公司-4内部关联现金流</v>
      </c>
      <c r="B206" s="9">
        <v>204</v>
      </c>
      <c r="C206" s="10"/>
      <c r="D206" s="10" t="s">
        <v>66</v>
      </c>
      <c r="E206" s="10" t="s">
        <v>270</v>
      </c>
      <c r="F206" s="10" t="s">
        <v>66</v>
      </c>
      <c r="G206" s="10" t="s">
        <v>172</v>
      </c>
      <c r="H206" s="76" t="s">
        <v>271</v>
      </c>
      <c r="I206" s="77" t="s">
        <v>9</v>
      </c>
      <c r="J206" s="26">
        <v>13216.01</v>
      </c>
      <c r="K206" s="54"/>
      <c r="L206" s="55"/>
      <c r="M206" s="56"/>
      <c r="N206" s="57"/>
      <c r="O206" s="58"/>
      <c r="P206" s="58"/>
      <c r="Q206" s="58"/>
      <c r="R206" s="58"/>
      <c r="S206" s="58"/>
      <c r="T206">
        <v>14</v>
      </c>
      <c r="U206" s="143"/>
      <c r="V206" s="143"/>
      <c r="W206" s="143"/>
      <c r="X206" s="143"/>
      <c r="Y206" s="143"/>
      <c r="Z206" s="143"/>
      <c r="AA206" s="143"/>
    </row>
    <row r="207" spans="1:27" ht="13" hidden="1">
      <c r="A207" s="147" t="str">
        <f t="shared" si="13"/>
        <v>[提取结果.xlsx]02-关联交易等事项统计表-资产公司-4内部关联现金流</v>
      </c>
      <c r="B207" s="9">
        <v>205</v>
      </c>
      <c r="C207" s="10" t="str">
        <f t="shared" ref="C207:C221" si="14">TEXT(D207,"000")&amp;"-"&amp;TEXT(F207,"000")</f>
        <v>2级-2级</v>
      </c>
      <c r="D207" s="10" t="s">
        <v>66</v>
      </c>
      <c r="E207" s="11" t="s">
        <v>272</v>
      </c>
      <c r="F207" s="10" t="s">
        <v>66</v>
      </c>
      <c r="G207" s="10" t="s">
        <v>82</v>
      </c>
      <c r="H207" s="76" t="s">
        <v>273</v>
      </c>
      <c r="I207" s="77" t="s">
        <v>9</v>
      </c>
      <c r="J207" s="26">
        <v>5869500</v>
      </c>
      <c r="K207" s="54"/>
      <c r="L207" s="55"/>
      <c r="M207" s="56"/>
      <c r="N207" s="57"/>
      <c r="O207" s="58"/>
      <c r="P207" s="58"/>
      <c r="Q207" s="58"/>
      <c r="R207" s="58"/>
      <c r="S207" s="58"/>
      <c r="T207">
        <v>15</v>
      </c>
      <c r="U207" s="143"/>
      <c r="V207" s="143"/>
      <c r="W207" s="143"/>
      <c r="X207" s="143"/>
      <c r="Y207" s="143"/>
      <c r="Z207" s="143"/>
      <c r="AA207" s="143"/>
    </row>
    <row r="208" spans="1:27" ht="13" hidden="1">
      <c r="A208" s="147" t="str">
        <f t="shared" si="13"/>
        <v>[提取结果.xlsx]02-关联交易等事项统计表-资产公司-4内部关联现金流</v>
      </c>
      <c r="B208" s="9">
        <v>206</v>
      </c>
      <c r="C208" s="10" t="str">
        <f t="shared" si="14"/>
        <v>2级-2级</v>
      </c>
      <c r="D208" s="10" t="s">
        <v>66</v>
      </c>
      <c r="E208" s="11" t="s">
        <v>272</v>
      </c>
      <c r="F208" s="10" t="s">
        <v>66</v>
      </c>
      <c r="G208" s="10" t="s">
        <v>95</v>
      </c>
      <c r="H208" s="76" t="s">
        <v>274</v>
      </c>
      <c r="I208" s="77" t="s">
        <v>9</v>
      </c>
      <c r="J208" s="26">
        <v>10899000</v>
      </c>
      <c r="K208" s="54"/>
      <c r="L208" s="55"/>
      <c r="M208" s="56"/>
      <c r="N208" s="57"/>
      <c r="O208" s="58"/>
      <c r="P208" s="58"/>
      <c r="Q208" s="58"/>
      <c r="R208" s="58"/>
      <c r="S208" s="58"/>
      <c r="T208">
        <v>16</v>
      </c>
      <c r="U208" s="143"/>
      <c r="V208" s="143"/>
      <c r="W208" s="143"/>
      <c r="X208" s="143"/>
      <c r="Y208" s="143"/>
      <c r="Z208" s="143"/>
      <c r="AA208" s="143"/>
    </row>
    <row r="209" spans="1:27" ht="13" hidden="1">
      <c r="A209" s="147" t="str">
        <f t="shared" si="13"/>
        <v>[提取结果.xlsx]02-关联交易等事项统计表-资产公司-4内部关联现金流</v>
      </c>
      <c r="B209" s="9">
        <v>207</v>
      </c>
      <c r="C209" s="10" t="str">
        <f t="shared" si="14"/>
        <v>2级-4级</v>
      </c>
      <c r="D209" s="10" t="s">
        <v>66</v>
      </c>
      <c r="E209" s="10" t="s">
        <v>270</v>
      </c>
      <c r="F209" s="10" t="s">
        <v>72</v>
      </c>
      <c r="G209" s="10" t="s">
        <v>76</v>
      </c>
      <c r="H209" s="76" t="s">
        <v>276</v>
      </c>
      <c r="I209" s="77" t="s">
        <v>5</v>
      </c>
      <c r="J209" s="26">
        <v>1861001.35</v>
      </c>
      <c r="K209" s="54"/>
      <c r="L209" s="55"/>
      <c r="M209" s="59"/>
      <c r="N209" s="57"/>
      <c r="O209" s="58"/>
      <c r="P209" s="58" t="str">
        <f>IF(N209=0,"OK","待核对")</f>
        <v>OK</v>
      </c>
      <c r="Q209" s="58"/>
      <c r="R209" s="58"/>
      <c r="S209" s="58"/>
      <c r="T209">
        <v>19</v>
      </c>
      <c r="U209" s="143"/>
      <c r="V209" s="143"/>
      <c r="W209" s="143"/>
      <c r="X209" s="143"/>
      <c r="Y209" s="143"/>
      <c r="Z209" s="143"/>
      <c r="AA209" s="143"/>
    </row>
    <row r="210" spans="1:27" ht="13" hidden="1">
      <c r="A210" s="147" t="str">
        <f t="shared" si="13"/>
        <v>[提取结果.xlsx]02-关联交易等事项统计表-资产公司-4内部关联现金流</v>
      </c>
      <c r="B210" s="9">
        <v>208</v>
      </c>
      <c r="C210" s="10" t="str">
        <f t="shared" si="14"/>
        <v>2级-4级</v>
      </c>
      <c r="D210" s="10" t="s">
        <v>66</v>
      </c>
      <c r="E210" s="10" t="s">
        <v>270</v>
      </c>
      <c r="F210" s="10" t="s">
        <v>72</v>
      </c>
      <c r="G210" s="10" t="s">
        <v>76</v>
      </c>
      <c r="H210" s="76" t="s">
        <v>277</v>
      </c>
      <c r="I210" s="77" t="s">
        <v>9</v>
      </c>
      <c r="J210" s="26">
        <v>864073.03</v>
      </c>
      <c r="K210" s="54"/>
      <c r="L210" s="55"/>
      <c r="M210" s="59"/>
      <c r="N210" s="57"/>
      <c r="O210" s="58"/>
      <c r="P210" s="58" t="str">
        <f>IF(N210=0,"OK","待核对")</f>
        <v>OK</v>
      </c>
      <c r="Q210" s="58"/>
      <c r="R210" s="58"/>
      <c r="S210" s="58"/>
      <c r="T210">
        <v>20</v>
      </c>
      <c r="U210" s="143"/>
      <c r="V210" s="143"/>
      <c r="W210" s="143"/>
      <c r="X210" s="143"/>
      <c r="Y210" s="143"/>
      <c r="Z210" s="143"/>
      <c r="AA210" s="143"/>
    </row>
    <row r="211" spans="1:27" ht="13" hidden="1">
      <c r="A211" s="147" t="str">
        <f t="shared" si="13"/>
        <v>[提取结果.xlsx]02-关联交易等事项统计表-资产公司-4内部关联现金流</v>
      </c>
      <c r="B211" s="9">
        <v>209</v>
      </c>
      <c r="C211" s="10" t="str">
        <f t="shared" si="14"/>
        <v>2级-2级</v>
      </c>
      <c r="D211" s="10" t="s">
        <v>66</v>
      </c>
      <c r="E211" s="10" t="s">
        <v>281</v>
      </c>
      <c r="F211" s="10" t="s">
        <v>66</v>
      </c>
      <c r="G211" s="10" t="s">
        <v>282</v>
      </c>
      <c r="H211" s="81" t="s">
        <v>283</v>
      </c>
      <c r="I211" s="77" t="s">
        <v>5</v>
      </c>
      <c r="J211" s="26">
        <f>120000*0.8176</f>
        <v>98112</v>
      </c>
      <c r="K211" s="54"/>
      <c r="L211" s="55"/>
      <c r="M211" s="56"/>
      <c r="N211" s="57"/>
      <c r="O211" s="58"/>
      <c r="P211" s="58"/>
      <c r="Q211" s="58"/>
      <c r="R211" s="58"/>
      <c r="S211" s="58"/>
      <c r="T211">
        <v>22</v>
      </c>
      <c r="U211" s="143"/>
      <c r="V211" s="143"/>
      <c r="W211" s="143"/>
      <c r="X211" s="143"/>
      <c r="Y211" s="143"/>
      <c r="Z211" s="143"/>
      <c r="AA211" s="143"/>
    </row>
    <row r="212" spans="1:27" s="178" customFormat="1" ht="13" hidden="1">
      <c r="A212" s="147" t="str">
        <f t="shared" si="13"/>
        <v>[提取结果.xlsx]02-关联交易等事项统计表-资产公司-4内部关联现金流</v>
      </c>
      <c r="B212" s="172">
        <v>210</v>
      </c>
      <c r="C212" s="152" t="str">
        <f t="shared" si="14"/>
        <v>2级-2级</v>
      </c>
      <c r="D212" s="152" t="s">
        <v>66</v>
      </c>
      <c r="E212" s="152" t="s">
        <v>282</v>
      </c>
      <c r="F212" s="152" t="s">
        <v>66</v>
      </c>
      <c r="G212" s="152" t="s">
        <v>281</v>
      </c>
      <c r="H212" s="189" t="s">
        <v>284</v>
      </c>
      <c r="I212" s="174" t="s">
        <v>9</v>
      </c>
      <c r="J212" s="175">
        <f>120000*0.8176</f>
        <v>98112</v>
      </c>
      <c r="K212" s="173"/>
      <c r="L212" s="174"/>
      <c r="M212" s="180"/>
      <c r="N212" s="177"/>
      <c r="O212" s="176"/>
      <c r="P212" s="176"/>
      <c r="Q212" s="176"/>
      <c r="R212" s="176"/>
      <c r="S212" s="176"/>
      <c r="T212" s="178">
        <v>23</v>
      </c>
      <c r="U212" s="181"/>
      <c r="V212" s="181"/>
      <c r="W212" s="181"/>
      <c r="X212" s="181"/>
      <c r="Y212" s="181"/>
      <c r="Z212" s="181"/>
      <c r="AA212" s="181"/>
    </row>
    <row r="213" spans="1:27" ht="13" hidden="1">
      <c r="A213" s="147" t="str">
        <f t="shared" si="13"/>
        <v>[提取结果.xlsx]02-关联交易等事项统计表-资产公司-4内部关联现金流</v>
      </c>
      <c r="B213" s="9">
        <v>211</v>
      </c>
      <c r="C213" s="10" t="str">
        <f t="shared" si="14"/>
        <v>3级-2级</v>
      </c>
      <c r="D213" s="10" t="s">
        <v>69</v>
      </c>
      <c r="E213" s="10" t="s">
        <v>285</v>
      </c>
      <c r="F213" s="10" t="s">
        <v>66</v>
      </c>
      <c r="G213" s="10" t="s">
        <v>78</v>
      </c>
      <c r="H213" s="119" t="s">
        <v>286</v>
      </c>
      <c r="I213" s="77" t="s">
        <v>5</v>
      </c>
      <c r="J213" s="26">
        <v>1453492.92</v>
      </c>
      <c r="K213" s="54"/>
      <c r="L213" s="55"/>
      <c r="M213" s="56"/>
      <c r="N213" s="57"/>
      <c r="O213" s="58"/>
      <c r="P213" s="58"/>
      <c r="Q213" s="58"/>
      <c r="R213" s="58"/>
      <c r="S213" s="58"/>
      <c r="T213">
        <v>24</v>
      </c>
      <c r="U213" s="143"/>
      <c r="V213" s="143"/>
      <c r="W213" s="143"/>
      <c r="X213" s="143"/>
      <c r="Y213" s="143"/>
      <c r="Z213" s="143"/>
      <c r="AA213" s="143"/>
    </row>
    <row r="214" spans="1:27" ht="13" hidden="1">
      <c r="A214" s="147" t="str">
        <f t="shared" si="13"/>
        <v>[提取结果.xlsx]02-关联交易等事项统计表-资产公司-4内部关联现金流</v>
      </c>
      <c r="B214" s="9">
        <v>212</v>
      </c>
      <c r="C214" s="10" t="str">
        <f t="shared" si="14"/>
        <v>3级-3级</v>
      </c>
      <c r="D214" s="10" t="s">
        <v>69</v>
      </c>
      <c r="E214" s="10" t="s">
        <v>279</v>
      </c>
      <c r="F214" s="10" t="s">
        <v>69</v>
      </c>
      <c r="G214" s="10" t="s">
        <v>293</v>
      </c>
      <c r="H214" s="79" t="s">
        <v>294</v>
      </c>
      <c r="I214" s="77" t="s">
        <v>3</v>
      </c>
      <c r="J214" s="26">
        <v>13330.24</v>
      </c>
      <c r="K214" s="54"/>
      <c r="L214" s="55"/>
      <c r="M214" s="60"/>
      <c r="N214" s="57"/>
      <c r="O214" s="58"/>
      <c r="P214" s="58" t="str">
        <f>IF(N214=0,"OK","待核对")</f>
        <v>OK</v>
      </c>
      <c r="Q214" s="58"/>
      <c r="R214" s="58"/>
      <c r="S214" s="58"/>
      <c r="T214">
        <v>30</v>
      </c>
      <c r="U214" s="143"/>
      <c r="V214" s="143"/>
      <c r="W214" s="143"/>
      <c r="X214" s="143"/>
      <c r="Y214" s="143"/>
      <c r="Z214" s="143"/>
      <c r="AA214" s="143"/>
    </row>
    <row r="215" spans="1:27" ht="13" hidden="1">
      <c r="A215" s="147" t="str">
        <f t="shared" si="13"/>
        <v>[提取结果.xlsx]02-关联交易等事项统计表-资产公司-4内部关联现金流</v>
      </c>
      <c r="B215" s="9">
        <v>213</v>
      </c>
      <c r="C215" s="10" t="str">
        <f t="shared" si="14"/>
        <v>2级-2级</v>
      </c>
      <c r="D215" s="10" t="s">
        <v>66</v>
      </c>
      <c r="E215" s="10" t="s">
        <v>109</v>
      </c>
      <c r="F215" s="10" t="s">
        <v>66</v>
      </c>
      <c r="G215" s="10" t="s">
        <v>78</v>
      </c>
      <c r="H215" s="81" t="s">
        <v>276</v>
      </c>
      <c r="I215" s="77" t="s">
        <v>5</v>
      </c>
      <c r="J215" s="26">
        <v>2745116</v>
      </c>
      <c r="K215" s="54"/>
      <c r="L215" s="55"/>
      <c r="M215" s="56"/>
      <c r="N215" s="57"/>
      <c r="O215" s="58"/>
      <c r="P215" s="58"/>
      <c r="Q215" s="58"/>
      <c r="R215" s="58"/>
      <c r="S215" s="58"/>
      <c r="T215">
        <v>31</v>
      </c>
      <c r="U215" s="143"/>
      <c r="V215" s="143"/>
      <c r="W215" s="143"/>
      <c r="X215" s="143"/>
      <c r="Y215" s="143"/>
      <c r="Z215" s="143"/>
      <c r="AA215" s="143"/>
    </row>
    <row r="216" spans="1:27" ht="13" hidden="1">
      <c r="A216" s="147" t="str">
        <f t="shared" si="13"/>
        <v>[提取结果.xlsx]02-关联交易等事项统计表-资产公司-4内部关联现金流</v>
      </c>
      <c r="B216" s="9">
        <v>214</v>
      </c>
      <c r="C216" s="10" t="str">
        <f t="shared" si="14"/>
        <v>2级-3级</v>
      </c>
      <c r="D216" s="10" t="s">
        <v>66</v>
      </c>
      <c r="E216" s="10" t="s">
        <v>109</v>
      </c>
      <c r="F216" s="10" t="s">
        <v>69</v>
      </c>
      <c r="G216" s="10" t="s">
        <v>96</v>
      </c>
      <c r="H216" s="81" t="s">
        <v>276</v>
      </c>
      <c r="I216" s="77" t="s">
        <v>5</v>
      </c>
      <c r="J216" s="26">
        <v>868115</v>
      </c>
      <c r="K216" s="54"/>
      <c r="L216" s="55"/>
      <c r="M216" s="56"/>
      <c r="N216" s="57"/>
      <c r="O216" s="58"/>
      <c r="P216" s="58"/>
      <c r="Q216" s="58"/>
      <c r="R216" s="58"/>
      <c r="S216" s="58"/>
      <c r="T216">
        <v>32</v>
      </c>
      <c r="U216" s="143"/>
      <c r="V216" s="143"/>
      <c r="W216" s="143"/>
      <c r="X216" s="143"/>
      <c r="Y216" s="143"/>
      <c r="Z216" s="143"/>
      <c r="AA216" s="143"/>
    </row>
    <row r="217" spans="1:27" ht="13" hidden="1">
      <c r="A217" s="147" t="str">
        <f t="shared" si="13"/>
        <v>[提取结果.xlsx]02-关联交易等事项统计表-资产公司-4内部关联现金流</v>
      </c>
      <c r="B217" s="9">
        <v>215</v>
      </c>
      <c r="C217" s="10" t="str">
        <f t="shared" si="14"/>
        <v>2级-2级</v>
      </c>
      <c r="D217" s="10" t="s">
        <v>66</v>
      </c>
      <c r="E217" s="10" t="s">
        <v>109</v>
      </c>
      <c r="F217" s="10" t="s">
        <v>66</v>
      </c>
      <c r="G217" s="10" t="s">
        <v>84</v>
      </c>
      <c r="H217" s="81" t="s">
        <v>276</v>
      </c>
      <c r="I217" s="77" t="s">
        <v>5</v>
      </c>
      <c r="J217" s="26">
        <v>9877415.9399999995</v>
      </c>
      <c r="K217" s="54"/>
      <c r="L217" s="55"/>
      <c r="M217" s="56"/>
      <c r="N217" s="57"/>
      <c r="O217" s="58"/>
      <c r="P217" s="58"/>
      <c r="Q217" s="58"/>
      <c r="R217" s="58"/>
      <c r="S217" s="58"/>
      <c r="T217">
        <v>33</v>
      </c>
      <c r="U217" s="143"/>
      <c r="V217" s="143"/>
      <c r="W217" s="143"/>
      <c r="X217" s="143"/>
      <c r="Y217" s="143"/>
      <c r="Z217" s="143"/>
      <c r="AA217" s="143"/>
    </row>
    <row r="218" spans="1:27" ht="13" hidden="1">
      <c r="A218" s="147" t="str">
        <f t="shared" si="13"/>
        <v>[提取结果.xlsx]02-关联交易等事项统计表-资产公司-4内部关联现金流</v>
      </c>
      <c r="B218" s="9">
        <v>216</v>
      </c>
      <c r="C218" s="10" t="str">
        <f t="shared" si="14"/>
        <v>2级-2级</v>
      </c>
      <c r="D218" s="10" t="s">
        <v>66</v>
      </c>
      <c r="E218" s="10" t="s">
        <v>109</v>
      </c>
      <c r="F218" s="10" t="s">
        <v>66</v>
      </c>
      <c r="G218" s="10" t="s">
        <v>78</v>
      </c>
      <c r="H218" s="81" t="s">
        <v>295</v>
      </c>
      <c r="I218" s="77" t="s">
        <v>5</v>
      </c>
      <c r="J218" s="26">
        <v>686279</v>
      </c>
      <c r="K218" s="54"/>
      <c r="L218" s="55"/>
      <c r="M218" s="56"/>
      <c r="N218" s="57"/>
      <c r="O218" s="58"/>
      <c r="P218" s="58"/>
      <c r="Q218" s="58"/>
      <c r="R218" s="58"/>
      <c r="S218" s="58"/>
      <c r="T218">
        <v>34</v>
      </c>
      <c r="U218" s="143"/>
      <c r="V218" s="143"/>
      <c r="W218" s="143"/>
      <c r="X218" s="143"/>
      <c r="Y218" s="143"/>
      <c r="Z218" s="143"/>
      <c r="AA218" s="143"/>
    </row>
    <row r="219" spans="1:27" ht="13" hidden="1">
      <c r="A219" s="147" t="str">
        <f t="shared" si="13"/>
        <v>[提取结果.xlsx]02-关联交易等事项统计表-资产公司-4内部关联现金流</v>
      </c>
      <c r="B219" s="9">
        <v>217</v>
      </c>
      <c r="C219" s="10" t="str">
        <f t="shared" si="14"/>
        <v>2级-3级</v>
      </c>
      <c r="D219" s="10" t="s">
        <v>66</v>
      </c>
      <c r="E219" s="10" t="s">
        <v>109</v>
      </c>
      <c r="F219" s="10" t="s">
        <v>69</v>
      </c>
      <c r="G219" s="10" t="s">
        <v>96</v>
      </c>
      <c r="H219" s="81" t="s">
        <v>295</v>
      </c>
      <c r="I219" s="77" t="s">
        <v>5</v>
      </c>
      <c r="J219" s="26">
        <v>209380</v>
      </c>
      <c r="K219" s="54"/>
      <c r="L219" s="55"/>
      <c r="M219" s="56"/>
      <c r="N219" s="57"/>
      <c r="O219" s="58"/>
      <c r="P219" s="58"/>
      <c r="Q219" s="58"/>
      <c r="R219" s="58"/>
      <c r="S219" s="58"/>
      <c r="T219">
        <v>35</v>
      </c>
      <c r="U219" s="143"/>
      <c r="V219" s="143"/>
      <c r="W219" s="143"/>
      <c r="X219" s="143"/>
      <c r="Y219" s="143"/>
      <c r="Z219" s="143"/>
      <c r="AA219" s="143"/>
    </row>
    <row r="220" spans="1:27" ht="13" hidden="1">
      <c r="A220" s="147" t="str">
        <f t="shared" si="13"/>
        <v>[提取结果.xlsx]02-关联交易等事项统计表-资产公司-4内部关联现金流</v>
      </c>
      <c r="B220" s="9">
        <v>218</v>
      </c>
      <c r="C220" s="10" t="str">
        <f t="shared" si="14"/>
        <v>2级-2级</v>
      </c>
      <c r="D220" s="10" t="s">
        <v>66</v>
      </c>
      <c r="E220" s="10" t="s">
        <v>109</v>
      </c>
      <c r="F220" s="10" t="s">
        <v>66</v>
      </c>
      <c r="G220" s="10" t="s">
        <v>84</v>
      </c>
      <c r="H220" s="81" t="s">
        <v>295</v>
      </c>
      <c r="I220" s="77" t="s">
        <v>5</v>
      </c>
      <c r="J220" s="26">
        <v>1046560.56</v>
      </c>
      <c r="K220" s="54"/>
      <c r="L220" s="55"/>
      <c r="M220" s="59"/>
      <c r="N220" s="57"/>
      <c r="O220" s="58"/>
      <c r="P220" s="58" t="str">
        <f>IF(N220=0,"OK","待核对")</f>
        <v>OK</v>
      </c>
      <c r="Q220" s="58"/>
      <c r="R220" s="58"/>
      <c r="S220" s="58"/>
      <c r="T220">
        <v>36</v>
      </c>
      <c r="U220" s="143"/>
      <c r="V220" s="143"/>
      <c r="W220" s="143"/>
      <c r="X220" s="143"/>
      <c r="Y220" s="143"/>
      <c r="Z220" s="143"/>
      <c r="AA220" s="143"/>
    </row>
    <row r="221" spans="1:27" ht="13" hidden="1">
      <c r="A221" s="147" t="str">
        <f t="shared" si="13"/>
        <v>[提取结果.xlsx]02-关联交易等事项统计表-资产公司-4内部关联现金流</v>
      </c>
      <c r="B221" s="9">
        <v>219</v>
      </c>
      <c r="C221" s="10" t="str">
        <f t="shared" si="14"/>
        <v>2级-1级</v>
      </c>
      <c r="D221" s="10" t="s">
        <v>115</v>
      </c>
      <c r="E221" s="10" t="s">
        <v>67</v>
      </c>
      <c r="F221" s="10" t="s">
        <v>254</v>
      </c>
      <c r="G221" s="10" t="s">
        <v>65</v>
      </c>
      <c r="H221" s="81" t="s">
        <v>296</v>
      </c>
      <c r="I221" s="77" t="s">
        <v>23</v>
      </c>
      <c r="J221" s="26">
        <v>2063569.7</v>
      </c>
      <c r="K221" s="22"/>
      <c r="L221" s="23"/>
      <c r="M221" s="32"/>
      <c r="N221" s="24"/>
      <c r="O221" s="20"/>
      <c r="P221" s="20"/>
      <c r="Q221" s="20"/>
      <c r="R221" s="20"/>
      <c r="S221" s="20"/>
      <c r="T221">
        <v>37</v>
      </c>
      <c r="U221" s="143"/>
      <c r="V221" s="143"/>
      <c r="W221" s="143"/>
      <c r="X221" s="143"/>
      <c r="Y221" s="143"/>
      <c r="Z221" s="143"/>
      <c r="AA221" s="143"/>
    </row>
    <row r="222" spans="1:27" ht="13" hidden="1">
      <c r="A222" s="147" t="str">
        <f t="shared" si="13"/>
        <v>[提取结果.xlsx]02-关联交易等事项统计表-资产公司-4内部关联现金流</v>
      </c>
      <c r="B222" s="9">
        <v>220</v>
      </c>
      <c r="C222" s="10" t="str">
        <f>TEXT(D222,"000")&amp;"-"&amp;TEXT(F223,"000")</f>
        <v>000-2级</v>
      </c>
      <c r="D222" s="10"/>
      <c r="E222" s="153"/>
      <c r="F222" s="10" t="s">
        <v>254</v>
      </c>
      <c r="G222" s="10" t="s">
        <v>65</v>
      </c>
      <c r="H222" s="81" t="s">
        <v>71</v>
      </c>
      <c r="I222" s="77" t="s">
        <v>9</v>
      </c>
      <c r="J222" s="26">
        <v>16851.63</v>
      </c>
      <c r="K222" s="22"/>
      <c r="L222" s="23"/>
      <c r="M222" s="32"/>
      <c r="N222" s="24"/>
      <c r="O222" s="20"/>
      <c r="P222" s="20"/>
      <c r="Q222" s="20"/>
      <c r="R222" s="20"/>
      <c r="S222" s="20"/>
      <c r="T222">
        <v>38</v>
      </c>
      <c r="U222" s="143"/>
      <c r="V222" s="143"/>
      <c r="W222" s="143"/>
      <c r="X222" s="143"/>
      <c r="Y222" s="143"/>
      <c r="Z222" s="143"/>
      <c r="AA222" s="143"/>
    </row>
    <row r="223" spans="1:27" ht="13" hidden="1">
      <c r="A223" s="147" t="str">
        <f t="shared" si="13"/>
        <v>[提取结果.xlsx]02-关联交易等事项统计表-资产公司-4内部关联现金流</v>
      </c>
      <c r="B223" s="9">
        <v>221</v>
      </c>
      <c r="C223" s="10" t="str">
        <f>TEXT(D223,"000")&amp;"-"&amp;TEXT(F224,"000")</f>
        <v>000-4级</v>
      </c>
      <c r="D223" s="10"/>
      <c r="E223" s="153"/>
      <c r="F223" s="10" t="s">
        <v>115</v>
      </c>
      <c r="G223" s="10" t="s">
        <v>78</v>
      </c>
      <c r="H223" s="81" t="s">
        <v>297</v>
      </c>
      <c r="I223" s="77" t="s">
        <v>3</v>
      </c>
      <c r="J223" s="26">
        <v>1136704.8400000001</v>
      </c>
      <c r="K223" s="22"/>
      <c r="L223" s="23"/>
      <c r="M223" s="32"/>
      <c r="N223" s="24"/>
      <c r="O223" s="20"/>
      <c r="P223" s="20"/>
      <c r="Q223" s="20"/>
      <c r="R223" s="20"/>
      <c r="S223" s="20"/>
      <c r="T223">
        <v>39</v>
      </c>
      <c r="U223" s="143"/>
      <c r="V223" s="143"/>
      <c r="W223" s="143"/>
      <c r="X223" s="143"/>
      <c r="Y223" s="143"/>
      <c r="Z223" s="143"/>
      <c r="AA223" s="143"/>
    </row>
    <row r="224" spans="1:27" ht="13" hidden="1">
      <c r="A224" s="147" t="str">
        <f t="shared" si="13"/>
        <v>[提取结果.xlsx]02-关联交易等事项统计表-资产公司-4内部关联现金流</v>
      </c>
      <c r="B224" s="9">
        <v>222</v>
      </c>
      <c r="C224" s="10" t="str">
        <f t="shared" ref="C224:C285" si="15">TEXT(D224,"000")&amp;"-"&amp;TEXT(F224,"000")</f>
        <v>000-4级</v>
      </c>
      <c r="D224" s="10"/>
      <c r="E224" s="153"/>
      <c r="F224" s="10" t="s">
        <v>163</v>
      </c>
      <c r="G224" s="10" t="s">
        <v>76</v>
      </c>
      <c r="H224" s="81" t="s">
        <v>297</v>
      </c>
      <c r="I224" s="77" t="s">
        <v>3</v>
      </c>
      <c r="J224" s="26">
        <v>11988</v>
      </c>
      <c r="K224" s="22"/>
      <c r="L224" s="23"/>
      <c r="M224" s="32"/>
      <c r="N224" s="24"/>
      <c r="O224" s="20"/>
      <c r="P224" s="20"/>
      <c r="Q224" s="20"/>
      <c r="R224" s="20"/>
      <c r="S224" s="20"/>
      <c r="T224">
        <v>40</v>
      </c>
      <c r="U224" s="143"/>
      <c r="V224" s="143"/>
      <c r="W224" s="143"/>
      <c r="X224" s="143"/>
      <c r="Y224" s="143"/>
      <c r="Z224" s="143"/>
      <c r="AA224" s="143"/>
    </row>
    <row r="225" spans="1:27" ht="13" hidden="1">
      <c r="A225" s="147" t="str">
        <f t="shared" si="13"/>
        <v>[提取结果.xlsx]02-关联交易等事项统计表-资产公司-4内部关联现金流</v>
      </c>
      <c r="B225" s="9">
        <v>223</v>
      </c>
      <c r="C225" s="10" t="str">
        <f t="shared" si="15"/>
        <v>000-2级</v>
      </c>
      <c r="D225" s="10"/>
      <c r="E225" s="153"/>
      <c r="F225" s="10" t="s">
        <v>115</v>
      </c>
      <c r="G225" s="10" t="s">
        <v>106</v>
      </c>
      <c r="H225" s="81" t="s">
        <v>297</v>
      </c>
      <c r="I225" s="77" t="s">
        <v>3</v>
      </c>
      <c r="J225" s="26">
        <v>825</v>
      </c>
      <c r="K225" s="22"/>
      <c r="L225" s="23"/>
      <c r="M225" s="32"/>
      <c r="N225" s="24"/>
      <c r="O225" s="20"/>
      <c r="P225" s="20"/>
      <c r="Q225" s="20"/>
      <c r="R225" s="20"/>
      <c r="S225" s="20"/>
      <c r="T225">
        <v>41</v>
      </c>
      <c r="U225" s="143"/>
      <c r="V225" s="143"/>
      <c r="W225" s="143"/>
      <c r="X225" s="143"/>
      <c r="Y225" s="143"/>
      <c r="Z225" s="143"/>
      <c r="AA225" s="143"/>
    </row>
    <row r="226" spans="1:27" ht="13" hidden="1">
      <c r="A226" s="147" t="str">
        <f t="shared" si="13"/>
        <v>[提取结果.xlsx]02-关联交易等事项统计表-资产公司-4内部关联现金流</v>
      </c>
      <c r="B226" s="9">
        <v>224</v>
      </c>
      <c r="C226" s="10" t="str">
        <f t="shared" si="15"/>
        <v>000-3级</v>
      </c>
      <c r="D226" s="10"/>
      <c r="E226" s="153"/>
      <c r="F226" s="10" t="s">
        <v>116</v>
      </c>
      <c r="G226" s="10" t="s">
        <v>180</v>
      </c>
      <c r="H226" s="81" t="s">
        <v>298</v>
      </c>
      <c r="I226" s="77" t="s">
        <v>9</v>
      </c>
      <c r="J226" s="26">
        <v>46009</v>
      </c>
      <c r="K226" s="22"/>
      <c r="L226" s="23"/>
      <c r="M226" s="38"/>
      <c r="N226" s="24"/>
      <c r="O226" s="20"/>
      <c r="P226" s="20" t="str">
        <f t="shared" ref="P226:P231" si="16">IF(N226=0,"OK","待核对")</f>
        <v>OK</v>
      </c>
      <c r="Q226" s="20"/>
      <c r="R226" s="20"/>
      <c r="S226" s="20"/>
      <c r="T226">
        <v>42</v>
      </c>
      <c r="U226" s="143"/>
      <c r="V226" s="143"/>
      <c r="W226" s="143"/>
      <c r="X226" s="143"/>
      <c r="Y226" s="143"/>
      <c r="Z226" s="143"/>
      <c r="AA226" s="143"/>
    </row>
    <row r="227" spans="1:27" ht="13" hidden="1">
      <c r="A227" s="147" t="str">
        <f t="shared" si="13"/>
        <v>[提取结果.xlsx]02-关联交易等事项统计表-资产公司-4内部关联现金流</v>
      </c>
      <c r="B227" s="9">
        <v>225</v>
      </c>
      <c r="C227" s="10" t="str">
        <f t="shared" si="15"/>
        <v>000-3级</v>
      </c>
      <c r="D227" s="144"/>
      <c r="E227" s="153"/>
      <c r="F227" s="10" t="s">
        <v>116</v>
      </c>
      <c r="G227" s="10" t="s">
        <v>180</v>
      </c>
      <c r="H227" s="81" t="s">
        <v>299</v>
      </c>
      <c r="I227" s="77" t="s">
        <v>9</v>
      </c>
      <c r="J227" s="26">
        <v>878.4</v>
      </c>
      <c r="K227" s="22"/>
      <c r="L227" s="23"/>
      <c r="M227" s="38"/>
      <c r="N227" s="24"/>
      <c r="O227" s="20"/>
      <c r="P227" s="20" t="str">
        <f t="shared" si="16"/>
        <v>OK</v>
      </c>
      <c r="Q227" s="20"/>
      <c r="R227" s="20"/>
      <c r="S227" s="20"/>
      <c r="T227">
        <v>43</v>
      </c>
      <c r="U227" s="143"/>
      <c r="V227" s="143"/>
      <c r="W227" s="143"/>
      <c r="X227" s="143"/>
      <c r="Y227" s="143"/>
      <c r="Z227" s="143"/>
      <c r="AA227" s="143"/>
    </row>
    <row r="228" spans="1:27" ht="13" hidden="1">
      <c r="A228" s="147" t="str">
        <f t="shared" si="13"/>
        <v>[提取结果.xlsx]02-关联交易等事项统计表-资产公司-4内部关联现金流</v>
      </c>
      <c r="B228" s="9">
        <v>226</v>
      </c>
      <c r="C228" s="10" t="str">
        <f t="shared" si="15"/>
        <v>000-3级</v>
      </c>
      <c r="D228" s="10"/>
      <c r="E228" s="153"/>
      <c r="F228" s="10" t="s">
        <v>116</v>
      </c>
      <c r="G228" s="10" t="s">
        <v>102</v>
      </c>
      <c r="H228" s="81" t="s">
        <v>299</v>
      </c>
      <c r="I228" s="77" t="s">
        <v>9</v>
      </c>
      <c r="J228" s="26">
        <v>670.8</v>
      </c>
      <c r="K228" s="22"/>
      <c r="L228" s="23"/>
      <c r="M228" s="38"/>
      <c r="N228" s="24"/>
      <c r="O228" s="20"/>
      <c r="P228" s="20" t="str">
        <f t="shared" si="16"/>
        <v>OK</v>
      </c>
      <c r="Q228" s="20"/>
      <c r="R228" s="20"/>
      <c r="S228" s="20"/>
      <c r="T228">
        <v>44</v>
      </c>
      <c r="U228" s="143"/>
      <c r="V228" s="143"/>
      <c r="W228" s="143"/>
      <c r="X228" s="143"/>
      <c r="Y228" s="143"/>
      <c r="Z228" s="143"/>
      <c r="AA228" s="143"/>
    </row>
    <row r="229" spans="1:27" ht="13" hidden="1">
      <c r="A229" s="147" t="str">
        <f t="shared" si="13"/>
        <v>[提取结果.xlsx]02-关联交易等事项统计表-资产公司-4内部关联现金流</v>
      </c>
      <c r="B229" s="9">
        <v>227</v>
      </c>
      <c r="C229" s="10" t="str">
        <f t="shared" si="15"/>
        <v>000-2级</v>
      </c>
      <c r="D229" s="10"/>
      <c r="E229" s="153"/>
      <c r="F229" s="10" t="s">
        <v>115</v>
      </c>
      <c r="G229" s="10" t="s">
        <v>78</v>
      </c>
      <c r="H229" s="81" t="s">
        <v>299</v>
      </c>
      <c r="I229" s="77" t="s">
        <v>9</v>
      </c>
      <c r="J229" s="26">
        <v>336</v>
      </c>
      <c r="K229" s="22"/>
      <c r="L229" s="23"/>
      <c r="M229" s="40"/>
      <c r="N229" s="24"/>
      <c r="O229" s="20"/>
      <c r="P229" s="20" t="str">
        <f t="shared" si="16"/>
        <v>OK</v>
      </c>
      <c r="Q229" s="20"/>
      <c r="R229" s="20"/>
      <c r="S229" s="20"/>
      <c r="T229">
        <v>45</v>
      </c>
      <c r="U229" s="143"/>
      <c r="V229" s="143"/>
      <c r="W229" s="143"/>
      <c r="X229" s="143"/>
      <c r="Y229" s="143"/>
      <c r="Z229" s="143"/>
      <c r="AA229" s="143"/>
    </row>
    <row r="230" spans="1:27" ht="13" hidden="1">
      <c r="A230" s="147" t="str">
        <f t="shared" si="13"/>
        <v>[提取结果.xlsx]02-关联交易等事项统计表-资产公司-4内部关联现金流</v>
      </c>
      <c r="B230" s="9">
        <v>228</v>
      </c>
      <c r="C230" s="10" t="str">
        <f t="shared" si="15"/>
        <v>000-2级</v>
      </c>
      <c r="D230" s="10"/>
      <c r="E230" s="153"/>
      <c r="F230" s="10" t="s">
        <v>115</v>
      </c>
      <c r="G230" s="10" t="s">
        <v>179</v>
      </c>
      <c r="H230" s="81" t="s">
        <v>299</v>
      </c>
      <c r="I230" s="77" t="s">
        <v>9</v>
      </c>
      <c r="J230" s="26">
        <v>264</v>
      </c>
      <c r="K230" s="22"/>
      <c r="L230" s="23"/>
      <c r="M230" s="40"/>
      <c r="N230" s="24"/>
      <c r="O230" s="20"/>
      <c r="P230" s="20" t="str">
        <f t="shared" si="16"/>
        <v>OK</v>
      </c>
      <c r="Q230" s="20"/>
      <c r="R230" s="20"/>
      <c r="S230" s="20"/>
      <c r="T230">
        <v>46</v>
      </c>
      <c r="U230" s="143"/>
      <c r="V230" s="143"/>
      <c r="W230" s="143"/>
      <c r="X230" s="143"/>
      <c r="Y230" s="143"/>
      <c r="Z230" s="143"/>
      <c r="AA230" s="143"/>
    </row>
    <row r="231" spans="1:27" ht="13" hidden="1">
      <c r="A231" s="147" t="str">
        <f t="shared" si="13"/>
        <v>[提取结果.xlsx]02-关联交易等事项统计表-资产公司-4内部关联现金流</v>
      </c>
      <c r="B231" s="9">
        <v>229</v>
      </c>
      <c r="C231" s="10" t="str">
        <f t="shared" si="15"/>
        <v>000-2级</v>
      </c>
      <c r="D231" s="10"/>
      <c r="E231" s="153"/>
      <c r="F231" s="10" t="s">
        <v>115</v>
      </c>
      <c r="G231" s="10" t="s">
        <v>179</v>
      </c>
      <c r="H231" s="81" t="s">
        <v>298</v>
      </c>
      <c r="I231" s="77" t="s">
        <v>9</v>
      </c>
      <c r="J231" s="26">
        <v>3135.6</v>
      </c>
      <c r="K231" s="22"/>
      <c r="L231" s="23"/>
      <c r="M231" s="20"/>
      <c r="N231" s="24"/>
      <c r="O231" s="20"/>
      <c r="P231" s="20" t="str">
        <f t="shared" si="16"/>
        <v>OK</v>
      </c>
      <c r="Q231" s="20"/>
      <c r="R231" s="20"/>
      <c r="S231" s="20"/>
      <c r="T231">
        <v>47</v>
      </c>
      <c r="U231" s="143"/>
      <c r="V231" s="143"/>
      <c r="W231" s="143"/>
      <c r="X231" s="143"/>
      <c r="Y231" s="143"/>
      <c r="Z231" s="143"/>
      <c r="AA231" s="143"/>
    </row>
    <row r="232" spans="1:27" ht="13" hidden="1">
      <c r="A232" s="147" t="str">
        <f t="shared" si="13"/>
        <v>[提取结果.xlsx]02-关联交易等事项统计表-资产公司-4内部关联现金流</v>
      </c>
      <c r="B232" s="9">
        <v>230</v>
      </c>
      <c r="C232" s="10" t="str">
        <f t="shared" si="15"/>
        <v>000-2级</v>
      </c>
      <c r="D232" s="10"/>
      <c r="E232" s="153"/>
      <c r="F232" s="10" t="s">
        <v>115</v>
      </c>
      <c r="G232" s="10" t="s">
        <v>78</v>
      </c>
      <c r="H232" s="81" t="s">
        <v>298</v>
      </c>
      <c r="I232" s="77" t="s">
        <v>9</v>
      </c>
      <c r="J232" s="26">
        <v>30509.26</v>
      </c>
      <c r="K232" s="22"/>
      <c r="L232" s="23"/>
      <c r="M232" s="20"/>
      <c r="N232" s="24"/>
      <c r="O232" s="20"/>
      <c r="P232" s="20"/>
      <c r="Q232" s="20"/>
      <c r="R232" s="20"/>
      <c r="S232" s="20"/>
      <c r="T232">
        <v>48</v>
      </c>
      <c r="U232" s="143"/>
      <c r="V232" s="143"/>
      <c r="W232" s="143"/>
      <c r="X232" s="143"/>
      <c r="Y232" s="143"/>
      <c r="Z232" s="143"/>
      <c r="AA232" s="143"/>
    </row>
    <row r="233" spans="1:27" ht="13" hidden="1">
      <c r="A233" s="147" t="str">
        <f t="shared" si="13"/>
        <v>[提取结果.xlsx]02-关联交易等事项统计表-资产公司-4内部关联现金流</v>
      </c>
      <c r="B233" s="9">
        <v>231</v>
      </c>
      <c r="C233" s="10" t="str">
        <f t="shared" si="15"/>
        <v>000-2级</v>
      </c>
      <c r="D233" s="10"/>
      <c r="E233" s="153"/>
      <c r="F233" s="10" t="s">
        <v>115</v>
      </c>
      <c r="G233" s="10" t="s">
        <v>80</v>
      </c>
      <c r="H233" s="81" t="s">
        <v>299</v>
      </c>
      <c r="I233" s="77" t="s">
        <v>9</v>
      </c>
      <c r="J233" s="26">
        <v>729.6</v>
      </c>
      <c r="K233" s="22"/>
      <c r="L233" s="23"/>
      <c r="M233" s="20"/>
      <c r="N233" s="24"/>
      <c r="O233" s="20"/>
      <c r="P233" s="20"/>
      <c r="Q233" s="20"/>
      <c r="R233" s="20"/>
      <c r="S233" s="20"/>
      <c r="T233">
        <v>49</v>
      </c>
      <c r="U233" s="143"/>
      <c r="V233" s="143"/>
      <c r="W233" s="143"/>
      <c r="X233" s="143"/>
      <c r="Y233" s="143"/>
      <c r="Z233" s="143"/>
      <c r="AA233" s="143"/>
    </row>
    <row r="234" spans="1:27" ht="13" hidden="1">
      <c r="A234" s="147" t="str">
        <f t="shared" si="13"/>
        <v>[提取结果.xlsx]02-关联交易等事项统计表-资产公司-4内部关联现金流</v>
      </c>
      <c r="B234" s="9">
        <v>232</v>
      </c>
      <c r="C234" s="10" t="str">
        <f t="shared" si="15"/>
        <v>000-3级</v>
      </c>
      <c r="D234" s="10"/>
      <c r="E234" s="153"/>
      <c r="F234" s="10" t="s">
        <v>116</v>
      </c>
      <c r="G234" s="10" t="s">
        <v>158</v>
      </c>
      <c r="H234" s="81" t="s">
        <v>300</v>
      </c>
      <c r="I234" s="77" t="s">
        <v>7</v>
      </c>
      <c r="J234" s="26">
        <v>30000</v>
      </c>
      <c r="K234" s="22"/>
      <c r="L234" s="23"/>
      <c r="M234" s="20"/>
      <c r="N234" s="24"/>
      <c r="O234" s="20"/>
      <c r="P234" s="20"/>
      <c r="Q234" s="20"/>
      <c r="R234" s="20"/>
      <c r="S234" s="20"/>
      <c r="T234">
        <v>50</v>
      </c>
      <c r="U234" s="143"/>
      <c r="V234" s="143"/>
      <c r="W234" s="143"/>
      <c r="X234" s="143"/>
      <c r="Y234" s="143"/>
      <c r="Z234" s="143"/>
      <c r="AA234" s="143"/>
    </row>
    <row r="235" spans="1:27" ht="13" hidden="1">
      <c r="A235" s="147" t="str">
        <f t="shared" si="13"/>
        <v>[提取结果.xlsx]02-关联交易等事项统计表-资产公司-4内部关联现金流</v>
      </c>
      <c r="B235" s="9">
        <v>233</v>
      </c>
      <c r="C235" s="10" t="str">
        <f t="shared" si="15"/>
        <v>3级-3级</v>
      </c>
      <c r="D235" s="10" t="s">
        <v>116</v>
      </c>
      <c r="E235" s="10" t="s">
        <v>301</v>
      </c>
      <c r="F235" s="10" t="s">
        <v>116</v>
      </c>
      <c r="G235" s="10" t="s">
        <v>180</v>
      </c>
      <c r="H235" s="81" t="s">
        <v>298</v>
      </c>
      <c r="I235" s="77" t="s">
        <v>9</v>
      </c>
      <c r="J235" s="26">
        <v>4165</v>
      </c>
      <c r="K235" s="22"/>
      <c r="L235" s="23"/>
      <c r="M235" s="20"/>
      <c r="N235" s="24"/>
      <c r="O235" s="20"/>
      <c r="P235" s="20"/>
      <c r="Q235" s="20"/>
      <c r="R235" s="20"/>
      <c r="S235" s="20"/>
      <c r="T235">
        <v>51</v>
      </c>
      <c r="U235" s="143"/>
      <c r="V235" s="143"/>
      <c r="W235" s="143"/>
      <c r="X235" s="143"/>
      <c r="Y235" s="143"/>
      <c r="Z235" s="143"/>
      <c r="AA235" s="143"/>
    </row>
    <row r="236" spans="1:27" ht="13" hidden="1">
      <c r="A236" s="147" t="str">
        <f t="shared" si="13"/>
        <v>[提取结果.xlsx]02-关联交易等事项统计表-资产公司-4内部关联现金流</v>
      </c>
      <c r="B236" s="9">
        <v>234</v>
      </c>
      <c r="C236" s="10" t="str">
        <f t="shared" si="15"/>
        <v>2级-1级</v>
      </c>
      <c r="D236" s="10" t="s">
        <v>66</v>
      </c>
      <c r="E236" s="10" t="s">
        <v>82</v>
      </c>
      <c r="F236" s="10" t="s">
        <v>64</v>
      </c>
      <c r="G236" s="10" t="s">
        <v>65</v>
      </c>
      <c r="H236" s="81" t="s">
        <v>256</v>
      </c>
      <c r="I236" s="77" t="s">
        <v>5</v>
      </c>
      <c r="J236" s="26">
        <v>1380000</v>
      </c>
      <c r="K236" s="54"/>
      <c r="L236" s="55"/>
      <c r="M236" s="56"/>
      <c r="N236" s="57"/>
      <c r="O236" s="58"/>
      <c r="P236" s="58"/>
      <c r="Q236" s="58"/>
      <c r="R236" s="58"/>
      <c r="S236" s="58"/>
      <c r="T236">
        <v>52</v>
      </c>
      <c r="U236" s="143"/>
      <c r="V236" s="143"/>
      <c r="W236" s="143"/>
      <c r="X236" s="143"/>
      <c r="Y236" s="143"/>
      <c r="Z236" s="143"/>
      <c r="AA236" s="143"/>
    </row>
    <row r="237" spans="1:27" s="178" customFormat="1" ht="13" hidden="1">
      <c r="A237" s="171" t="str">
        <f t="shared" si="13"/>
        <v>[提取结果.xlsx]02-关联交易等事项统计表-资产公司-4内部关联现金流</v>
      </c>
      <c r="B237" s="172">
        <v>235</v>
      </c>
      <c r="C237" s="152" t="str">
        <f t="shared" si="15"/>
        <v>2级-2级</v>
      </c>
      <c r="D237" s="152" t="s">
        <v>66</v>
      </c>
      <c r="E237" s="152" t="s">
        <v>82</v>
      </c>
      <c r="F237" s="152" t="s">
        <v>66</v>
      </c>
      <c r="G237" s="152" t="s">
        <v>270</v>
      </c>
      <c r="H237" s="189" t="s">
        <v>256</v>
      </c>
      <c r="I237" s="174" t="s">
        <v>5</v>
      </c>
      <c r="J237" s="175">
        <v>3619500</v>
      </c>
      <c r="K237" s="173"/>
      <c r="L237" s="174"/>
      <c r="M237" s="180"/>
      <c r="N237" s="177"/>
      <c r="O237" s="176"/>
      <c r="P237" s="176"/>
      <c r="Q237" s="176"/>
      <c r="R237" s="176"/>
      <c r="S237" s="176"/>
      <c r="T237" s="178">
        <v>53</v>
      </c>
      <c r="U237" s="181"/>
      <c r="V237" s="181"/>
      <c r="W237" s="181"/>
      <c r="X237" s="181"/>
      <c r="Y237" s="181"/>
      <c r="Z237" s="181"/>
      <c r="AA237" s="181"/>
    </row>
    <row r="238" spans="1:27" ht="13" hidden="1">
      <c r="A238" s="147" t="str">
        <f t="shared" si="13"/>
        <v>[提取结果.xlsx]02-关联交易等事项统计表-资产公司-4内部关联现金流</v>
      </c>
      <c r="B238" s="9">
        <v>236</v>
      </c>
      <c r="C238" s="10" t="str">
        <f t="shared" si="15"/>
        <v>2级-2级</v>
      </c>
      <c r="D238" s="10" t="s">
        <v>66</v>
      </c>
      <c r="E238" s="10" t="s">
        <v>82</v>
      </c>
      <c r="F238" s="10" t="s">
        <v>66</v>
      </c>
      <c r="G238" s="10" t="s">
        <v>270</v>
      </c>
      <c r="H238" s="81" t="s">
        <v>302</v>
      </c>
      <c r="I238" s="77" t="s">
        <v>22</v>
      </c>
      <c r="J238" s="26">
        <v>2250000</v>
      </c>
      <c r="K238" s="54"/>
      <c r="L238" s="55"/>
      <c r="M238" s="56"/>
      <c r="N238" s="57"/>
      <c r="O238" s="58"/>
      <c r="P238" s="58"/>
      <c r="Q238" s="58"/>
      <c r="R238" s="58"/>
      <c r="S238" s="58"/>
      <c r="T238">
        <v>54</v>
      </c>
      <c r="U238" s="143"/>
      <c r="V238" s="143"/>
      <c r="W238" s="143"/>
      <c r="X238" s="143"/>
      <c r="Y238" s="143"/>
      <c r="Z238" s="143"/>
      <c r="AA238" s="143"/>
    </row>
    <row r="239" spans="1:27" ht="13" hidden="1">
      <c r="A239" s="147" t="str">
        <f t="shared" si="13"/>
        <v>[提取结果.xlsx]02-关联交易等事项统计表-资产公司-4内部关联现金流</v>
      </c>
      <c r="B239" s="9">
        <v>237</v>
      </c>
      <c r="C239" s="10" t="str">
        <f t="shared" si="15"/>
        <v>2级-2级</v>
      </c>
      <c r="D239" s="10" t="s">
        <v>66</v>
      </c>
      <c r="E239" s="10" t="s">
        <v>82</v>
      </c>
      <c r="F239" s="10" t="s">
        <v>66</v>
      </c>
      <c r="G239" s="10" t="s">
        <v>303</v>
      </c>
      <c r="H239" s="81" t="s">
        <v>256</v>
      </c>
      <c r="I239" s="77" t="s">
        <v>5</v>
      </c>
      <c r="J239" s="26">
        <v>684000</v>
      </c>
      <c r="K239" s="54"/>
      <c r="L239" s="55"/>
      <c r="M239" s="56"/>
      <c r="N239" s="57"/>
      <c r="O239" s="58"/>
      <c r="P239" s="58"/>
      <c r="Q239" s="58"/>
      <c r="R239" s="58"/>
      <c r="S239" s="58"/>
      <c r="T239">
        <v>55</v>
      </c>
      <c r="U239" s="143"/>
      <c r="V239" s="143"/>
      <c r="W239" s="143"/>
      <c r="X239" s="143"/>
      <c r="Y239" s="143"/>
      <c r="Z239" s="143"/>
      <c r="AA239" s="143"/>
    </row>
    <row r="240" spans="1:27" ht="13" hidden="1">
      <c r="A240" s="147" t="str">
        <f t="shared" si="13"/>
        <v>[提取结果.xlsx]02-关联交易等事项统计表-资产公司-4内部关联现金流</v>
      </c>
      <c r="B240" s="9">
        <v>238</v>
      </c>
      <c r="C240" s="10" t="str">
        <f t="shared" si="15"/>
        <v>2级-2级</v>
      </c>
      <c r="D240" s="10" t="s">
        <v>66</v>
      </c>
      <c r="E240" s="10" t="s">
        <v>82</v>
      </c>
      <c r="F240" s="10" t="s">
        <v>66</v>
      </c>
      <c r="G240" s="10" t="s">
        <v>106</v>
      </c>
      <c r="H240" s="81" t="s">
        <v>304</v>
      </c>
      <c r="I240" s="77" t="s">
        <v>14</v>
      </c>
      <c r="J240" s="26">
        <v>100000</v>
      </c>
      <c r="K240" s="54"/>
      <c r="L240" s="55"/>
      <c r="M240" s="56"/>
      <c r="N240" s="57"/>
      <c r="O240" s="58"/>
      <c r="P240" s="58"/>
      <c r="Q240" s="58"/>
      <c r="R240" s="58"/>
      <c r="S240" s="58"/>
      <c r="T240">
        <v>56</v>
      </c>
      <c r="U240" s="143"/>
      <c r="V240" s="143"/>
      <c r="W240" s="143"/>
      <c r="X240" s="143"/>
      <c r="Y240" s="143"/>
      <c r="Z240" s="143"/>
      <c r="AA240" s="143"/>
    </row>
    <row r="241" spans="1:27" ht="13" hidden="1">
      <c r="A241" s="147" t="str">
        <f t="shared" si="13"/>
        <v>[提取结果.xlsx]02-关联交易等事项统计表-资产公司-4内部关联现金流</v>
      </c>
      <c r="B241" s="9">
        <v>239</v>
      </c>
      <c r="C241" s="10" t="str">
        <f t="shared" si="15"/>
        <v>2级-4级</v>
      </c>
      <c r="D241" s="10" t="s">
        <v>66</v>
      </c>
      <c r="E241" s="10" t="s">
        <v>82</v>
      </c>
      <c r="F241" s="10" t="s">
        <v>72</v>
      </c>
      <c r="G241" s="10" t="s">
        <v>76</v>
      </c>
      <c r="H241" s="144" t="s">
        <v>305</v>
      </c>
      <c r="I241" s="77" t="s">
        <v>5</v>
      </c>
      <c r="J241" s="26">
        <v>227128.91</v>
      </c>
      <c r="K241" s="54"/>
      <c r="L241" s="55"/>
      <c r="M241" s="59"/>
      <c r="N241" s="57"/>
      <c r="O241" s="58"/>
      <c r="P241" s="58" t="str">
        <f>IF(N241=0,"OK","待核对")</f>
        <v>OK</v>
      </c>
      <c r="Q241" s="58"/>
      <c r="R241" s="58"/>
      <c r="S241" s="58"/>
      <c r="T241">
        <v>57</v>
      </c>
      <c r="U241" s="143"/>
      <c r="V241" s="143"/>
      <c r="W241" s="143"/>
      <c r="X241" s="143"/>
      <c r="Y241" s="143"/>
      <c r="Z241" s="143"/>
      <c r="AA241" s="143"/>
    </row>
    <row r="242" spans="1:27" ht="13" hidden="1">
      <c r="A242" s="147" t="str">
        <f t="shared" si="13"/>
        <v>[提取结果.xlsx]02-关联交易等事项统计表-资产公司-4内部关联现金流</v>
      </c>
      <c r="B242" s="9">
        <v>240</v>
      </c>
      <c r="C242" s="10" t="str">
        <f t="shared" si="15"/>
        <v>2级-4级</v>
      </c>
      <c r="D242" s="10" t="s">
        <v>66</v>
      </c>
      <c r="E242" s="10" t="s">
        <v>82</v>
      </c>
      <c r="F242" s="10" t="s">
        <v>72</v>
      </c>
      <c r="G242" s="10" t="s">
        <v>76</v>
      </c>
      <c r="H242" s="144" t="s">
        <v>306</v>
      </c>
      <c r="I242" s="77" t="s">
        <v>9</v>
      </c>
      <c r="J242" s="26">
        <v>110608.66</v>
      </c>
      <c r="K242" s="54"/>
      <c r="L242" s="55"/>
      <c r="M242" s="59"/>
      <c r="N242" s="57"/>
      <c r="O242" s="58"/>
      <c r="P242" s="58" t="str">
        <f>IF(N242=0,"OK","待核对")</f>
        <v>OK</v>
      </c>
      <c r="Q242" s="58"/>
      <c r="R242" s="58"/>
      <c r="S242" s="58"/>
      <c r="T242">
        <v>58</v>
      </c>
      <c r="U242" s="143"/>
      <c r="V242" s="143"/>
      <c r="W242" s="143"/>
      <c r="X242" s="143"/>
      <c r="Y242" s="143"/>
      <c r="Z242" s="143"/>
      <c r="AA242" s="143"/>
    </row>
    <row r="243" spans="1:27" s="178" customFormat="1" ht="26" hidden="1">
      <c r="A243" s="171" t="str">
        <f t="shared" si="13"/>
        <v>[提取结果.xlsx]02-关联交易等事项统计表-资产公司-4内部关联现金流</v>
      </c>
      <c r="B243" s="172">
        <v>241</v>
      </c>
      <c r="C243" s="152" t="str">
        <f t="shared" si="15"/>
        <v>2级-1级</v>
      </c>
      <c r="D243" s="152" t="s">
        <v>66</v>
      </c>
      <c r="E243" s="152" t="s">
        <v>82</v>
      </c>
      <c r="F243" s="152" t="s">
        <v>64</v>
      </c>
      <c r="G243" s="152" t="s">
        <v>65</v>
      </c>
      <c r="H243" s="190" t="s">
        <v>307</v>
      </c>
      <c r="I243" s="174" t="s">
        <v>24</v>
      </c>
      <c r="J243" s="175">
        <v>1703634.65</v>
      </c>
      <c r="K243" s="173"/>
      <c r="L243" s="174"/>
      <c r="M243" s="200"/>
      <c r="N243" s="177"/>
      <c r="O243" s="176"/>
      <c r="P243" s="176" t="str">
        <f>IF(N243=0,"OK","待核对")</f>
        <v>OK</v>
      </c>
      <c r="Q243" s="176"/>
      <c r="R243" s="176"/>
      <c r="S243" s="176"/>
      <c r="T243" s="178">
        <v>59</v>
      </c>
      <c r="U243" s="181"/>
      <c r="V243" s="181"/>
      <c r="W243" s="181"/>
      <c r="X243" s="181"/>
      <c r="Y243" s="181"/>
      <c r="Z243" s="181"/>
      <c r="AA243" s="181"/>
    </row>
    <row r="244" spans="1:27" ht="13" hidden="1">
      <c r="A244" s="147" t="str">
        <f t="shared" si="13"/>
        <v>[提取结果.xlsx]02-关联交易等事项统计表-资产公司-4内部关联现金流</v>
      </c>
      <c r="B244" s="9">
        <v>242</v>
      </c>
      <c r="C244" s="10" t="str">
        <f t="shared" si="15"/>
        <v>2级-2级</v>
      </c>
      <c r="D244" s="10" t="s">
        <v>115</v>
      </c>
      <c r="E244" s="10" t="s">
        <v>172</v>
      </c>
      <c r="F244" s="10" t="s">
        <v>115</v>
      </c>
      <c r="G244" s="10" t="s">
        <v>94</v>
      </c>
      <c r="H244" s="76" t="s">
        <v>271</v>
      </c>
      <c r="I244" s="77" t="s">
        <v>5</v>
      </c>
      <c r="J244" s="26">
        <v>7200000</v>
      </c>
      <c r="K244" s="22"/>
      <c r="L244" s="23"/>
      <c r="M244" s="32"/>
      <c r="N244" s="24"/>
      <c r="O244" s="20"/>
      <c r="P244" s="20"/>
      <c r="Q244" s="20"/>
      <c r="R244" s="20"/>
      <c r="S244" s="20"/>
      <c r="T244">
        <v>60</v>
      </c>
      <c r="U244" s="143"/>
      <c r="V244" s="143"/>
      <c r="W244" s="143"/>
      <c r="X244" s="143"/>
      <c r="Y244" s="143"/>
      <c r="Z244" s="143"/>
      <c r="AA244" s="143"/>
    </row>
    <row r="245" spans="1:27" s="178" customFormat="1" ht="13" hidden="1">
      <c r="A245" s="171" t="str">
        <f t="shared" si="13"/>
        <v>[提取结果.xlsx]02-关联交易等事项统计表-资产公司-4内部关联现金流</v>
      </c>
      <c r="B245" s="172">
        <v>243</v>
      </c>
      <c r="C245" s="152" t="str">
        <f t="shared" si="15"/>
        <v>2级-2级</v>
      </c>
      <c r="D245" s="152" t="s">
        <v>115</v>
      </c>
      <c r="E245" s="152" t="s">
        <v>172</v>
      </c>
      <c r="F245" s="152" t="s">
        <v>115</v>
      </c>
      <c r="G245" s="152" t="s">
        <v>270</v>
      </c>
      <c r="H245" s="179" t="s">
        <v>274</v>
      </c>
      <c r="I245" s="174" t="s">
        <v>9</v>
      </c>
      <c r="J245" s="175">
        <v>9321386.2200000007</v>
      </c>
      <c r="K245" s="173"/>
      <c r="L245" s="174"/>
      <c r="M245" s="180"/>
      <c r="N245" s="177"/>
      <c r="O245" s="176"/>
      <c r="P245" s="176"/>
      <c r="Q245" s="176"/>
      <c r="R245" s="176"/>
      <c r="S245" s="176"/>
      <c r="T245" s="178">
        <v>61</v>
      </c>
      <c r="U245" s="181"/>
      <c r="V245" s="181"/>
      <c r="W245" s="181"/>
      <c r="X245" s="181"/>
      <c r="Y245" s="181"/>
      <c r="Z245" s="181"/>
      <c r="AA245" s="181"/>
    </row>
    <row r="246" spans="1:27" ht="13" hidden="1">
      <c r="A246" s="147" t="str">
        <f t="shared" si="13"/>
        <v>[提取结果.xlsx]02-关联交易等事项统计表-资产公司-4内部关联现金流</v>
      </c>
      <c r="B246" s="9">
        <v>244</v>
      </c>
      <c r="C246" s="10" t="str">
        <f t="shared" si="15"/>
        <v>2级-2级</v>
      </c>
      <c r="D246" s="10" t="s">
        <v>115</v>
      </c>
      <c r="E246" s="10" t="s">
        <v>172</v>
      </c>
      <c r="F246" s="10" t="s">
        <v>115</v>
      </c>
      <c r="G246" s="10" t="s">
        <v>270</v>
      </c>
      <c r="H246" s="76" t="s">
        <v>271</v>
      </c>
      <c r="I246" s="77" t="s">
        <v>5</v>
      </c>
      <c r="J246" s="26">
        <v>13216.01</v>
      </c>
      <c r="K246" s="22"/>
      <c r="L246" s="23"/>
      <c r="M246" s="32"/>
      <c r="N246" s="24"/>
      <c r="O246" s="20"/>
      <c r="P246" s="20"/>
      <c r="Q246" s="20"/>
      <c r="R246" s="20"/>
      <c r="S246" s="20"/>
      <c r="T246">
        <v>62</v>
      </c>
      <c r="U246" s="143"/>
      <c r="V246" s="143"/>
      <c r="W246" s="143"/>
      <c r="X246" s="143"/>
      <c r="Y246" s="143"/>
      <c r="Z246" s="143"/>
      <c r="AA246" s="143"/>
    </row>
    <row r="247" spans="1:27" s="178" customFormat="1" ht="26" hidden="1">
      <c r="A247" s="147" t="str">
        <f t="shared" si="13"/>
        <v>[提取结果.xlsx]02-关联交易等事项统计表-资产公司-4内部关联现金流</v>
      </c>
      <c r="B247" s="172">
        <v>245</v>
      </c>
      <c r="C247" s="152" t="str">
        <f t="shared" si="15"/>
        <v>2级-1级</v>
      </c>
      <c r="D247" s="152" t="s">
        <v>115</v>
      </c>
      <c r="E247" s="156" t="s">
        <v>308</v>
      </c>
      <c r="F247" s="152" t="s">
        <v>254</v>
      </c>
      <c r="G247" s="156" t="s">
        <v>210</v>
      </c>
      <c r="H247" s="179" t="s">
        <v>255</v>
      </c>
      <c r="I247" s="174" t="s">
        <v>24</v>
      </c>
      <c r="J247" s="175">
        <v>478391.66</v>
      </c>
      <c r="K247" s="173"/>
      <c r="L247" s="174"/>
      <c r="M247" s="180"/>
      <c r="N247" s="177"/>
      <c r="O247" s="176"/>
      <c r="P247" s="176"/>
      <c r="Q247" s="176"/>
      <c r="R247" s="176"/>
      <c r="S247" s="176"/>
      <c r="T247" s="178">
        <v>63</v>
      </c>
      <c r="U247" s="181"/>
      <c r="V247" s="181"/>
      <c r="W247" s="181"/>
      <c r="X247" s="181"/>
      <c r="Y247" s="181"/>
      <c r="Z247" s="181"/>
      <c r="AA247" s="181"/>
    </row>
    <row r="248" spans="1:27" ht="13" hidden="1">
      <c r="A248" s="147" t="str">
        <f t="shared" si="13"/>
        <v>[提取结果.xlsx]02-关联交易等事项统计表-资产公司-4内部关联现金流</v>
      </c>
      <c r="B248" s="9">
        <v>246</v>
      </c>
      <c r="C248" s="10" t="str">
        <f t="shared" si="15"/>
        <v>2级-2级</v>
      </c>
      <c r="D248" s="10" t="s">
        <v>115</v>
      </c>
      <c r="E248" s="11" t="s">
        <v>308</v>
      </c>
      <c r="F248" s="10" t="s">
        <v>259</v>
      </c>
      <c r="G248" s="11" t="s">
        <v>210</v>
      </c>
      <c r="H248" s="76" t="s">
        <v>309</v>
      </c>
      <c r="I248" s="77" t="s">
        <v>5</v>
      </c>
      <c r="J248" s="26">
        <v>1050405</v>
      </c>
      <c r="K248" s="22"/>
      <c r="L248" s="23"/>
      <c r="M248" s="32"/>
      <c r="N248" s="24"/>
      <c r="O248" s="20"/>
      <c r="P248" s="20"/>
      <c r="Q248" s="20"/>
      <c r="R248" s="20"/>
      <c r="S248" s="20"/>
      <c r="T248">
        <v>64</v>
      </c>
      <c r="U248" s="143"/>
      <c r="V248" s="143"/>
      <c r="W248" s="143"/>
      <c r="X248" s="143"/>
      <c r="Y248" s="143"/>
      <c r="Z248" s="143"/>
      <c r="AA248" s="143"/>
    </row>
    <row r="249" spans="1:27" ht="13" hidden="1">
      <c r="A249" s="147" t="str">
        <f t="shared" ref="A249:A294" si="17"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49" s="9">
        <v>247</v>
      </c>
      <c r="C249" s="10" t="str">
        <f t="shared" si="15"/>
        <v>2级-3级</v>
      </c>
      <c r="D249" s="10" t="s">
        <v>115</v>
      </c>
      <c r="E249" s="11" t="s">
        <v>308</v>
      </c>
      <c r="F249" s="10" t="s">
        <v>116</v>
      </c>
      <c r="G249" s="10" t="s">
        <v>310</v>
      </c>
      <c r="H249" s="76" t="s">
        <v>165</v>
      </c>
      <c r="I249" s="77" t="s">
        <v>5</v>
      </c>
      <c r="J249" s="26">
        <v>16470</v>
      </c>
      <c r="K249" s="22"/>
      <c r="L249" s="23"/>
      <c r="M249" s="32"/>
      <c r="N249" s="24"/>
      <c r="O249" s="20"/>
      <c r="P249" s="20"/>
      <c r="Q249" s="20"/>
      <c r="R249" s="20"/>
      <c r="S249" s="20"/>
      <c r="T249">
        <v>65</v>
      </c>
      <c r="U249" s="143"/>
      <c r="V249" s="143"/>
      <c r="W249" s="143"/>
      <c r="X249" s="143"/>
      <c r="Y249" s="143"/>
      <c r="Z249" s="143"/>
      <c r="AA249" s="143"/>
    </row>
    <row r="250" spans="1:27" ht="13" hidden="1">
      <c r="A250" s="147" t="str">
        <f t="shared" si="17"/>
        <v>[提取结果.xlsx]02-关联交易等事项统计表-资产公司-4内部关联现金流</v>
      </c>
      <c r="B250" s="9">
        <v>248</v>
      </c>
      <c r="C250" s="10" t="str">
        <f t="shared" si="15"/>
        <v>2级-4级</v>
      </c>
      <c r="D250" s="10" t="s">
        <v>115</v>
      </c>
      <c r="E250" s="11" t="s">
        <v>308</v>
      </c>
      <c r="F250" s="10" t="s">
        <v>163</v>
      </c>
      <c r="G250" s="148" t="s">
        <v>264</v>
      </c>
      <c r="H250" s="76" t="s">
        <v>311</v>
      </c>
      <c r="I250" s="77" t="s">
        <v>5</v>
      </c>
      <c r="J250" s="26">
        <v>4259264.67</v>
      </c>
      <c r="K250" s="22"/>
      <c r="L250" s="23"/>
      <c r="M250" s="32"/>
      <c r="N250" s="24"/>
      <c r="O250" s="20"/>
      <c r="P250" s="20"/>
      <c r="Q250" s="20"/>
      <c r="R250" s="20"/>
      <c r="S250" s="20"/>
      <c r="T250">
        <v>66</v>
      </c>
      <c r="U250" s="143"/>
      <c r="V250" s="143"/>
      <c r="W250" s="143"/>
      <c r="X250" s="143"/>
      <c r="Y250" s="143"/>
      <c r="Z250" s="143"/>
      <c r="AA250" s="143"/>
    </row>
    <row r="251" spans="1:27" ht="13" hidden="1">
      <c r="A251" s="147" t="str">
        <f t="shared" si="17"/>
        <v>[提取结果.xlsx]02-关联交易等事项统计表-资产公司-4内部关联现金流</v>
      </c>
      <c r="B251" s="9">
        <v>249</v>
      </c>
      <c r="C251" s="10" t="str">
        <f t="shared" si="15"/>
        <v>2级-4级</v>
      </c>
      <c r="D251" s="10" t="s">
        <v>115</v>
      </c>
      <c r="E251" s="11" t="s">
        <v>308</v>
      </c>
      <c r="F251" s="10" t="s">
        <v>163</v>
      </c>
      <c r="G251" s="148" t="s">
        <v>264</v>
      </c>
      <c r="H251" s="76" t="s">
        <v>312</v>
      </c>
      <c r="I251" s="77" t="s">
        <v>9</v>
      </c>
      <c r="J251" s="26">
        <v>1635655.92</v>
      </c>
      <c r="K251" s="22"/>
      <c r="L251" s="23"/>
      <c r="M251" s="32"/>
      <c r="N251" s="24"/>
      <c r="O251" s="20"/>
      <c r="P251" s="20"/>
      <c r="Q251" s="20"/>
      <c r="R251" s="20"/>
      <c r="S251" s="20"/>
      <c r="T251">
        <v>67</v>
      </c>
      <c r="U251" s="143"/>
      <c r="V251" s="143"/>
      <c r="W251" s="143"/>
      <c r="X251" s="143"/>
      <c r="Y251" s="143"/>
      <c r="Z251" s="143"/>
      <c r="AA251" s="143"/>
    </row>
    <row r="252" spans="1:27" ht="13" hidden="1">
      <c r="A252" s="147" t="str">
        <f t="shared" si="17"/>
        <v>[提取结果.xlsx]02-关联交易等事项统计表-资产公司-4内部关联现金流</v>
      </c>
      <c r="B252" s="9">
        <v>250</v>
      </c>
      <c r="C252" s="10" t="str">
        <f t="shared" si="15"/>
        <v>2级-3级</v>
      </c>
      <c r="D252" s="10" t="s">
        <v>115</v>
      </c>
      <c r="E252" s="11" t="s">
        <v>308</v>
      </c>
      <c r="F252" s="10" t="s">
        <v>116</v>
      </c>
      <c r="G252" s="148" t="s">
        <v>313</v>
      </c>
      <c r="H252" s="76" t="s">
        <v>314</v>
      </c>
      <c r="I252" s="77" t="s">
        <v>9</v>
      </c>
      <c r="J252" s="26">
        <v>40964.5</v>
      </c>
      <c r="K252" s="22"/>
      <c r="L252" s="23"/>
      <c r="M252" s="38"/>
      <c r="N252" s="24"/>
      <c r="O252" s="20"/>
      <c r="P252" s="20" t="str">
        <f>IF(N252=0,"OK","待核对")</f>
        <v>OK</v>
      </c>
      <c r="Q252" s="20"/>
      <c r="R252" s="20"/>
      <c r="S252" s="20"/>
      <c r="T252">
        <v>68</v>
      </c>
      <c r="U252" s="143"/>
      <c r="V252" s="143"/>
      <c r="W252" s="143"/>
      <c r="X252" s="143"/>
      <c r="Y252" s="143"/>
      <c r="Z252" s="143"/>
      <c r="AA252" s="143"/>
    </row>
    <row r="253" spans="1:27" ht="13" hidden="1">
      <c r="A253" s="147" t="str">
        <f t="shared" si="17"/>
        <v>[提取结果.xlsx]02-关联交易等事项统计表-资产公司-4内部关联现金流</v>
      </c>
      <c r="B253" s="9">
        <v>251</v>
      </c>
      <c r="C253" s="10" t="str">
        <f t="shared" si="15"/>
        <v>3级-3级</v>
      </c>
      <c r="D253" s="10" t="s">
        <v>116</v>
      </c>
      <c r="E253" s="11" t="s">
        <v>315</v>
      </c>
      <c r="F253" s="10" t="s">
        <v>116</v>
      </c>
      <c r="G253" s="10" t="s">
        <v>317</v>
      </c>
      <c r="H253" s="76" t="s">
        <v>185</v>
      </c>
      <c r="I253" s="77" t="s">
        <v>9</v>
      </c>
      <c r="J253" s="26">
        <v>20715.3</v>
      </c>
      <c r="K253" s="54"/>
      <c r="L253" s="55"/>
      <c r="M253" s="56"/>
      <c r="N253" s="57"/>
      <c r="O253" s="58"/>
      <c r="P253" s="58"/>
      <c r="Q253" s="58"/>
      <c r="R253" s="58"/>
      <c r="S253" s="58"/>
      <c r="T253">
        <v>70</v>
      </c>
      <c r="U253" s="143"/>
      <c r="V253" s="143"/>
      <c r="W253" s="143"/>
      <c r="X253" s="143"/>
      <c r="Y253" s="143"/>
      <c r="Z253" s="143"/>
      <c r="AA253" s="143"/>
    </row>
    <row r="254" spans="1:27" ht="13" hidden="1">
      <c r="A254" s="147" t="str">
        <f t="shared" si="17"/>
        <v>[提取结果.xlsx]02-关联交易等事项统计表-资产公司-4内部关联现金流</v>
      </c>
      <c r="B254" s="9">
        <v>252</v>
      </c>
      <c r="C254" s="10" t="str">
        <f t="shared" si="15"/>
        <v>3级-3级</v>
      </c>
      <c r="D254" s="10" t="s">
        <v>116</v>
      </c>
      <c r="E254" s="11" t="s">
        <v>315</v>
      </c>
      <c r="F254" s="10" t="s">
        <v>116</v>
      </c>
      <c r="G254" s="10" t="s">
        <v>317</v>
      </c>
      <c r="H254" s="76" t="s">
        <v>185</v>
      </c>
      <c r="I254" s="77" t="s">
        <v>5</v>
      </c>
      <c r="J254" s="26">
        <v>27145.83</v>
      </c>
      <c r="K254" s="54"/>
      <c r="L254" s="55"/>
      <c r="M254" s="59"/>
      <c r="N254" s="57"/>
      <c r="O254" s="58"/>
      <c r="P254" s="58" t="str">
        <f t="shared" ref="P254:P259" si="18">IF(N254=0,"OK","待核对")</f>
        <v>OK</v>
      </c>
      <c r="Q254" s="58"/>
      <c r="R254" s="58"/>
      <c r="S254" s="58"/>
      <c r="T254">
        <v>71</v>
      </c>
      <c r="U254" s="143"/>
      <c r="V254" s="143"/>
      <c r="W254" s="143"/>
      <c r="X254" s="143"/>
      <c r="Y254" s="143"/>
      <c r="Z254" s="143"/>
      <c r="AA254" s="143"/>
    </row>
    <row r="255" spans="1:27" ht="13" hidden="1">
      <c r="A255" s="147" t="str">
        <f t="shared" si="17"/>
        <v>[提取结果.xlsx]02-关联交易等事项统计表-资产公司-4内部关联现金流</v>
      </c>
      <c r="B255" s="9">
        <v>253</v>
      </c>
      <c r="C255" s="10" t="str">
        <f t="shared" si="15"/>
        <v>2级-2级</v>
      </c>
      <c r="D255" s="10" t="s">
        <v>115</v>
      </c>
      <c r="E255" s="11" t="s">
        <v>303</v>
      </c>
      <c r="F255" s="10" t="s">
        <v>115</v>
      </c>
      <c r="G255" s="11" t="s">
        <v>82</v>
      </c>
      <c r="H255" s="119" t="s">
        <v>271</v>
      </c>
      <c r="I255" s="77" t="s">
        <v>21</v>
      </c>
      <c r="J255" s="26">
        <v>12600000</v>
      </c>
      <c r="K255" s="54"/>
      <c r="L255" s="55"/>
      <c r="M255" s="59"/>
      <c r="N255" s="57"/>
      <c r="O255" s="58"/>
      <c r="P255" s="58" t="str">
        <f t="shared" si="18"/>
        <v>OK</v>
      </c>
      <c r="Q255" s="58"/>
      <c r="R255" s="58"/>
      <c r="S255" s="58"/>
      <c r="T255">
        <v>72</v>
      </c>
      <c r="U255" s="143"/>
      <c r="V255" s="143"/>
      <c r="W255" s="143"/>
      <c r="X255" s="143"/>
      <c r="Y255" s="143"/>
      <c r="Z255" s="143"/>
      <c r="AA255" s="143"/>
    </row>
    <row r="256" spans="1:27" ht="26" hidden="1">
      <c r="A256" s="147" t="str">
        <f t="shared" si="17"/>
        <v>[提取结果.xlsx]02-关联交易等事项统计表-资产公司-4内部关联现金流</v>
      </c>
      <c r="B256" s="9">
        <v>254</v>
      </c>
      <c r="C256" s="10" t="str">
        <f t="shared" si="15"/>
        <v>2级-2级</v>
      </c>
      <c r="D256" s="10" t="s">
        <v>115</v>
      </c>
      <c r="E256" s="11" t="s">
        <v>303</v>
      </c>
      <c r="F256" s="10" t="s">
        <v>115</v>
      </c>
      <c r="G256" s="11" t="s">
        <v>82</v>
      </c>
      <c r="H256" s="119" t="s">
        <v>318</v>
      </c>
      <c r="I256" s="77" t="s">
        <v>24</v>
      </c>
      <c r="J256" s="26">
        <v>684000</v>
      </c>
      <c r="K256" s="54"/>
      <c r="L256" s="55"/>
      <c r="M256" s="59"/>
      <c r="N256" s="57"/>
      <c r="O256" s="58"/>
      <c r="P256" s="58" t="str">
        <f t="shared" si="18"/>
        <v>OK</v>
      </c>
      <c r="Q256" s="58"/>
      <c r="R256" s="58"/>
      <c r="S256" s="58"/>
      <c r="T256">
        <v>73</v>
      </c>
      <c r="U256" s="143"/>
      <c r="V256" s="143"/>
      <c r="W256" s="143"/>
      <c r="X256" s="143"/>
      <c r="Y256" s="143"/>
      <c r="Z256" s="143"/>
      <c r="AA256" s="143"/>
    </row>
    <row r="257" spans="1:27" s="178" customFormat="1" ht="13" hidden="1">
      <c r="A257" s="147" t="str">
        <f t="shared" si="17"/>
        <v>[提取结果.xlsx]02-关联交易等事项统计表-资产公司-4内部关联现金流</v>
      </c>
      <c r="B257" s="172">
        <v>255</v>
      </c>
      <c r="C257" s="152" t="str">
        <f t="shared" si="15"/>
        <v>3级-2级</v>
      </c>
      <c r="D257" s="152" t="s">
        <v>116</v>
      </c>
      <c r="E257" s="156" t="s">
        <v>316</v>
      </c>
      <c r="F257" s="152" t="s">
        <v>115</v>
      </c>
      <c r="G257" s="156" t="s">
        <v>319</v>
      </c>
      <c r="H257" s="173" t="s">
        <v>297</v>
      </c>
      <c r="I257" s="174" t="s">
        <v>3</v>
      </c>
      <c r="J257" s="175">
        <v>693514.93</v>
      </c>
      <c r="K257" s="173"/>
      <c r="L257" s="174"/>
      <c r="M257" s="236"/>
      <c r="N257" s="177"/>
      <c r="O257" s="176"/>
      <c r="P257" s="176" t="str">
        <f t="shared" si="18"/>
        <v>OK</v>
      </c>
      <c r="Q257" s="176"/>
      <c r="R257" s="176"/>
      <c r="S257" s="176"/>
      <c r="T257" s="178">
        <v>74</v>
      </c>
      <c r="U257" s="181"/>
      <c r="V257" s="181"/>
      <c r="W257" s="181"/>
      <c r="X257" s="181"/>
      <c r="Y257" s="181"/>
      <c r="Z257" s="181"/>
      <c r="AA257" s="181"/>
    </row>
    <row r="258" spans="1:27" ht="13" hidden="1">
      <c r="A258" s="147" t="str">
        <f t="shared" si="17"/>
        <v>[提取结果.xlsx]02-关联交易等事项统计表-资产公司-4内部关联现金流</v>
      </c>
      <c r="B258" s="9">
        <v>256</v>
      </c>
      <c r="C258" s="10" t="str">
        <f t="shared" si="15"/>
        <v>2级-4级</v>
      </c>
      <c r="D258" s="10" t="s">
        <v>115</v>
      </c>
      <c r="E258" s="11" t="s">
        <v>303</v>
      </c>
      <c r="F258" s="11" t="s">
        <v>72</v>
      </c>
      <c r="G258" s="11" t="s">
        <v>264</v>
      </c>
      <c r="H258" s="81" t="s">
        <v>277</v>
      </c>
      <c r="I258" s="77" t="s">
        <v>9</v>
      </c>
      <c r="J258" s="26">
        <v>74757.95</v>
      </c>
      <c r="K258" s="54"/>
      <c r="L258" s="55"/>
      <c r="M258" s="60"/>
      <c r="N258" s="57"/>
      <c r="O258" s="58"/>
      <c r="P258" s="58" t="str">
        <f t="shared" si="18"/>
        <v>OK</v>
      </c>
      <c r="Q258" s="58"/>
      <c r="R258" s="58"/>
      <c r="S258" s="58"/>
      <c r="T258">
        <v>75</v>
      </c>
      <c r="U258" s="143"/>
      <c r="V258" s="143"/>
      <c r="W258" s="143"/>
      <c r="X258" s="143"/>
      <c r="Y258" s="143"/>
      <c r="Z258" s="143"/>
      <c r="AA258" s="143"/>
    </row>
    <row r="259" spans="1:27" s="178" customFormat="1" ht="13" hidden="1">
      <c r="A259" s="147" t="str">
        <f t="shared" si="17"/>
        <v>[提取结果.xlsx]02-关联交易等事项统计表-资产公司-4内部关联现金流</v>
      </c>
      <c r="B259" s="172">
        <v>257</v>
      </c>
      <c r="C259" s="152" t="str">
        <f t="shared" si="15"/>
        <v>2级-2级</v>
      </c>
      <c r="D259" s="152" t="s">
        <v>115</v>
      </c>
      <c r="E259" s="156" t="s">
        <v>303</v>
      </c>
      <c r="F259" s="152" t="s">
        <v>115</v>
      </c>
      <c r="G259" s="156" t="s">
        <v>320</v>
      </c>
      <c r="H259" s="189" t="s">
        <v>321</v>
      </c>
      <c r="I259" s="174" t="s">
        <v>5</v>
      </c>
      <c r="J259" s="175">
        <v>414480.32</v>
      </c>
      <c r="K259" s="173"/>
      <c r="L259" s="174"/>
      <c r="M259" s="176"/>
      <c r="N259" s="177"/>
      <c r="O259" s="176"/>
      <c r="P259" s="176" t="str">
        <f t="shared" si="18"/>
        <v>OK</v>
      </c>
      <c r="Q259" s="176"/>
      <c r="R259" s="176"/>
      <c r="S259" s="176"/>
      <c r="T259" s="178">
        <v>76</v>
      </c>
      <c r="U259" s="181"/>
      <c r="V259" s="181"/>
      <c r="W259" s="181"/>
      <c r="X259" s="181"/>
      <c r="Y259" s="181"/>
      <c r="Z259" s="181"/>
      <c r="AA259" s="181"/>
    </row>
    <row r="260" spans="1:27" ht="13" hidden="1">
      <c r="A260" s="147" t="str">
        <f t="shared" si="17"/>
        <v>[提取结果.xlsx]02-关联交易等事项统计表-资产公司-4内部关联现金流</v>
      </c>
      <c r="B260" s="9">
        <v>258</v>
      </c>
      <c r="C260" s="10" t="str">
        <f t="shared" si="15"/>
        <v>3级-2级</v>
      </c>
      <c r="D260" s="10" t="s">
        <v>116</v>
      </c>
      <c r="E260" s="10" t="s">
        <v>322</v>
      </c>
      <c r="F260" s="10" t="s">
        <v>115</v>
      </c>
      <c r="G260" s="10" t="s">
        <v>323</v>
      </c>
      <c r="H260" s="81" t="s">
        <v>185</v>
      </c>
      <c r="I260" s="77" t="s">
        <v>5</v>
      </c>
      <c r="J260" s="26">
        <v>6000</v>
      </c>
      <c r="K260" s="54"/>
      <c r="L260" s="55"/>
      <c r="M260" s="58"/>
      <c r="N260" s="57"/>
      <c r="O260" s="58"/>
      <c r="P260" s="58"/>
      <c r="Q260" s="58"/>
      <c r="R260" s="58"/>
      <c r="S260" s="58"/>
      <c r="T260">
        <v>77</v>
      </c>
      <c r="U260" s="143"/>
      <c r="V260" s="143"/>
      <c r="W260" s="143"/>
      <c r="X260" s="143"/>
      <c r="Y260" s="143"/>
      <c r="Z260" s="143"/>
      <c r="AA260" s="143"/>
    </row>
    <row r="261" spans="1:27" ht="13" hidden="1">
      <c r="A261" s="147" t="str">
        <f t="shared" si="17"/>
        <v>[提取结果.xlsx]02-关联交易等事项统计表-资产公司-4内部关联现金流</v>
      </c>
      <c r="B261" s="9">
        <v>259</v>
      </c>
      <c r="C261" s="10" t="str">
        <f t="shared" si="15"/>
        <v>3级-2级</v>
      </c>
      <c r="D261" s="10" t="s">
        <v>116</v>
      </c>
      <c r="E261" s="10" t="s">
        <v>322</v>
      </c>
      <c r="F261" s="10" t="s">
        <v>115</v>
      </c>
      <c r="G261" s="10" t="s">
        <v>323</v>
      </c>
      <c r="H261" s="81" t="s">
        <v>185</v>
      </c>
      <c r="I261" s="77" t="s">
        <v>4</v>
      </c>
      <c r="J261" s="26">
        <v>4000</v>
      </c>
      <c r="K261" s="54"/>
      <c r="L261" s="55"/>
      <c r="M261" s="58"/>
      <c r="N261" s="57"/>
      <c r="O261" s="58"/>
      <c r="P261" s="58"/>
      <c r="Q261" s="58"/>
      <c r="R261" s="58"/>
      <c r="S261" s="58"/>
      <c r="T261">
        <v>78</v>
      </c>
      <c r="U261" s="143"/>
      <c r="V261" s="143"/>
      <c r="W261" s="143"/>
      <c r="X261" s="143"/>
      <c r="Y261" s="143"/>
      <c r="Z261" s="143"/>
      <c r="AA261" s="143"/>
    </row>
    <row r="262" spans="1:27" ht="13" hidden="1">
      <c r="A262" s="147" t="str">
        <f t="shared" si="17"/>
        <v>[提取结果.xlsx]02-关联交易等事项统计表-资产公司-4内部关联现金流</v>
      </c>
      <c r="B262" s="9">
        <v>260</v>
      </c>
      <c r="C262" s="10" t="str">
        <f t="shared" si="15"/>
        <v>3级-2级</v>
      </c>
      <c r="D262" s="10" t="s">
        <v>116</v>
      </c>
      <c r="E262" s="10" t="s">
        <v>322</v>
      </c>
      <c r="F262" s="10" t="s">
        <v>115</v>
      </c>
      <c r="G262" s="10" t="s">
        <v>323</v>
      </c>
      <c r="H262" s="81" t="s">
        <v>185</v>
      </c>
      <c r="I262" s="77" t="s">
        <v>5</v>
      </c>
      <c r="J262" s="26">
        <v>15000</v>
      </c>
      <c r="K262" s="54"/>
      <c r="L262" s="55"/>
      <c r="M262" s="58"/>
      <c r="N262" s="57"/>
      <c r="O262" s="58"/>
      <c r="P262" s="58"/>
      <c r="Q262" s="58"/>
      <c r="R262" s="58"/>
      <c r="S262" s="58"/>
      <c r="T262">
        <v>79</v>
      </c>
      <c r="U262" s="143"/>
      <c r="V262" s="143"/>
      <c r="W262" s="143"/>
      <c r="X262" s="143"/>
      <c r="Y262" s="143"/>
      <c r="Z262" s="143"/>
      <c r="AA262" s="143"/>
    </row>
    <row r="263" spans="1:27" ht="13" hidden="1">
      <c r="A263" s="147" t="str">
        <f t="shared" si="17"/>
        <v>[提取结果.xlsx]02-关联交易等事项统计表-资产公司-4内部关联现金流</v>
      </c>
      <c r="B263" s="9">
        <v>261</v>
      </c>
      <c r="C263" s="10" t="str">
        <f t="shared" si="15"/>
        <v>3级-2级</v>
      </c>
      <c r="D263" s="10" t="s">
        <v>116</v>
      </c>
      <c r="E263" s="10" t="s">
        <v>324</v>
      </c>
      <c r="F263" s="10" t="s">
        <v>115</v>
      </c>
      <c r="G263" s="10" t="s">
        <v>323</v>
      </c>
      <c r="H263" s="81" t="s">
        <v>185</v>
      </c>
      <c r="I263" s="77" t="s">
        <v>5</v>
      </c>
      <c r="J263" s="26">
        <v>95000</v>
      </c>
      <c r="K263" s="54"/>
      <c r="L263" s="55"/>
      <c r="M263" s="58"/>
      <c r="N263" s="57"/>
      <c r="O263" s="58"/>
      <c r="P263" s="58"/>
      <c r="Q263" s="58"/>
      <c r="R263" s="58"/>
      <c r="S263" s="58"/>
      <c r="T263">
        <v>80</v>
      </c>
      <c r="U263" s="143"/>
      <c r="V263" s="143"/>
      <c r="W263" s="143"/>
      <c r="X263" s="143"/>
      <c r="Y263" s="143"/>
      <c r="Z263" s="143"/>
      <c r="AA263" s="143"/>
    </row>
    <row r="264" spans="1:27" ht="13" hidden="1">
      <c r="A264" s="147" t="str">
        <f t="shared" si="17"/>
        <v>[提取结果.xlsx]02-关联交易等事项统计表-资产公司-4内部关联现金流</v>
      </c>
      <c r="B264" s="9">
        <v>262</v>
      </c>
      <c r="C264" s="10" t="str">
        <f t="shared" si="15"/>
        <v>2级-4级</v>
      </c>
      <c r="D264" s="10" t="s">
        <v>115</v>
      </c>
      <c r="E264" s="10" t="s">
        <v>325</v>
      </c>
      <c r="F264" s="10" t="s">
        <v>163</v>
      </c>
      <c r="G264" s="10" t="s">
        <v>326</v>
      </c>
      <c r="H264" s="81" t="s">
        <v>327</v>
      </c>
      <c r="I264" s="77" t="s">
        <v>5</v>
      </c>
      <c r="J264" s="26">
        <v>39350.44</v>
      </c>
      <c r="K264" s="54"/>
      <c r="L264" s="55"/>
      <c r="M264" s="58"/>
      <c r="N264" s="57"/>
      <c r="O264" s="58"/>
      <c r="P264" s="58"/>
      <c r="Q264" s="58"/>
      <c r="R264" s="58"/>
      <c r="S264" s="58"/>
      <c r="T264">
        <v>81</v>
      </c>
      <c r="U264" s="143"/>
      <c r="V264" s="143"/>
      <c r="W264" s="143"/>
      <c r="X264" s="143"/>
      <c r="Y264" s="143"/>
      <c r="Z264" s="143"/>
      <c r="AA264" s="143"/>
    </row>
    <row r="265" spans="1:27" ht="13" hidden="1">
      <c r="A265" s="147" t="str">
        <f t="shared" si="17"/>
        <v>[提取结果.xlsx]02-关联交易等事项统计表-资产公司-4内部关联现金流</v>
      </c>
      <c r="B265" s="9">
        <v>263</v>
      </c>
      <c r="C265" s="10" t="str">
        <f t="shared" si="15"/>
        <v>2级-2级</v>
      </c>
      <c r="D265" s="10" t="s">
        <v>115</v>
      </c>
      <c r="E265" s="10" t="s">
        <v>325</v>
      </c>
      <c r="F265" s="10" t="s">
        <v>115</v>
      </c>
      <c r="G265" s="10" t="s">
        <v>323</v>
      </c>
      <c r="H265" s="81" t="s">
        <v>185</v>
      </c>
      <c r="I265" s="77" t="s">
        <v>5</v>
      </c>
      <c r="J265" s="26">
        <v>48727.02</v>
      </c>
      <c r="K265" s="54"/>
      <c r="L265" s="55"/>
      <c r="M265" s="58"/>
      <c r="N265" s="57"/>
      <c r="O265" s="58"/>
      <c r="P265" s="58"/>
      <c r="Q265" s="58"/>
      <c r="R265" s="58"/>
      <c r="S265" s="58"/>
      <c r="T265">
        <v>82</v>
      </c>
      <c r="U265" s="143"/>
      <c r="V265" s="143"/>
      <c r="W265" s="143"/>
      <c r="X265" s="143"/>
      <c r="Y265" s="143"/>
      <c r="Z265" s="143"/>
      <c r="AA265" s="143"/>
    </row>
    <row r="266" spans="1:27" ht="13" hidden="1">
      <c r="A266" s="147" t="str">
        <f t="shared" si="17"/>
        <v>[提取结果.xlsx]02-关联交易等事项统计表-资产公司-4内部关联现金流</v>
      </c>
      <c r="B266" s="9">
        <v>264</v>
      </c>
      <c r="C266" s="10" t="str">
        <f t="shared" si="15"/>
        <v>2级-2级</v>
      </c>
      <c r="D266" s="10" t="s">
        <v>115</v>
      </c>
      <c r="E266" s="10" t="s">
        <v>325</v>
      </c>
      <c r="F266" s="10" t="s">
        <v>115</v>
      </c>
      <c r="G266" s="10" t="s">
        <v>323</v>
      </c>
      <c r="H266" s="81" t="s">
        <v>185</v>
      </c>
      <c r="I266" s="77" t="s">
        <v>5</v>
      </c>
      <c r="J266" s="26">
        <v>98000</v>
      </c>
      <c r="K266" s="54"/>
      <c r="L266" s="55"/>
      <c r="M266" s="58"/>
      <c r="N266" s="57"/>
      <c r="O266" s="58"/>
      <c r="P266" s="58"/>
      <c r="Q266" s="58"/>
      <c r="R266" s="58"/>
      <c r="S266" s="58"/>
      <c r="T266">
        <v>83</v>
      </c>
      <c r="U266" s="143"/>
      <c r="V266" s="143"/>
      <c r="W266" s="143"/>
      <c r="X266" s="143"/>
      <c r="Y266" s="143"/>
      <c r="Z266" s="143"/>
      <c r="AA266" s="143"/>
    </row>
    <row r="267" spans="1:27" ht="13" hidden="1">
      <c r="A267" s="147" t="str">
        <f t="shared" si="17"/>
        <v>[提取结果.xlsx]02-关联交易等事项统计表-资产公司-4内部关联现金流</v>
      </c>
      <c r="B267" s="9">
        <v>265</v>
      </c>
      <c r="C267" s="10" t="str">
        <f t="shared" si="15"/>
        <v>2级-2级</v>
      </c>
      <c r="D267" s="10" t="s">
        <v>115</v>
      </c>
      <c r="E267" s="10" t="s">
        <v>325</v>
      </c>
      <c r="F267" s="10" t="s">
        <v>115</v>
      </c>
      <c r="G267" s="10" t="s">
        <v>323</v>
      </c>
      <c r="H267" s="81" t="s">
        <v>185</v>
      </c>
      <c r="I267" s="77" t="s">
        <v>5</v>
      </c>
      <c r="J267" s="26">
        <v>10000</v>
      </c>
      <c r="K267" s="54"/>
      <c r="L267" s="55"/>
      <c r="M267" s="58"/>
      <c r="N267" s="57"/>
      <c r="O267" s="58"/>
      <c r="P267" s="58"/>
      <c r="Q267" s="58"/>
      <c r="R267" s="58"/>
      <c r="S267" s="58"/>
      <c r="T267">
        <v>84</v>
      </c>
      <c r="U267" s="143"/>
      <c r="V267" s="143"/>
      <c r="W267" s="143"/>
      <c r="X267" s="143"/>
      <c r="Y267" s="143"/>
      <c r="Z267" s="143"/>
      <c r="AA267" s="143"/>
    </row>
    <row r="268" spans="1:27" ht="13" hidden="1">
      <c r="A268" s="147" t="str">
        <f t="shared" si="17"/>
        <v>[提取结果.xlsx]02-关联交易等事项统计表-资产公司-4内部关联现金流</v>
      </c>
      <c r="B268" s="9">
        <v>266</v>
      </c>
      <c r="C268" s="10" t="str">
        <f t="shared" si="15"/>
        <v>2级-2级</v>
      </c>
      <c r="D268" s="10" t="s">
        <v>115</v>
      </c>
      <c r="E268" s="10" t="s">
        <v>325</v>
      </c>
      <c r="F268" s="10" t="s">
        <v>115</v>
      </c>
      <c r="G268" s="10" t="s">
        <v>323</v>
      </c>
      <c r="H268" s="81" t="s">
        <v>185</v>
      </c>
      <c r="I268" s="77" t="s">
        <v>5</v>
      </c>
      <c r="J268" s="26">
        <v>280000</v>
      </c>
      <c r="K268" s="54"/>
      <c r="L268" s="55"/>
      <c r="M268" s="58"/>
      <c r="N268" s="57"/>
      <c r="O268" s="58"/>
      <c r="P268" s="58"/>
      <c r="Q268" s="58"/>
      <c r="R268" s="58"/>
      <c r="S268" s="58"/>
      <c r="T268">
        <v>85</v>
      </c>
      <c r="U268" s="143"/>
      <c r="V268" s="143"/>
      <c r="W268" s="143"/>
      <c r="X268" s="143"/>
      <c r="Y268" s="143"/>
      <c r="Z268" s="143"/>
      <c r="AA268" s="143"/>
    </row>
    <row r="269" spans="1:27" ht="13" hidden="1">
      <c r="A269" s="147" t="str">
        <f t="shared" si="17"/>
        <v>[提取结果.xlsx]02-关联交易等事项统计表-资产公司-4内部关联现金流</v>
      </c>
      <c r="B269" s="9">
        <v>267</v>
      </c>
      <c r="C269" s="10" t="str">
        <f t="shared" si="15"/>
        <v>2级-4级</v>
      </c>
      <c r="D269" s="10" t="s">
        <v>115</v>
      </c>
      <c r="E269" s="10" t="s">
        <v>325</v>
      </c>
      <c r="F269" s="10" t="s">
        <v>163</v>
      </c>
      <c r="G269" s="10" t="s">
        <v>326</v>
      </c>
      <c r="H269" s="76" t="s">
        <v>328</v>
      </c>
      <c r="I269" s="77" t="s">
        <v>9</v>
      </c>
      <c r="J269" s="26">
        <v>29131.74</v>
      </c>
      <c r="K269" s="54"/>
      <c r="L269" s="55"/>
      <c r="M269" s="58"/>
      <c r="N269" s="57"/>
      <c r="O269" s="58"/>
      <c r="P269" s="58"/>
      <c r="Q269" s="58"/>
      <c r="R269" s="58"/>
      <c r="S269" s="58"/>
      <c r="T269">
        <v>86</v>
      </c>
      <c r="U269" s="143"/>
      <c r="V269" s="143"/>
      <c r="W269" s="143"/>
      <c r="X269" s="143"/>
      <c r="Y269" s="143"/>
      <c r="Z269" s="143"/>
      <c r="AA269" s="143"/>
    </row>
    <row r="270" spans="1:27" ht="13" hidden="1">
      <c r="A270" s="147" t="str">
        <f t="shared" si="17"/>
        <v>[提取结果.xlsx]02-关联交易等事项统计表-资产公司-4内部关联现金流</v>
      </c>
      <c r="B270" s="9">
        <v>268</v>
      </c>
      <c r="C270" s="10" t="str">
        <f t="shared" si="15"/>
        <v>2级-2级</v>
      </c>
      <c r="D270" s="10" t="s">
        <v>115</v>
      </c>
      <c r="E270" s="10" t="s">
        <v>325</v>
      </c>
      <c r="F270" s="10" t="s">
        <v>115</v>
      </c>
      <c r="G270" s="10" t="s">
        <v>323</v>
      </c>
      <c r="H270" s="81" t="s">
        <v>329</v>
      </c>
      <c r="I270" s="77" t="s">
        <v>5</v>
      </c>
      <c r="J270" s="26">
        <v>2101.66</v>
      </c>
      <c r="K270" s="54"/>
      <c r="L270" s="55"/>
      <c r="M270" s="58"/>
      <c r="N270" s="57"/>
      <c r="O270" s="58"/>
      <c r="P270" s="58"/>
      <c r="Q270" s="58"/>
      <c r="R270" s="58"/>
      <c r="S270" s="58"/>
      <c r="T270">
        <v>87</v>
      </c>
      <c r="U270" s="143"/>
      <c r="V270" s="143"/>
      <c r="W270" s="143"/>
      <c r="X270" s="143"/>
      <c r="Y270" s="143"/>
      <c r="Z270" s="143"/>
      <c r="AA270" s="143"/>
    </row>
    <row r="271" spans="1:27" ht="13" hidden="1">
      <c r="A271" s="147" t="str">
        <f t="shared" si="17"/>
        <v>[提取结果.xlsx]02-关联交易等事项统计表-资产公司-4内部关联现金流</v>
      </c>
      <c r="B271" s="9">
        <v>269</v>
      </c>
      <c r="C271" s="10" t="str">
        <f t="shared" si="15"/>
        <v>2级-4级</v>
      </c>
      <c r="D271" s="10" t="s">
        <v>115</v>
      </c>
      <c r="E271" s="10" t="s">
        <v>325</v>
      </c>
      <c r="F271" s="10" t="s">
        <v>163</v>
      </c>
      <c r="G271" s="10" t="s">
        <v>326</v>
      </c>
      <c r="H271" s="81" t="s">
        <v>327</v>
      </c>
      <c r="I271" s="77" t="s">
        <v>5</v>
      </c>
      <c r="J271" s="26">
        <v>39350.44</v>
      </c>
      <c r="K271" s="54"/>
      <c r="L271" s="55"/>
      <c r="M271" s="58"/>
      <c r="N271" s="57"/>
      <c r="O271" s="58"/>
      <c r="P271" s="58"/>
      <c r="Q271" s="58"/>
      <c r="R271" s="58"/>
      <c r="S271" s="58"/>
      <c r="T271">
        <v>88</v>
      </c>
      <c r="U271" s="143"/>
      <c r="V271" s="143"/>
      <c r="W271" s="143"/>
      <c r="X271" s="143"/>
      <c r="Y271" s="143"/>
      <c r="Z271" s="143"/>
      <c r="AA271" s="143"/>
    </row>
    <row r="272" spans="1:27" ht="13" hidden="1">
      <c r="A272" s="147" t="str">
        <f t="shared" si="17"/>
        <v>[提取结果.xlsx]02-关联交易等事项统计表-资产公司-4内部关联现金流</v>
      </c>
      <c r="B272" s="9">
        <v>270</v>
      </c>
      <c r="C272" s="10" t="str">
        <f t="shared" si="15"/>
        <v>2级-1级</v>
      </c>
      <c r="D272" s="10" t="s">
        <v>66</v>
      </c>
      <c r="E272" s="10" t="s">
        <v>98</v>
      </c>
      <c r="F272" s="10" t="s">
        <v>64</v>
      </c>
      <c r="G272" s="10" t="s">
        <v>65</v>
      </c>
      <c r="H272" s="81" t="s">
        <v>256</v>
      </c>
      <c r="I272" s="77" t="s">
        <v>5</v>
      </c>
      <c r="J272" s="26">
        <v>45000</v>
      </c>
      <c r="K272" s="54"/>
      <c r="L272" s="55"/>
      <c r="M272" s="56"/>
      <c r="N272" s="57"/>
      <c r="O272" s="58"/>
      <c r="P272" s="58"/>
      <c r="Q272" s="58"/>
      <c r="R272" s="58"/>
      <c r="S272" s="58"/>
      <c r="T272">
        <v>90</v>
      </c>
      <c r="U272" s="143"/>
      <c r="V272" s="143"/>
      <c r="W272" s="143"/>
      <c r="X272" s="143"/>
      <c r="Y272" s="143"/>
      <c r="Z272" s="143"/>
      <c r="AA272" s="143"/>
    </row>
    <row r="273" spans="1:27" ht="13" hidden="1">
      <c r="A273" s="147" t="str">
        <f t="shared" si="17"/>
        <v>[提取结果.xlsx]02-关联交易等事项统计表-资产公司-4内部关联现金流</v>
      </c>
      <c r="B273" s="9">
        <v>271</v>
      </c>
      <c r="C273" s="10" t="str">
        <f t="shared" si="15"/>
        <v>2级-4级</v>
      </c>
      <c r="D273" s="10" t="s">
        <v>115</v>
      </c>
      <c r="E273" s="10" t="s">
        <v>331</v>
      </c>
      <c r="F273" s="10" t="s">
        <v>163</v>
      </c>
      <c r="G273" s="10" t="s">
        <v>76</v>
      </c>
      <c r="H273" s="81" t="s">
        <v>165</v>
      </c>
      <c r="I273" s="77" t="s">
        <v>5</v>
      </c>
      <c r="J273" s="26">
        <f>2257944.08+1611720.26</f>
        <v>3869664.34</v>
      </c>
      <c r="K273" s="22"/>
      <c r="L273" s="23"/>
      <c r="M273" s="32"/>
      <c r="N273" s="24"/>
      <c r="O273" s="20"/>
      <c r="P273" s="20"/>
      <c r="Q273" s="20"/>
      <c r="R273" s="20"/>
      <c r="S273" s="20"/>
      <c r="T273">
        <v>91</v>
      </c>
      <c r="U273" s="143"/>
      <c r="V273" s="143"/>
      <c r="W273" s="143"/>
      <c r="X273" s="143"/>
      <c r="Y273" s="143"/>
      <c r="Z273" s="143"/>
      <c r="AA273" s="143"/>
    </row>
    <row r="274" spans="1:27" ht="13" hidden="1">
      <c r="A274" s="147" t="str">
        <f t="shared" si="17"/>
        <v>[提取结果.xlsx]02-关联交易等事项统计表-资产公司-4内部关联现金流</v>
      </c>
      <c r="B274" s="9">
        <v>272</v>
      </c>
      <c r="C274" s="10" t="str">
        <f t="shared" si="15"/>
        <v>2级-4级</v>
      </c>
      <c r="D274" s="10" t="s">
        <v>115</v>
      </c>
      <c r="E274" s="10" t="s">
        <v>331</v>
      </c>
      <c r="F274" s="10" t="s">
        <v>163</v>
      </c>
      <c r="G274" s="10" t="s">
        <v>76</v>
      </c>
      <c r="H274" s="81" t="s">
        <v>332</v>
      </c>
      <c r="I274" s="77" t="s">
        <v>5</v>
      </c>
      <c r="J274" s="26">
        <v>770267.86</v>
      </c>
      <c r="K274" s="22"/>
      <c r="L274" s="23"/>
      <c r="M274" s="32"/>
      <c r="N274" s="24"/>
      <c r="O274" s="20"/>
      <c r="P274" s="20"/>
      <c r="Q274" s="20"/>
      <c r="R274" s="20"/>
      <c r="S274" s="20"/>
      <c r="T274">
        <v>92</v>
      </c>
      <c r="U274" s="143"/>
      <c r="V274" s="143"/>
      <c r="W274" s="143"/>
      <c r="X274" s="143"/>
      <c r="Y274" s="143"/>
      <c r="Z274" s="143"/>
      <c r="AA274" s="143"/>
    </row>
    <row r="275" spans="1:27" ht="13" hidden="1">
      <c r="A275" s="147" t="str">
        <f t="shared" si="17"/>
        <v>[提取结果.xlsx]02-关联交易等事项统计表-资产公司-4内部关联现金流</v>
      </c>
      <c r="B275" s="9">
        <v>273</v>
      </c>
      <c r="C275" s="10" t="str">
        <f t="shared" si="15"/>
        <v>2级-4级</v>
      </c>
      <c r="D275" s="10" t="s">
        <v>115</v>
      </c>
      <c r="E275" s="10" t="s">
        <v>331</v>
      </c>
      <c r="F275" s="10" t="s">
        <v>163</v>
      </c>
      <c r="G275" s="10" t="s">
        <v>76</v>
      </c>
      <c r="H275" s="81" t="s">
        <v>333</v>
      </c>
      <c r="I275" s="77" t="s">
        <v>9</v>
      </c>
      <c r="J275" s="26">
        <v>932464.63</v>
      </c>
      <c r="K275" s="22"/>
      <c r="L275" s="23"/>
      <c r="M275" s="32"/>
      <c r="N275" s="24"/>
      <c r="O275" s="20"/>
      <c r="P275" s="20"/>
      <c r="Q275" s="20"/>
      <c r="R275" s="20"/>
      <c r="S275" s="20"/>
      <c r="T275">
        <v>93</v>
      </c>
      <c r="U275" s="143"/>
      <c r="V275" s="143"/>
      <c r="W275" s="143"/>
      <c r="X275" s="143"/>
      <c r="Y275" s="143"/>
      <c r="Z275" s="143"/>
      <c r="AA275" s="143"/>
    </row>
    <row r="276" spans="1:27" ht="13" hidden="1">
      <c r="A276" s="147" t="str">
        <f t="shared" si="17"/>
        <v>[提取结果.xlsx]02-关联交易等事项统计表-资产公司-4内部关联现金流</v>
      </c>
      <c r="B276" s="9">
        <v>274</v>
      </c>
      <c r="C276" s="10" t="str">
        <f t="shared" si="15"/>
        <v>3级-2级</v>
      </c>
      <c r="D276" s="10" t="s">
        <v>116</v>
      </c>
      <c r="E276" s="11" t="s">
        <v>334</v>
      </c>
      <c r="F276" s="10" t="s">
        <v>115</v>
      </c>
      <c r="G276" s="11" t="s">
        <v>335</v>
      </c>
      <c r="H276" s="76" t="s">
        <v>336</v>
      </c>
      <c r="I276" s="77" t="s">
        <v>9</v>
      </c>
      <c r="J276" s="26">
        <v>86583.84</v>
      </c>
      <c r="K276" s="22"/>
      <c r="L276" s="23"/>
      <c r="M276" s="32"/>
      <c r="N276" s="24"/>
      <c r="O276" s="20"/>
      <c r="P276" s="20"/>
      <c r="Q276" s="20"/>
      <c r="R276" s="20"/>
      <c r="S276" s="20"/>
      <c r="T276">
        <v>94</v>
      </c>
      <c r="U276" s="143"/>
      <c r="V276" s="143"/>
      <c r="W276" s="143"/>
      <c r="X276" s="143"/>
      <c r="Y276" s="143"/>
      <c r="Z276" s="143"/>
      <c r="AA276" s="143"/>
    </row>
    <row r="277" spans="1:27" ht="13" hidden="1">
      <c r="A277" s="147" t="str">
        <f t="shared" si="17"/>
        <v>[提取结果.xlsx]02-关联交易等事项统计表-资产公司-4内部关联现金流</v>
      </c>
      <c r="B277" s="9">
        <v>275</v>
      </c>
      <c r="C277" s="10" t="str">
        <f t="shared" si="15"/>
        <v>2级-1级</v>
      </c>
      <c r="D277" s="10" t="s">
        <v>115</v>
      </c>
      <c r="E277" s="10" t="s">
        <v>95</v>
      </c>
      <c r="F277" s="10" t="s">
        <v>254</v>
      </c>
      <c r="G277" s="10" t="s">
        <v>65</v>
      </c>
      <c r="H277" s="81" t="s">
        <v>256</v>
      </c>
      <c r="I277" s="77" t="s">
        <v>5</v>
      </c>
      <c r="J277" s="26">
        <v>150000</v>
      </c>
      <c r="K277" s="22"/>
      <c r="L277" s="23"/>
      <c r="M277" s="32"/>
      <c r="N277" s="24"/>
      <c r="O277" s="20"/>
      <c r="P277" s="20"/>
      <c r="Q277" s="20"/>
      <c r="R277" s="20"/>
      <c r="S277" s="20"/>
      <c r="T277">
        <v>95</v>
      </c>
      <c r="U277" s="143"/>
      <c r="V277" s="143"/>
      <c r="W277" s="143"/>
      <c r="X277" s="143"/>
      <c r="Y277" s="143"/>
      <c r="Z277" s="143"/>
      <c r="AA277" s="143"/>
    </row>
    <row r="278" spans="1:27" s="178" customFormat="1" ht="13" hidden="1">
      <c r="A278" s="147" t="str">
        <f t="shared" si="17"/>
        <v>[提取结果.xlsx]02-关联交易等事项统计表-资产公司-4内部关联现金流</v>
      </c>
      <c r="B278" s="172">
        <v>276</v>
      </c>
      <c r="C278" s="152" t="str">
        <f t="shared" si="15"/>
        <v>2级-2级</v>
      </c>
      <c r="D278" s="152" t="s">
        <v>115</v>
      </c>
      <c r="E278" s="152" t="s">
        <v>95</v>
      </c>
      <c r="F278" s="152" t="s">
        <v>115</v>
      </c>
      <c r="G278" s="152" t="s">
        <v>270</v>
      </c>
      <c r="H278" s="189" t="s">
        <v>256</v>
      </c>
      <c r="I278" s="174" t="s">
        <v>5</v>
      </c>
      <c r="J278" s="175">
        <v>10599750</v>
      </c>
      <c r="K278" s="173"/>
      <c r="L278" s="174"/>
      <c r="M278" s="180"/>
      <c r="N278" s="177"/>
      <c r="O278" s="176"/>
      <c r="P278" s="176"/>
      <c r="Q278" s="176"/>
      <c r="R278" s="176"/>
      <c r="S278" s="176"/>
      <c r="T278" s="178">
        <v>96</v>
      </c>
      <c r="U278" s="181"/>
      <c r="V278" s="181"/>
      <c r="W278" s="181"/>
      <c r="X278" s="181"/>
      <c r="Y278" s="181"/>
      <c r="Z278" s="181"/>
      <c r="AA278" s="181"/>
    </row>
    <row r="279" spans="1:27" ht="13" hidden="1">
      <c r="A279" s="147" t="str">
        <f t="shared" si="17"/>
        <v>[提取结果.xlsx]02-关联交易等事项统计表-资产公司-4内部关联现金流</v>
      </c>
      <c r="B279" s="9">
        <v>277</v>
      </c>
      <c r="C279" s="10" t="str">
        <f t="shared" si="15"/>
        <v>2级-4级</v>
      </c>
      <c r="D279" s="10" t="s">
        <v>115</v>
      </c>
      <c r="E279" s="10" t="s">
        <v>95</v>
      </c>
      <c r="F279" s="10" t="s">
        <v>163</v>
      </c>
      <c r="G279" s="10" t="s">
        <v>76</v>
      </c>
      <c r="H279" s="81" t="s">
        <v>103</v>
      </c>
      <c r="I279" s="77" t="s">
        <v>5</v>
      </c>
      <c r="J279" s="26">
        <v>92493.52</v>
      </c>
      <c r="K279" s="22"/>
      <c r="L279" s="23"/>
      <c r="M279" s="32"/>
      <c r="N279" s="24"/>
      <c r="O279" s="20"/>
      <c r="P279" s="20"/>
      <c r="Q279" s="20"/>
      <c r="R279" s="20"/>
      <c r="S279" s="20"/>
      <c r="T279">
        <v>97</v>
      </c>
      <c r="U279" s="143"/>
      <c r="V279" s="143"/>
      <c r="W279" s="143"/>
      <c r="X279" s="143"/>
      <c r="Y279" s="143"/>
      <c r="Z279" s="143"/>
      <c r="AA279" s="143"/>
    </row>
    <row r="280" spans="1:27" ht="13" hidden="1">
      <c r="A280" s="147" t="str">
        <f t="shared" si="17"/>
        <v>[提取结果.xlsx]02-关联交易等事项统计表-资产公司-4内部关联现金流</v>
      </c>
      <c r="B280" s="9">
        <v>278</v>
      </c>
      <c r="C280" s="10" t="str">
        <f t="shared" si="15"/>
        <v>2级-4级</v>
      </c>
      <c r="D280" s="10" t="s">
        <v>115</v>
      </c>
      <c r="E280" s="10" t="s">
        <v>95</v>
      </c>
      <c r="F280" s="10" t="s">
        <v>163</v>
      </c>
      <c r="G280" s="10" t="s">
        <v>76</v>
      </c>
      <c r="H280" s="81" t="s">
        <v>165</v>
      </c>
      <c r="I280" s="77" t="s">
        <v>5</v>
      </c>
      <c r="J280" s="26">
        <f>264791.35+106275.03</f>
        <v>371066.38</v>
      </c>
      <c r="K280" s="22"/>
      <c r="L280" s="23"/>
      <c r="M280" s="32"/>
      <c r="N280" s="24"/>
      <c r="O280" s="20"/>
      <c r="P280" s="20"/>
      <c r="Q280" s="20"/>
      <c r="R280" s="20"/>
      <c r="S280" s="20"/>
      <c r="T280">
        <v>98</v>
      </c>
      <c r="U280" s="143"/>
      <c r="V280" s="143"/>
      <c r="W280" s="143"/>
      <c r="X280" s="143"/>
      <c r="Y280" s="143"/>
      <c r="Z280" s="143"/>
      <c r="AA280" s="143"/>
    </row>
    <row r="281" spans="1:27" ht="13" hidden="1">
      <c r="A281" s="147" t="str">
        <f t="shared" si="17"/>
        <v>[提取结果.xlsx]02-关联交易等事项统计表-资产公司-4内部关联现金流</v>
      </c>
      <c r="B281" s="9">
        <v>279</v>
      </c>
      <c r="C281" s="10" t="str">
        <f t="shared" si="15"/>
        <v>2级-4级</v>
      </c>
      <c r="D281" s="10" t="s">
        <v>115</v>
      </c>
      <c r="E281" s="10" t="s">
        <v>95</v>
      </c>
      <c r="F281" s="10" t="s">
        <v>163</v>
      </c>
      <c r="G281" s="10" t="s">
        <v>76</v>
      </c>
      <c r="H281" s="81" t="s">
        <v>306</v>
      </c>
      <c r="I281" s="77" t="s">
        <v>9</v>
      </c>
      <c r="J281" s="26">
        <v>639581.18999999994</v>
      </c>
      <c r="K281" s="22"/>
      <c r="L281" s="23"/>
      <c r="M281" s="32"/>
      <c r="N281" s="24"/>
      <c r="O281" s="20"/>
      <c r="P281" s="20"/>
      <c r="Q281" s="20"/>
      <c r="R281" s="20"/>
      <c r="S281" s="20"/>
      <c r="T281">
        <v>99</v>
      </c>
      <c r="U281" s="143"/>
      <c r="V281" s="143"/>
      <c r="W281" s="143"/>
      <c r="X281" s="143"/>
      <c r="Y281" s="143"/>
      <c r="Z281" s="143"/>
      <c r="AA281" s="143"/>
    </row>
    <row r="282" spans="1:27" ht="13" hidden="1">
      <c r="A282" s="147" t="str">
        <f t="shared" si="17"/>
        <v>[提取结果.xlsx]02-关联交易等事项统计表-资产公司-4内部关联现金流</v>
      </c>
      <c r="B282" s="9">
        <v>280</v>
      </c>
      <c r="C282" s="10" t="str">
        <f t="shared" si="15"/>
        <v>2级-4级</v>
      </c>
      <c r="D282" s="10" t="s">
        <v>115</v>
      </c>
      <c r="E282" s="10" t="s">
        <v>337</v>
      </c>
      <c r="F282" s="10" t="s">
        <v>163</v>
      </c>
      <c r="G282" s="10" t="s">
        <v>76</v>
      </c>
      <c r="H282" s="15" t="s">
        <v>330</v>
      </c>
      <c r="I282" s="15" t="s">
        <v>338</v>
      </c>
      <c r="J282" s="14">
        <v>21058.21</v>
      </c>
      <c r="K282" s="15"/>
      <c r="L282" s="15"/>
      <c r="M282" s="16"/>
      <c r="N282" s="17"/>
      <c r="O282" s="18"/>
      <c r="P282" s="19"/>
      <c r="Q282" s="62"/>
      <c r="R282" s="62"/>
      <c r="S282" s="63"/>
      <c r="T282">
        <v>100</v>
      </c>
      <c r="U282" s="62"/>
      <c r="V282" s="63"/>
      <c r="W282" s="64"/>
      <c r="X282" s="64"/>
      <c r="Y282" s="65"/>
      <c r="Z282" s="66">
        <f>ROUND(J282-V282-Y282,2)</f>
        <v>21058.21</v>
      </c>
      <c r="AA282" s="66">
        <f>ROUND(M282+P282-S282,2)</f>
        <v>0</v>
      </c>
    </row>
    <row r="283" spans="1:27" ht="13" hidden="1">
      <c r="A283" s="147" t="str">
        <f t="shared" si="17"/>
        <v>[提取结果.xlsx]02-关联交易等事项统计表-资产公司-4内部关联现金流</v>
      </c>
      <c r="B283" s="9">
        <v>281</v>
      </c>
      <c r="C283" s="10" t="str">
        <f t="shared" si="15"/>
        <v>2级-4级</v>
      </c>
      <c r="D283" s="10" t="s">
        <v>115</v>
      </c>
      <c r="E283" s="10" t="s">
        <v>337</v>
      </c>
      <c r="F283" s="10" t="s">
        <v>163</v>
      </c>
      <c r="G283" s="10" t="s">
        <v>76</v>
      </c>
      <c r="H283" s="15"/>
      <c r="I283" s="15"/>
      <c r="J283" s="14"/>
      <c r="K283" s="15" t="s">
        <v>203</v>
      </c>
      <c r="L283" s="15" t="s">
        <v>306</v>
      </c>
      <c r="M283" s="16">
        <v>699296.01</v>
      </c>
      <c r="N283" s="17"/>
      <c r="O283" s="18"/>
      <c r="P283" s="19"/>
      <c r="Q283" s="62"/>
      <c r="R283" s="62"/>
      <c r="S283" s="63"/>
      <c r="T283">
        <v>101</v>
      </c>
      <c r="U283" s="62"/>
      <c r="V283" s="63"/>
      <c r="W283" s="64"/>
      <c r="X283" s="64"/>
      <c r="Y283" s="65"/>
      <c r="Z283" s="66">
        <f>ROUND(J283-V283-Y283,2)</f>
        <v>0</v>
      </c>
      <c r="AA283" s="66">
        <f>ROUND(M283+P283-S283,2)</f>
        <v>699296.01</v>
      </c>
    </row>
    <row r="284" spans="1:27" ht="13" hidden="1">
      <c r="A284" s="147" t="str">
        <f t="shared" si="17"/>
        <v>[提取结果.xlsx]02-关联交易等事项统计表-资产公司-4内部关联现金流</v>
      </c>
      <c r="B284" s="9">
        <v>282</v>
      </c>
      <c r="C284" s="10" t="str">
        <f t="shared" si="15"/>
        <v>2级-4级</v>
      </c>
      <c r="D284" s="10" t="s">
        <v>115</v>
      </c>
      <c r="E284" s="10" t="s">
        <v>337</v>
      </c>
      <c r="F284" s="10" t="s">
        <v>163</v>
      </c>
      <c r="G284" s="10" t="s">
        <v>76</v>
      </c>
      <c r="H284" s="81" t="s">
        <v>306</v>
      </c>
      <c r="I284" s="77" t="s">
        <v>9</v>
      </c>
      <c r="J284" s="26">
        <v>241253.78</v>
      </c>
      <c r="K284" s="22"/>
      <c r="L284" s="23"/>
      <c r="M284" s="32"/>
      <c r="N284" s="24"/>
      <c r="O284" s="20"/>
      <c r="P284" s="20"/>
      <c r="Q284" s="20"/>
      <c r="R284" s="20"/>
      <c r="S284" s="20"/>
      <c r="T284">
        <v>102</v>
      </c>
      <c r="U284" s="143"/>
      <c r="V284" s="143"/>
      <c r="W284" s="143"/>
      <c r="X284" s="143"/>
      <c r="Y284" s="143"/>
      <c r="Z284" s="143"/>
      <c r="AA284" s="143"/>
    </row>
    <row r="285" spans="1:27" ht="13" hidden="1">
      <c r="A285" s="147" t="str">
        <f t="shared" si="17"/>
        <v>[提取结果.xlsx]02-关联交易等事项统计表-资产公司-4内部关联现金流</v>
      </c>
      <c r="B285" s="9">
        <v>283</v>
      </c>
      <c r="C285" s="10" t="str">
        <f t="shared" si="15"/>
        <v>2级-4级</v>
      </c>
      <c r="D285" s="10" t="s">
        <v>115</v>
      </c>
      <c r="E285" s="10" t="s">
        <v>337</v>
      </c>
      <c r="F285" s="10" t="s">
        <v>163</v>
      </c>
      <c r="G285" s="10" t="s">
        <v>76</v>
      </c>
      <c r="H285" s="81" t="s">
        <v>165</v>
      </c>
      <c r="I285" s="77" t="s">
        <v>5</v>
      </c>
      <c r="J285" s="26">
        <v>72703.13</v>
      </c>
      <c r="K285" s="22"/>
      <c r="L285" s="23"/>
      <c r="M285" s="32"/>
      <c r="N285" s="24"/>
      <c r="O285" s="20"/>
      <c r="P285" s="20"/>
      <c r="Q285" s="20"/>
      <c r="R285" s="20"/>
      <c r="S285" s="20"/>
      <c r="T285">
        <v>103</v>
      </c>
      <c r="U285" s="143"/>
      <c r="V285" s="143"/>
      <c r="W285" s="143"/>
      <c r="X285" s="143"/>
      <c r="Y285" s="143"/>
      <c r="Z285" s="143"/>
      <c r="AA285" s="143"/>
    </row>
    <row r="286" spans="1:27" ht="13" hidden="1">
      <c r="A286" s="147" t="str">
        <f t="shared" si="17"/>
        <v>[提取结果.xlsx]02-关联交易等事项统计表-资产公司-4内部关联现金流</v>
      </c>
      <c r="B286" s="9">
        <v>284</v>
      </c>
      <c r="C286" s="10" t="str">
        <f t="shared" ref="C286:C349" si="19">TEXT(D286,"000")&amp;"-"&amp;TEXT(F286,"000")</f>
        <v>2级-4级</v>
      </c>
      <c r="D286" s="10" t="s">
        <v>115</v>
      </c>
      <c r="E286" s="10" t="s">
        <v>337</v>
      </c>
      <c r="F286" s="10" t="s">
        <v>163</v>
      </c>
      <c r="G286" s="10" t="s">
        <v>76</v>
      </c>
      <c r="H286" s="81" t="s">
        <v>103</v>
      </c>
      <c r="I286" s="77" t="s">
        <v>5</v>
      </c>
      <c r="J286" s="26">
        <v>16864</v>
      </c>
      <c r="K286" s="22"/>
      <c r="L286" s="23"/>
      <c r="M286" s="32"/>
      <c r="N286" s="24"/>
      <c r="O286" s="20"/>
      <c r="P286" s="20"/>
      <c r="Q286" s="20"/>
      <c r="R286" s="20"/>
      <c r="S286" s="20"/>
      <c r="T286">
        <v>104</v>
      </c>
      <c r="U286" s="143"/>
      <c r="V286" s="143"/>
      <c r="W286" s="143"/>
      <c r="X286" s="143"/>
      <c r="Y286" s="143"/>
      <c r="Z286" s="143"/>
      <c r="AA286" s="143"/>
    </row>
    <row r="287" spans="1:27" ht="13" hidden="1">
      <c r="A287" s="147" t="str">
        <f t="shared" si="17"/>
        <v>[提取结果.xlsx]02-关联交易等事项统计表-资产公司-4内部关联现金流</v>
      </c>
      <c r="B287" s="9">
        <v>285</v>
      </c>
      <c r="C287" s="10" t="str">
        <f t="shared" si="19"/>
        <v>2级-1级</v>
      </c>
      <c r="D287" s="10" t="s">
        <v>115</v>
      </c>
      <c r="E287" s="10" t="s">
        <v>92</v>
      </c>
      <c r="F287" s="10" t="s">
        <v>254</v>
      </c>
      <c r="G287" s="10" t="s">
        <v>65</v>
      </c>
      <c r="H287" s="15" t="s">
        <v>330</v>
      </c>
      <c r="I287" s="15" t="s">
        <v>256</v>
      </c>
      <c r="J287" s="14">
        <v>148514.88</v>
      </c>
      <c r="K287" s="15"/>
      <c r="L287" s="15"/>
      <c r="M287" s="16"/>
      <c r="N287" s="17"/>
      <c r="O287" s="18"/>
      <c r="P287" s="19"/>
      <c r="Q287" s="62"/>
      <c r="R287" s="62"/>
      <c r="S287" s="63"/>
      <c r="T287">
        <v>105</v>
      </c>
      <c r="U287" s="62"/>
      <c r="V287" s="63"/>
      <c r="W287" s="64"/>
      <c r="X287" s="64"/>
      <c r="Y287" s="65"/>
      <c r="Z287" s="66">
        <f>ROUND(J287-V287-Y287,2)</f>
        <v>148514.88</v>
      </c>
      <c r="AA287" s="66">
        <f>ROUND(M287+P287-S287,2)</f>
        <v>0</v>
      </c>
    </row>
    <row r="288" spans="1:27" ht="13" hidden="1">
      <c r="A288" s="147" t="str">
        <f t="shared" si="17"/>
        <v>[提取结果.xlsx]02-关联交易等事项统计表-资产公司-4内部关联现金流</v>
      </c>
      <c r="B288" s="9">
        <v>286</v>
      </c>
      <c r="C288" s="10" t="str">
        <f t="shared" si="19"/>
        <v>2级-4级</v>
      </c>
      <c r="D288" s="10" t="s">
        <v>115</v>
      </c>
      <c r="E288" s="10" t="s">
        <v>92</v>
      </c>
      <c r="F288" s="10" t="s">
        <v>163</v>
      </c>
      <c r="G288" s="10" t="s">
        <v>76</v>
      </c>
      <c r="H288" s="81" t="s">
        <v>165</v>
      </c>
      <c r="I288" s="77" t="s">
        <v>14</v>
      </c>
      <c r="J288" s="69">
        <v>397714.28</v>
      </c>
      <c r="K288" s="22"/>
      <c r="L288" s="23"/>
      <c r="M288" s="32"/>
      <c r="N288" s="24"/>
      <c r="O288" s="20"/>
      <c r="P288" s="20"/>
      <c r="Q288" s="20"/>
      <c r="R288" s="20"/>
      <c r="S288" s="20"/>
      <c r="T288">
        <v>106</v>
      </c>
      <c r="U288" s="143"/>
      <c r="V288" s="143"/>
      <c r="W288" s="143"/>
      <c r="X288" s="143"/>
      <c r="Y288" s="143"/>
      <c r="Z288" s="143"/>
      <c r="AA288" s="143"/>
    </row>
    <row r="289" spans="1:27" ht="13" hidden="1">
      <c r="A289" s="147" t="str">
        <f t="shared" si="17"/>
        <v>[提取结果.xlsx]02-关联交易等事项统计表-资产公司-4内部关联现金流</v>
      </c>
      <c r="B289" s="9">
        <v>287</v>
      </c>
      <c r="C289" s="10" t="str">
        <f t="shared" si="19"/>
        <v>2级-4级</v>
      </c>
      <c r="D289" s="10" t="s">
        <v>115</v>
      </c>
      <c r="E289" s="10" t="s">
        <v>92</v>
      </c>
      <c r="F289" s="10" t="s">
        <v>163</v>
      </c>
      <c r="G289" s="10" t="s">
        <v>76</v>
      </c>
      <c r="H289" s="81" t="s">
        <v>103</v>
      </c>
      <c r="I289" s="77" t="s">
        <v>5</v>
      </c>
      <c r="J289" s="69">
        <v>1260651.08</v>
      </c>
      <c r="K289" s="22"/>
      <c r="L289" s="23"/>
      <c r="M289" s="32"/>
      <c r="N289" s="24"/>
      <c r="O289" s="20"/>
      <c r="P289" s="20"/>
      <c r="Q289" s="20"/>
      <c r="R289" s="20"/>
      <c r="S289" s="20"/>
      <c r="T289">
        <v>107</v>
      </c>
      <c r="U289" s="143"/>
      <c r="V289" s="143"/>
      <c r="W289" s="143"/>
      <c r="X289" s="143"/>
      <c r="Y289" s="143"/>
      <c r="Z289" s="143"/>
      <c r="AA289" s="143"/>
    </row>
    <row r="290" spans="1:27" ht="13" hidden="1">
      <c r="A290" s="147" t="str">
        <f t="shared" si="17"/>
        <v>[提取结果.xlsx]02-关联交易等事项统计表-资产公司-4内部关联现金流</v>
      </c>
      <c r="B290" s="9">
        <v>288</v>
      </c>
      <c r="C290" s="10" t="str">
        <f t="shared" si="19"/>
        <v>2级-1级</v>
      </c>
      <c r="D290" s="10" t="s">
        <v>115</v>
      </c>
      <c r="E290" s="10" t="s">
        <v>92</v>
      </c>
      <c r="F290" s="10" t="s">
        <v>254</v>
      </c>
      <c r="G290" s="10" t="s">
        <v>65</v>
      </c>
      <c r="H290" s="81" t="s">
        <v>256</v>
      </c>
      <c r="I290" s="77" t="s">
        <v>5</v>
      </c>
      <c r="J290" s="26">
        <v>150000</v>
      </c>
      <c r="K290" s="22"/>
      <c r="L290" s="23"/>
      <c r="M290" s="32"/>
      <c r="N290" s="24"/>
      <c r="O290" s="20"/>
      <c r="P290" s="20"/>
      <c r="Q290" s="20"/>
      <c r="R290" s="20"/>
      <c r="S290" s="20"/>
      <c r="T290">
        <v>108</v>
      </c>
      <c r="U290" s="143"/>
      <c r="V290" s="143"/>
      <c r="W290" s="143"/>
      <c r="X290" s="143"/>
      <c r="Y290" s="143"/>
      <c r="Z290" s="143"/>
      <c r="AA290" s="143"/>
    </row>
    <row r="291" spans="1:27" ht="13" hidden="1">
      <c r="A291" s="147" t="str">
        <f t="shared" si="17"/>
        <v>[提取结果.xlsx]02-关联交易等事项统计表-资产公司-4内部关联现金流</v>
      </c>
      <c r="B291" s="9">
        <v>289</v>
      </c>
      <c r="C291" s="10" t="str">
        <f t="shared" si="19"/>
        <v>2级-1级</v>
      </c>
      <c r="D291" s="10" t="s">
        <v>115</v>
      </c>
      <c r="E291" s="10" t="s">
        <v>93</v>
      </c>
      <c r="F291" s="10" t="s">
        <v>254</v>
      </c>
      <c r="G291" s="10" t="s">
        <v>65</v>
      </c>
      <c r="H291" s="15" t="s">
        <v>330</v>
      </c>
      <c r="I291" s="15"/>
      <c r="J291" s="14">
        <v>193069.32</v>
      </c>
      <c r="K291" s="15"/>
      <c r="L291" s="15"/>
      <c r="M291" s="16"/>
      <c r="N291" s="17"/>
      <c r="O291" s="18"/>
      <c r="P291" s="19"/>
      <c r="Q291" s="62"/>
      <c r="R291" s="62"/>
      <c r="S291" s="63"/>
      <c r="T291">
        <v>109</v>
      </c>
      <c r="U291" s="62"/>
      <c r="V291" s="63"/>
      <c r="W291" s="64"/>
      <c r="X291" s="64"/>
      <c r="Y291" s="65"/>
      <c r="Z291" s="66">
        <f>ROUND(J291-V291-Y291,2)</f>
        <v>193069.32</v>
      </c>
      <c r="AA291" s="66">
        <f>ROUND(M291+P291-S291,2)</f>
        <v>0</v>
      </c>
    </row>
    <row r="292" spans="1:27" ht="13" hidden="1">
      <c r="A292" s="147" t="str">
        <f t="shared" si="17"/>
        <v>[提取结果.xlsx]02-关联交易等事项统计表-资产公司-4内部关联现金流</v>
      </c>
      <c r="B292" s="9">
        <v>290</v>
      </c>
      <c r="C292" s="10" t="str">
        <f t="shared" si="19"/>
        <v>2级-4级</v>
      </c>
      <c r="D292" s="10" t="s">
        <v>115</v>
      </c>
      <c r="E292" s="10" t="s">
        <v>93</v>
      </c>
      <c r="F292" s="10" t="s">
        <v>163</v>
      </c>
      <c r="G292" s="10" t="s">
        <v>76</v>
      </c>
      <c r="H292" s="81" t="s">
        <v>165</v>
      </c>
      <c r="I292" s="77" t="s">
        <v>14</v>
      </c>
      <c r="J292" s="69">
        <v>3112.87</v>
      </c>
      <c r="K292" s="22"/>
      <c r="L292" s="23"/>
      <c r="M292" s="32"/>
      <c r="N292" s="24"/>
      <c r="O292" s="20"/>
      <c r="P292" s="20"/>
      <c r="Q292" s="20"/>
      <c r="R292" s="20"/>
      <c r="S292" s="20"/>
      <c r="T292">
        <v>110</v>
      </c>
      <c r="U292" s="143"/>
      <c r="V292" s="143"/>
      <c r="W292" s="143"/>
      <c r="X292" s="143"/>
      <c r="Y292" s="143"/>
      <c r="Z292" s="143"/>
      <c r="AA292" s="143"/>
    </row>
    <row r="293" spans="1:27" ht="13" hidden="1">
      <c r="A293" s="147" t="str">
        <f t="shared" si="17"/>
        <v>[提取结果.xlsx]02-关联交易等事项统计表-资产公司-4内部关联现金流</v>
      </c>
      <c r="B293" s="9">
        <v>291</v>
      </c>
      <c r="C293" s="10" t="str">
        <f t="shared" si="19"/>
        <v>2级-4级</v>
      </c>
      <c r="D293" s="10" t="s">
        <v>115</v>
      </c>
      <c r="E293" s="10" t="s">
        <v>93</v>
      </c>
      <c r="F293" s="10" t="s">
        <v>163</v>
      </c>
      <c r="G293" s="10" t="s">
        <v>76</v>
      </c>
      <c r="H293" s="81" t="s">
        <v>103</v>
      </c>
      <c r="I293" s="77" t="s">
        <v>5</v>
      </c>
      <c r="J293" s="69">
        <v>957.87</v>
      </c>
      <c r="K293" s="22"/>
      <c r="L293" s="23"/>
      <c r="M293" s="32"/>
      <c r="N293" s="24"/>
      <c r="O293" s="20"/>
      <c r="P293" s="20"/>
      <c r="Q293" s="20"/>
      <c r="R293" s="20"/>
      <c r="S293" s="20"/>
      <c r="T293">
        <v>111</v>
      </c>
      <c r="U293" s="143"/>
      <c r="V293" s="143"/>
      <c r="W293" s="143"/>
      <c r="X293" s="143"/>
      <c r="Y293" s="143"/>
      <c r="Z293" s="143"/>
      <c r="AA293" s="143"/>
    </row>
    <row r="294" spans="1:27" ht="13" hidden="1">
      <c r="A294" s="147" t="str">
        <f t="shared" si="17"/>
        <v>[提取结果.xlsx]02-关联交易等事项统计表-资产公司-4内部关联现金流</v>
      </c>
      <c r="B294" s="9">
        <v>292</v>
      </c>
      <c r="C294" s="10" t="str">
        <f t="shared" si="19"/>
        <v>2级-1级</v>
      </c>
      <c r="D294" s="10" t="s">
        <v>115</v>
      </c>
      <c r="E294" s="10" t="s">
        <v>93</v>
      </c>
      <c r="F294" s="10" t="s">
        <v>254</v>
      </c>
      <c r="G294" s="10" t="s">
        <v>65</v>
      </c>
      <c r="H294" s="81" t="s">
        <v>256</v>
      </c>
      <c r="I294" s="77" t="s">
        <v>5</v>
      </c>
      <c r="J294" s="26">
        <v>195000</v>
      </c>
      <c r="K294" s="22"/>
      <c r="L294" s="23"/>
      <c r="M294" s="32"/>
      <c r="N294" s="24"/>
      <c r="O294" s="20"/>
      <c r="P294" s="20"/>
      <c r="Q294" s="20"/>
      <c r="R294" s="20"/>
      <c r="S294" s="20"/>
      <c r="T294">
        <v>112</v>
      </c>
      <c r="U294" s="143"/>
      <c r="V294" s="143"/>
      <c r="W294" s="143"/>
      <c r="X294" s="143"/>
      <c r="Y294" s="143"/>
      <c r="Z294" s="143"/>
      <c r="AA294" s="143"/>
    </row>
    <row r="295" spans="1:27" ht="13" hidden="1">
      <c r="A295" s="147" t="str">
        <f t="shared" ref="A295:A358" si="20"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5" s="9">
        <v>293</v>
      </c>
      <c r="C295" s="10" t="str">
        <f t="shared" si="19"/>
        <v>4级-3级</v>
      </c>
      <c r="D295" s="10" t="s">
        <v>72</v>
      </c>
      <c r="E295" s="10" t="s">
        <v>97</v>
      </c>
      <c r="F295" s="10" t="s">
        <v>69</v>
      </c>
      <c r="G295" s="10" t="s">
        <v>195</v>
      </c>
      <c r="H295" s="81" t="s">
        <v>165</v>
      </c>
      <c r="I295" s="77" t="s">
        <v>3</v>
      </c>
      <c r="J295" s="26">
        <v>27185</v>
      </c>
      <c r="K295" s="22"/>
      <c r="L295" s="23"/>
      <c r="M295" s="32"/>
      <c r="N295" s="24"/>
      <c r="O295" s="20"/>
      <c r="P295" s="20"/>
      <c r="Q295" s="20"/>
      <c r="R295" s="20"/>
      <c r="S295" s="20"/>
      <c r="T295">
        <v>1</v>
      </c>
    </row>
    <row r="296" spans="1:27" s="178" customFormat="1" ht="13" hidden="1">
      <c r="A296" s="171" t="str">
        <f t="shared" si="20"/>
        <v>[提取结果.xlsx]奥宝板块关联交易等事项统计表2021年-4内部关联现金流</v>
      </c>
      <c r="B296" s="172">
        <v>294</v>
      </c>
      <c r="C296" s="152" t="str">
        <f t="shared" si="19"/>
        <v>4级-3级</v>
      </c>
      <c r="D296" s="152" t="s">
        <v>72</v>
      </c>
      <c r="E296" s="152" t="s">
        <v>97</v>
      </c>
      <c r="F296" s="152" t="s">
        <v>69</v>
      </c>
      <c r="G296" s="152" t="s">
        <v>195</v>
      </c>
      <c r="H296" s="189" t="s">
        <v>306</v>
      </c>
      <c r="I296" s="174" t="s">
        <v>3</v>
      </c>
      <c r="J296" s="175">
        <v>954748.3</v>
      </c>
      <c r="K296" s="173"/>
      <c r="L296" s="174"/>
      <c r="M296" s="180"/>
      <c r="N296" s="177"/>
      <c r="O296" s="176"/>
      <c r="P296" s="176"/>
      <c r="Q296" s="176"/>
      <c r="R296" s="176"/>
      <c r="S296" s="176"/>
      <c r="T296" s="178">
        <v>2</v>
      </c>
    </row>
    <row r="297" spans="1:27" ht="13" hidden="1">
      <c r="A297" s="147" t="str">
        <f t="shared" si="20"/>
        <v>[提取结果.xlsx]奥宝板块关联交易等事项统计表2021年-4内部关联现金流</v>
      </c>
      <c r="B297" s="9">
        <v>295</v>
      </c>
      <c r="C297" s="10" t="str">
        <f t="shared" si="19"/>
        <v>4级-3级</v>
      </c>
      <c r="D297" s="10" t="s">
        <v>72</v>
      </c>
      <c r="E297" s="10" t="s">
        <v>97</v>
      </c>
      <c r="F297" s="10" t="s">
        <v>69</v>
      </c>
      <c r="G297" s="10" t="s">
        <v>195</v>
      </c>
      <c r="H297" s="81" t="s">
        <v>165</v>
      </c>
      <c r="I297" s="77" t="s">
        <v>6</v>
      </c>
      <c r="J297" s="26">
        <v>1229417.8500000001</v>
      </c>
      <c r="K297" s="22"/>
      <c r="L297" s="23"/>
      <c r="M297" s="32"/>
      <c r="N297" s="24"/>
      <c r="O297" s="20"/>
      <c r="P297" s="20"/>
      <c r="Q297" s="20"/>
      <c r="R297" s="20"/>
      <c r="S297" s="20"/>
      <c r="T297">
        <v>3</v>
      </c>
    </row>
    <row r="298" spans="1:27" ht="13" hidden="1">
      <c r="A298" s="147" t="str">
        <f t="shared" si="20"/>
        <v>[提取结果.xlsx]奥宝板块关联交易等事项统计表2021年-4内部关联现金流</v>
      </c>
      <c r="B298" s="9">
        <v>296</v>
      </c>
      <c r="C298" s="10" t="str">
        <f t="shared" si="19"/>
        <v>4级-3级</v>
      </c>
      <c r="D298" s="10" t="s">
        <v>72</v>
      </c>
      <c r="E298" s="10" t="s">
        <v>97</v>
      </c>
      <c r="F298" s="10" t="s">
        <v>69</v>
      </c>
      <c r="G298" s="10" t="s">
        <v>195</v>
      </c>
      <c r="H298" s="81" t="s">
        <v>166</v>
      </c>
      <c r="I298" s="77" t="s">
        <v>9</v>
      </c>
      <c r="J298" s="26">
        <v>470000</v>
      </c>
      <c r="K298" s="22"/>
      <c r="L298" s="23"/>
      <c r="M298" s="32"/>
      <c r="N298" s="24"/>
      <c r="O298" s="20"/>
      <c r="P298" s="20"/>
      <c r="Q298" s="20"/>
      <c r="R298" s="20"/>
      <c r="S298" s="20"/>
      <c r="T298">
        <v>4</v>
      </c>
    </row>
    <row r="299" spans="1:27" ht="13" hidden="1">
      <c r="A299" s="147" t="str">
        <f t="shared" si="20"/>
        <v>[提取结果.xlsx]奥宝板块关联交易等事项统计表2021年-4内部关联现金流</v>
      </c>
      <c r="B299" s="9">
        <v>297</v>
      </c>
      <c r="C299" s="10" t="str">
        <f t="shared" si="19"/>
        <v>4级-3级</v>
      </c>
      <c r="D299" s="10" t="s">
        <v>72</v>
      </c>
      <c r="E299" s="10" t="s">
        <v>97</v>
      </c>
      <c r="F299" s="10" t="s">
        <v>69</v>
      </c>
      <c r="G299" s="10" t="s">
        <v>341</v>
      </c>
      <c r="H299" s="81" t="s">
        <v>306</v>
      </c>
      <c r="I299" s="77" t="s">
        <v>3</v>
      </c>
      <c r="J299" s="26">
        <v>21347.15</v>
      </c>
      <c r="K299" s="22"/>
      <c r="L299" s="23"/>
      <c r="M299" s="32"/>
      <c r="N299" s="24"/>
      <c r="O299" s="20"/>
      <c r="P299" s="20"/>
      <c r="Q299" s="20"/>
      <c r="R299" s="20"/>
      <c r="S299" s="20"/>
      <c r="T299">
        <v>5</v>
      </c>
    </row>
    <row r="300" spans="1:27" ht="13" hidden="1">
      <c r="A300" s="147" t="str">
        <f t="shared" si="20"/>
        <v>[提取结果.xlsx]奥宝板块关联交易等事项统计表2021年-4内部关联现金流</v>
      </c>
      <c r="B300" s="9">
        <v>298</v>
      </c>
      <c r="C300" s="10" t="str">
        <f t="shared" si="19"/>
        <v>4级-3级</v>
      </c>
      <c r="D300" s="10" t="s">
        <v>72</v>
      </c>
      <c r="E300" s="10" t="s">
        <v>97</v>
      </c>
      <c r="F300" s="10" t="s">
        <v>69</v>
      </c>
      <c r="G300" s="10" t="s">
        <v>341</v>
      </c>
      <c r="H300" s="117" t="s">
        <v>342</v>
      </c>
      <c r="I300" s="77" t="s">
        <v>5</v>
      </c>
      <c r="J300" s="26">
        <v>55838.82</v>
      </c>
      <c r="K300" s="22"/>
      <c r="L300" s="23"/>
      <c r="M300" s="38"/>
      <c r="N300" s="24"/>
      <c r="O300" s="20"/>
      <c r="P300" s="20"/>
      <c r="Q300" s="20"/>
      <c r="R300" s="20"/>
      <c r="S300" s="20"/>
      <c r="T300">
        <v>6</v>
      </c>
    </row>
    <row r="301" spans="1:27" ht="13" hidden="1">
      <c r="A301" s="147" t="str">
        <f t="shared" si="20"/>
        <v>[提取结果.xlsx]奥宝板块关联交易等事项统计表2021年-4内部关联现金流</v>
      </c>
      <c r="B301" s="9">
        <v>299</v>
      </c>
      <c r="C301" s="10" t="str">
        <f t="shared" si="19"/>
        <v>4级-2级</v>
      </c>
      <c r="D301" s="10" t="s">
        <v>72</v>
      </c>
      <c r="E301" s="10" t="s">
        <v>97</v>
      </c>
      <c r="F301" s="10" t="s">
        <v>66</v>
      </c>
      <c r="G301" s="10" t="s">
        <v>89</v>
      </c>
      <c r="H301" s="117" t="s">
        <v>306</v>
      </c>
      <c r="I301" s="77" t="s">
        <v>3</v>
      </c>
      <c r="J301" s="26">
        <v>327294.78000000003</v>
      </c>
      <c r="K301" s="22"/>
      <c r="L301" s="23"/>
      <c r="M301" s="38"/>
      <c r="N301" s="24"/>
      <c r="O301" s="20"/>
      <c r="P301" s="20"/>
      <c r="Q301" s="20"/>
      <c r="R301" s="20"/>
      <c r="S301" s="20"/>
      <c r="T301">
        <v>7</v>
      </c>
    </row>
    <row r="302" spans="1:27" ht="13" hidden="1">
      <c r="A302" s="147" t="str">
        <f t="shared" si="20"/>
        <v>[提取结果.xlsx]奥宝板块关联交易等事项统计表2021年-4内部关联现金流</v>
      </c>
      <c r="B302" s="9">
        <v>300</v>
      </c>
      <c r="C302" s="10" t="str">
        <f t="shared" si="19"/>
        <v>4级-3级</v>
      </c>
      <c r="D302" s="10" t="s">
        <v>72</v>
      </c>
      <c r="E302" s="10" t="s">
        <v>97</v>
      </c>
      <c r="F302" s="10" t="s">
        <v>69</v>
      </c>
      <c r="G302" s="10" t="s">
        <v>231</v>
      </c>
      <c r="H302" s="117" t="s">
        <v>306</v>
      </c>
      <c r="I302" s="77" t="s">
        <v>3</v>
      </c>
      <c r="J302" s="26">
        <v>134531.51</v>
      </c>
      <c r="K302" s="22"/>
      <c r="L302" s="23"/>
      <c r="M302" s="38"/>
      <c r="N302" s="24"/>
      <c r="O302" s="20"/>
      <c r="P302" s="20"/>
      <c r="Q302" s="20"/>
      <c r="R302" s="20"/>
      <c r="S302" s="20"/>
      <c r="T302">
        <v>8</v>
      </c>
    </row>
    <row r="303" spans="1:27" ht="13" hidden="1">
      <c r="A303" s="147" t="str">
        <f t="shared" si="20"/>
        <v>[提取结果.xlsx]奥宝板块关联交易等事项统计表2021年-4内部关联现金流</v>
      </c>
      <c r="B303" s="9">
        <v>301</v>
      </c>
      <c r="C303" s="10" t="str">
        <f t="shared" si="19"/>
        <v>4级-3级</v>
      </c>
      <c r="D303" s="10" t="s">
        <v>72</v>
      </c>
      <c r="E303" s="10" t="s">
        <v>97</v>
      </c>
      <c r="F303" s="10" t="s">
        <v>69</v>
      </c>
      <c r="G303" s="10" t="s">
        <v>231</v>
      </c>
      <c r="H303" s="117" t="s">
        <v>342</v>
      </c>
      <c r="I303" s="77" t="s">
        <v>5</v>
      </c>
      <c r="J303" s="26">
        <v>6756</v>
      </c>
      <c r="K303" s="22"/>
      <c r="L303" s="23"/>
      <c r="M303" s="40"/>
      <c r="N303" s="24"/>
      <c r="O303" s="20"/>
      <c r="P303" s="20"/>
      <c r="Q303" s="20"/>
      <c r="R303" s="20"/>
      <c r="S303" s="20"/>
      <c r="T303">
        <v>9</v>
      </c>
    </row>
    <row r="304" spans="1:27" ht="13" hidden="1">
      <c r="A304" s="147" t="str">
        <f t="shared" si="20"/>
        <v>[提取结果.xlsx]奥宝板块关联交易等事项统计表2021年-4内部关联现金流</v>
      </c>
      <c r="B304" s="9">
        <v>302</v>
      </c>
      <c r="C304" s="10" t="str">
        <f t="shared" si="19"/>
        <v>4级-3级</v>
      </c>
      <c r="D304" s="10" t="s">
        <v>72</v>
      </c>
      <c r="E304" s="10" t="s">
        <v>97</v>
      </c>
      <c r="F304" s="10" t="s">
        <v>69</v>
      </c>
      <c r="G304" s="10" t="s">
        <v>180</v>
      </c>
      <c r="H304" s="118" t="s">
        <v>306</v>
      </c>
      <c r="I304" s="77" t="s">
        <v>3</v>
      </c>
      <c r="J304" s="26">
        <v>134531.51</v>
      </c>
      <c r="K304" s="22"/>
      <c r="L304" s="23"/>
      <c r="M304" s="40"/>
      <c r="N304" s="24"/>
      <c r="O304" s="20"/>
      <c r="P304" s="20"/>
      <c r="Q304" s="20"/>
      <c r="R304" s="20"/>
      <c r="S304" s="20"/>
      <c r="T304">
        <v>10</v>
      </c>
    </row>
    <row r="305" spans="1:20" ht="13" hidden="1">
      <c r="A305" s="147" t="str">
        <f t="shared" si="20"/>
        <v>[提取结果.xlsx]奥宝板块关联交易等事项统计表2021年-4内部关联现金流</v>
      </c>
      <c r="B305" s="9">
        <v>303</v>
      </c>
      <c r="C305" s="10" t="str">
        <f t="shared" si="19"/>
        <v>4级-3级</v>
      </c>
      <c r="D305" s="10" t="s">
        <v>72</v>
      </c>
      <c r="E305" s="10" t="s">
        <v>97</v>
      </c>
      <c r="F305" s="10" t="s">
        <v>69</v>
      </c>
      <c r="G305" s="10" t="s">
        <v>180</v>
      </c>
      <c r="H305" s="117" t="s">
        <v>343</v>
      </c>
      <c r="I305" s="77" t="s">
        <v>3</v>
      </c>
      <c r="J305" s="26">
        <v>13351.89</v>
      </c>
      <c r="K305" s="22"/>
      <c r="L305" s="23"/>
      <c r="M305" s="20"/>
      <c r="N305" s="24"/>
      <c r="O305" s="20"/>
      <c r="P305" s="20"/>
      <c r="Q305" s="20"/>
      <c r="R305" s="20"/>
      <c r="S305" s="20"/>
      <c r="T305">
        <v>11</v>
      </c>
    </row>
    <row r="306" spans="1:20" ht="13" hidden="1">
      <c r="A306" s="147" t="str">
        <f t="shared" si="20"/>
        <v>[提取结果.xlsx]奥宝板块关联交易等事项统计表2021年-4内部关联现金流</v>
      </c>
      <c r="B306" s="9">
        <v>304</v>
      </c>
      <c r="C306" s="10" t="str">
        <f t="shared" si="19"/>
        <v>4级-3级</v>
      </c>
      <c r="D306" s="10" t="s">
        <v>72</v>
      </c>
      <c r="E306" s="10" t="s">
        <v>97</v>
      </c>
      <c r="F306" s="10" t="s">
        <v>69</v>
      </c>
      <c r="G306" s="10" t="s">
        <v>180</v>
      </c>
      <c r="H306" s="118" t="s">
        <v>344</v>
      </c>
      <c r="I306" s="77" t="s">
        <v>6</v>
      </c>
      <c r="J306" s="26">
        <v>316554.93</v>
      </c>
      <c r="K306" s="22"/>
      <c r="L306" s="23"/>
      <c r="M306" s="20"/>
      <c r="N306" s="24"/>
      <c r="O306" s="20"/>
      <c r="P306" s="20"/>
      <c r="Q306" s="20"/>
      <c r="R306" s="20"/>
      <c r="S306" s="20"/>
      <c r="T306">
        <v>12</v>
      </c>
    </row>
    <row r="307" spans="1:20" ht="13" hidden="1">
      <c r="A307" s="147" t="str">
        <f t="shared" si="20"/>
        <v>[提取结果.xlsx]奥宝板块关联交易等事项统计表2021年-4内部关联现金流</v>
      </c>
      <c r="B307" s="9">
        <v>305</v>
      </c>
      <c r="C307" s="10" t="str">
        <f t="shared" si="19"/>
        <v>4级-3级</v>
      </c>
      <c r="D307" s="10" t="s">
        <v>72</v>
      </c>
      <c r="E307" s="10" t="s">
        <v>97</v>
      </c>
      <c r="F307" s="10" t="s">
        <v>69</v>
      </c>
      <c r="G307" s="10" t="s">
        <v>180</v>
      </c>
      <c r="H307" s="118" t="s">
        <v>345</v>
      </c>
      <c r="I307" s="77" t="s">
        <v>9</v>
      </c>
      <c r="J307" s="26">
        <v>21594.77</v>
      </c>
      <c r="K307" s="22"/>
      <c r="L307" s="23"/>
      <c r="M307" s="20"/>
      <c r="N307" s="24"/>
      <c r="O307" s="20"/>
      <c r="P307" s="20"/>
      <c r="Q307" s="20"/>
      <c r="R307" s="20"/>
      <c r="S307" s="20"/>
      <c r="T307">
        <v>13</v>
      </c>
    </row>
    <row r="308" spans="1:20" ht="13" hidden="1">
      <c r="A308" s="147" t="str">
        <f t="shared" si="20"/>
        <v>[提取结果.xlsx]奥宝板块关联交易等事项统计表2021年-4内部关联现金流</v>
      </c>
      <c r="B308" s="9">
        <v>306</v>
      </c>
      <c r="C308" s="10" t="str">
        <f t="shared" si="19"/>
        <v>4级-3级</v>
      </c>
      <c r="D308" s="10" t="s">
        <v>72</v>
      </c>
      <c r="E308" s="10" t="s">
        <v>97</v>
      </c>
      <c r="F308" s="10" t="s">
        <v>69</v>
      </c>
      <c r="G308" s="10" t="s">
        <v>180</v>
      </c>
      <c r="H308" s="118" t="s">
        <v>346</v>
      </c>
      <c r="I308" s="77" t="s">
        <v>6</v>
      </c>
      <c r="J308" s="26">
        <v>475.8</v>
      </c>
      <c r="K308" s="22"/>
      <c r="L308" s="23"/>
      <c r="M308" s="20"/>
      <c r="N308" s="24"/>
      <c r="O308" s="20"/>
      <c r="P308" s="20"/>
      <c r="Q308" s="20"/>
      <c r="R308" s="20"/>
      <c r="S308" s="20"/>
      <c r="T308">
        <v>14</v>
      </c>
    </row>
    <row r="309" spans="1:20" s="178" customFormat="1" ht="13" hidden="1">
      <c r="A309" s="147" t="str">
        <f t="shared" si="20"/>
        <v>[提取结果.xlsx]奥宝板块关联交易等事项统计表2021年-4内部关联现金流</v>
      </c>
      <c r="B309" s="172">
        <v>307</v>
      </c>
      <c r="C309" s="152" t="str">
        <f t="shared" si="19"/>
        <v>4级-3级</v>
      </c>
      <c r="D309" s="152" t="s">
        <v>72</v>
      </c>
      <c r="E309" s="152" t="s">
        <v>97</v>
      </c>
      <c r="F309" s="152" t="s">
        <v>69</v>
      </c>
      <c r="G309" s="152" t="s">
        <v>347</v>
      </c>
      <c r="H309" s="196" t="s">
        <v>306</v>
      </c>
      <c r="I309" s="174" t="s">
        <v>3</v>
      </c>
      <c r="J309" s="175">
        <v>652559.49</v>
      </c>
      <c r="K309" s="173"/>
      <c r="L309" s="174"/>
      <c r="M309" s="176"/>
      <c r="N309" s="177"/>
      <c r="O309" s="176"/>
      <c r="P309" s="176"/>
      <c r="Q309" s="176"/>
      <c r="R309" s="176"/>
      <c r="S309" s="176"/>
      <c r="T309" s="178">
        <v>15</v>
      </c>
    </row>
    <row r="310" spans="1:20" ht="13" hidden="1">
      <c r="A310" s="147" t="str">
        <f t="shared" si="20"/>
        <v>[提取结果.xlsx]奥宝板块关联交易等事项统计表2021年-4内部关联现金流</v>
      </c>
      <c r="B310" s="9">
        <v>308</v>
      </c>
      <c r="C310" s="10" t="str">
        <f t="shared" si="19"/>
        <v>4级-3级</v>
      </c>
      <c r="D310" s="10" t="s">
        <v>72</v>
      </c>
      <c r="E310" s="10" t="s">
        <v>97</v>
      </c>
      <c r="F310" s="10" t="s">
        <v>69</v>
      </c>
      <c r="G310" s="10" t="s">
        <v>347</v>
      </c>
      <c r="H310" s="118" t="s">
        <v>165</v>
      </c>
      <c r="I310" s="77" t="s">
        <v>6</v>
      </c>
      <c r="J310" s="26">
        <v>81509.070000000007</v>
      </c>
      <c r="K310" s="22"/>
      <c r="L310" s="23"/>
      <c r="M310" s="20"/>
      <c r="N310" s="24"/>
      <c r="O310" s="20"/>
      <c r="P310" s="20"/>
      <c r="Q310" s="20"/>
      <c r="R310" s="20"/>
      <c r="S310" s="20"/>
      <c r="T310">
        <v>16</v>
      </c>
    </row>
    <row r="311" spans="1:20" ht="13" hidden="1">
      <c r="A311" s="147" t="str">
        <f t="shared" si="20"/>
        <v>[提取结果.xlsx]奥宝板块关联交易等事项统计表2021年-4内部关联现金流</v>
      </c>
      <c r="B311" s="9">
        <v>309</v>
      </c>
      <c r="C311" s="10" t="str">
        <f t="shared" si="19"/>
        <v>4级-3级</v>
      </c>
      <c r="D311" s="10" t="s">
        <v>72</v>
      </c>
      <c r="E311" s="10" t="s">
        <v>97</v>
      </c>
      <c r="F311" s="10" t="s">
        <v>69</v>
      </c>
      <c r="G311" s="10" t="s">
        <v>347</v>
      </c>
      <c r="H311" s="118" t="s">
        <v>348</v>
      </c>
      <c r="I311" s="77" t="s">
        <v>6</v>
      </c>
      <c r="J311" s="26">
        <v>30922.49</v>
      </c>
      <c r="K311" s="22"/>
      <c r="L311" s="23"/>
      <c r="M311" s="20"/>
      <c r="N311" s="24"/>
      <c r="O311" s="20"/>
      <c r="P311" s="20"/>
      <c r="Q311" s="20"/>
      <c r="R311" s="20"/>
      <c r="S311" s="20"/>
      <c r="T311">
        <v>17</v>
      </c>
    </row>
    <row r="312" spans="1:20" ht="13" hidden="1">
      <c r="A312" s="147" t="str">
        <f t="shared" si="20"/>
        <v>[提取结果.xlsx]奥宝板块关联交易等事项统计表2021年-4内部关联现金流</v>
      </c>
      <c r="B312" s="9">
        <v>310</v>
      </c>
      <c r="C312" s="10" t="str">
        <f t="shared" si="19"/>
        <v>4级-3级</v>
      </c>
      <c r="D312" s="10" t="s">
        <v>72</v>
      </c>
      <c r="E312" s="10" t="s">
        <v>97</v>
      </c>
      <c r="F312" s="10" t="s">
        <v>69</v>
      </c>
      <c r="G312" s="10" t="s">
        <v>349</v>
      </c>
      <c r="H312" s="118" t="s">
        <v>306</v>
      </c>
      <c r="I312" s="77" t="s">
        <v>3</v>
      </c>
      <c r="J312" s="26">
        <v>41587.42</v>
      </c>
      <c r="K312" s="22"/>
      <c r="L312" s="23"/>
      <c r="M312" s="20"/>
      <c r="N312" s="24"/>
      <c r="O312" s="20"/>
      <c r="P312" s="20"/>
      <c r="Q312" s="20"/>
      <c r="R312" s="20"/>
      <c r="S312" s="20"/>
      <c r="T312">
        <v>18</v>
      </c>
    </row>
    <row r="313" spans="1:20" ht="13" hidden="1">
      <c r="A313" s="147" t="str">
        <f t="shared" si="20"/>
        <v>[提取结果.xlsx]奥宝板块关联交易等事项统计表2021年-4内部关联现金流</v>
      </c>
      <c r="B313" s="9">
        <v>311</v>
      </c>
      <c r="C313" s="10" t="str">
        <f t="shared" si="19"/>
        <v>4级-3级</v>
      </c>
      <c r="D313" s="10" t="s">
        <v>72</v>
      </c>
      <c r="E313" s="10" t="s">
        <v>97</v>
      </c>
      <c r="F313" s="10" t="s">
        <v>69</v>
      </c>
      <c r="G313" s="10" t="s">
        <v>349</v>
      </c>
      <c r="H313" s="118" t="s">
        <v>165</v>
      </c>
      <c r="I313" s="77" t="s">
        <v>6</v>
      </c>
      <c r="J313" s="26">
        <v>107514.43</v>
      </c>
      <c r="K313" s="22"/>
      <c r="L313" s="23"/>
      <c r="M313" s="20"/>
      <c r="N313" s="24"/>
      <c r="O313" s="20"/>
      <c r="P313" s="20"/>
      <c r="Q313" s="20"/>
      <c r="R313" s="20"/>
      <c r="S313" s="20"/>
      <c r="T313">
        <v>19</v>
      </c>
    </row>
    <row r="314" spans="1:20" ht="13" hidden="1">
      <c r="A314" s="147" t="str">
        <f t="shared" si="20"/>
        <v>[提取结果.xlsx]奥宝板块关联交易等事项统计表2021年-4内部关联现金流</v>
      </c>
      <c r="B314" s="9">
        <v>312</v>
      </c>
      <c r="C314" s="10" t="str">
        <f t="shared" si="19"/>
        <v>4级-3级</v>
      </c>
      <c r="D314" s="10" t="s">
        <v>72</v>
      </c>
      <c r="E314" s="10" t="s">
        <v>97</v>
      </c>
      <c r="F314" s="10" t="s">
        <v>69</v>
      </c>
      <c r="G314" s="10" t="s">
        <v>350</v>
      </c>
      <c r="H314" s="118" t="s">
        <v>306</v>
      </c>
      <c r="I314" s="77" t="s">
        <v>3</v>
      </c>
      <c r="J314" s="26">
        <v>184215.61</v>
      </c>
      <c r="K314" s="22"/>
      <c r="L314" s="23"/>
      <c r="M314" s="20"/>
      <c r="N314" s="24"/>
      <c r="O314" s="20"/>
      <c r="P314" s="20"/>
      <c r="Q314" s="20"/>
      <c r="R314" s="20"/>
      <c r="S314" s="20"/>
      <c r="T314">
        <v>20</v>
      </c>
    </row>
    <row r="315" spans="1:20" ht="13" hidden="1">
      <c r="A315" s="147" t="str">
        <f t="shared" si="20"/>
        <v>[提取结果.xlsx]奥宝板块关联交易等事项统计表2021年-4内部关联现金流</v>
      </c>
      <c r="B315" s="9">
        <v>313</v>
      </c>
      <c r="C315" s="10" t="str">
        <f t="shared" si="19"/>
        <v>4级-3级</v>
      </c>
      <c r="D315" s="10" t="s">
        <v>72</v>
      </c>
      <c r="E315" s="10" t="s">
        <v>97</v>
      </c>
      <c r="F315" s="10" t="s">
        <v>69</v>
      </c>
      <c r="G315" s="10" t="s">
        <v>350</v>
      </c>
      <c r="H315" s="118" t="s">
        <v>165</v>
      </c>
      <c r="I315" s="77" t="s">
        <v>6</v>
      </c>
      <c r="J315" s="26">
        <v>243525.48</v>
      </c>
      <c r="K315" s="22"/>
      <c r="L315" s="23"/>
      <c r="M315" s="20"/>
      <c r="N315" s="24"/>
      <c r="O315" s="20"/>
      <c r="P315" s="20"/>
      <c r="Q315" s="20"/>
      <c r="R315" s="20"/>
      <c r="S315" s="20"/>
      <c r="T315">
        <v>21</v>
      </c>
    </row>
    <row r="316" spans="1:20" ht="13" hidden="1">
      <c r="A316" s="147" t="str">
        <f t="shared" si="20"/>
        <v>[提取结果.xlsx]奥宝板块关联交易等事项统计表2021年-4内部关联现金流</v>
      </c>
      <c r="B316" s="9">
        <v>314</v>
      </c>
      <c r="C316" s="10" t="str">
        <f t="shared" si="19"/>
        <v>4级-3级</v>
      </c>
      <c r="D316" s="10" t="s">
        <v>72</v>
      </c>
      <c r="E316" s="10" t="s">
        <v>97</v>
      </c>
      <c r="F316" s="10" t="s">
        <v>69</v>
      </c>
      <c r="G316" s="10" t="s">
        <v>245</v>
      </c>
      <c r="H316" s="118" t="s">
        <v>306</v>
      </c>
      <c r="I316" s="77" t="s">
        <v>3</v>
      </c>
      <c r="J316" s="26">
        <v>289958.5</v>
      </c>
      <c r="K316" s="22"/>
      <c r="L316" s="23"/>
      <c r="M316" s="20"/>
      <c r="N316" s="24"/>
      <c r="O316" s="20"/>
      <c r="P316" s="20"/>
      <c r="Q316" s="20"/>
      <c r="R316" s="20"/>
      <c r="S316" s="20"/>
      <c r="T316">
        <v>22</v>
      </c>
    </row>
    <row r="317" spans="1:20" ht="13" hidden="1">
      <c r="A317" s="147" t="str">
        <f t="shared" si="20"/>
        <v>[提取结果.xlsx]奥宝板块关联交易等事项统计表2021年-4内部关联现金流</v>
      </c>
      <c r="B317" s="9">
        <v>315</v>
      </c>
      <c r="C317" s="10" t="str">
        <f t="shared" si="19"/>
        <v>4级-3级</v>
      </c>
      <c r="D317" s="10" t="s">
        <v>72</v>
      </c>
      <c r="E317" s="10" t="s">
        <v>97</v>
      </c>
      <c r="F317" s="10" t="s">
        <v>69</v>
      </c>
      <c r="G317" s="10" t="s">
        <v>194</v>
      </c>
      <c r="H317" s="118" t="s">
        <v>165</v>
      </c>
      <c r="I317" s="77" t="s">
        <v>5</v>
      </c>
      <c r="J317" s="26">
        <v>584364.5</v>
      </c>
      <c r="K317" s="22"/>
      <c r="L317" s="23"/>
      <c r="M317" s="20"/>
      <c r="N317" s="24"/>
      <c r="O317" s="20"/>
      <c r="P317" s="20"/>
      <c r="Q317" s="20"/>
      <c r="R317" s="20"/>
      <c r="S317" s="20"/>
      <c r="T317">
        <v>23</v>
      </c>
    </row>
    <row r="318" spans="1:20" ht="13" hidden="1">
      <c r="A318" s="147" t="str">
        <f t="shared" si="20"/>
        <v>[提取结果.xlsx]奥宝板块关联交易等事项统计表2021年-4内部关联现金流</v>
      </c>
      <c r="B318" s="9">
        <v>316</v>
      </c>
      <c r="C318" s="10" t="str">
        <f t="shared" si="19"/>
        <v>4级-3级</v>
      </c>
      <c r="D318" s="10" t="s">
        <v>72</v>
      </c>
      <c r="E318" s="10" t="s">
        <v>97</v>
      </c>
      <c r="F318" s="10" t="s">
        <v>69</v>
      </c>
      <c r="G318" s="10" t="s">
        <v>194</v>
      </c>
      <c r="H318" s="118" t="s">
        <v>165</v>
      </c>
      <c r="I318" s="77" t="s">
        <v>6</v>
      </c>
      <c r="J318" s="26">
        <v>42184.15</v>
      </c>
      <c r="K318" s="22"/>
      <c r="L318" s="23"/>
      <c r="M318" s="20"/>
      <c r="N318" s="24"/>
      <c r="O318" s="20"/>
      <c r="P318" s="20"/>
      <c r="Q318" s="20"/>
      <c r="R318" s="20"/>
      <c r="S318" s="20"/>
      <c r="T318">
        <v>24</v>
      </c>
    </row>
    <row r="319" spans="1:20" ht="13" hidden="1">
      <c r="A319" s="147" t="str">
        <f t="shared" si="20"/>
        <v>[提取结果.xlsx]奥宝板块关联交易等事项统计表2021年-4内部关联现金流</v>
      </c>
      <c r="B319" s="9">
        <v>317</v>
      </c>
      <c r="C319" s="10" t="str">
        <f t="shared" si="19"/>
        <v>4级-3级</v>
      </c>
      <c r="D319" s="10" t="s">
        <v>72</v>
      </c>
      <c r="E319" s="10" t="s">
        <v>97</v>
      </c>
      <c r="F319" s="10" t="s">
        <v>69</v>
      </c>
      <c r="G319" s="10" t="s">
        <v>351</v>
      </c>
      <c r="H319" s="118" t="s">
        <v>306</v>
      </c>
      <c r="I319" s="77" t="s">
        <v>3</v>
      </c>
      <c r="J319" s="26">
        <v>140567</v>
      </c>
      <c r="K319" s="22"/>
      <c r="L319" s="23"/>
      <c r="M319" s="20"/>
      <c r="N319" s="24"/>
      <c r="O319" s="20"/>
      <c r="P319" s="20"/>
      <c r="Q319" s="20"/>
      <c r="R319" s="20"/>
      <c r="S319" s="20"/>
      <c r="T319">
        <v>25</v>
      </c>
    </row>
    <row r="320" spans="1:20" ht="13" hidden="1">
      <c r="A320" s="147" t="str">
        <f t="shared" si="20"/>
        <v>[提取结果.xlsx]奥宝板块关联交易等事项统计表2021年-4内部关联现金流</v>
      </c>
      <c r="B320" s="9">
        <v>318</v>
      </c>
      <c r="C320" s="10" t="str">
        <f t="shared" si="19"/>
        <v>4级-3级</v>
      </c>
      <c r="D320" s="10" t="s">
        <v>72</v>
      </c>
      <c r="E320" s="10" t="s">
        <v>97</v>
      </c>
      <c r="F320" s="10" t="s">
        <v>69</v>
      </c>
      <c r="G320" s="10" t="s">
        <v>352</v>
      </c>
      <c r="H320" s="118" t="s">
        <v>306</v>
      </c>
      <c r="I320" s="77" t="s">
        <v>3</v>
      </c>
      <c r="J320" s="26">
        <v>2774.58</v>
      </c>
      <c r="K320" s="22"/>
      <c r="L320" s="23"/>
      <c r="M320" s="20"/>
      <c r="N320" s="24"/>
      <c r="O320" s="20"/>
      <c r="P320" s="20"/>
      <c r="Q320" s="20"/>
      <c r="R320" s="20"/>
      <c r="S320" s="20"/>
      <c r="T320">
        <v>26</v>
      </c>
    </row>
    <row r="321" spans="1:20" ht="13" hidden="1">
      <c r="A321" s="147" t="str">
        <f t="shared" si="20"/>
        <v>[提取结果.xlsx]奥宝板块关联交易等事项统计表2021年-4内部关联现金流</v>
      </c>
      <c r="B321" s="9">
        <v>319</v>
      </c>
      <c r="C321" s="10" t="str">
        <f t="shared" si="19"/>
        <v>4级-3级</v>
      </c>
      <c r="D321" s="10" t="s">
        <v>72</v>
      </c>
      <c r="E321" s="10" t="s">
        <v>97</v>
      </c>
      <c r="F321" s="10" t="s">
        <v>69</v>
      </c>
      <c r="G321" s="10" t="s">
        <v>353</v>
      </c>
      <c r="H321" s="118" t="s">
        <v>306</v>
      </c>
      <c r="I321" s="77" t="s">
        <v>3</v>
      </c>
      <c r="J321" s="26">
        <v>849.09</v>
      </c>
      <c r="K321" s="22"/>
      <c r="L321" s="23"/>
      <c r="M321" s="20"/>
      <c r="N321" s="24"/>
      <c r="O321" s="20"/>
      <c r="P321" s="20"/>
      <c r="Q321" s="20"/>
      <c r="R321" s="20"/>
      <c r="S321" s="20"/>
      <c r="T321">
        <v>27</v>
      </c>
    </row>
    <row r="322" spans="1:20" ht="13" hidden="1">
      <c r="A322" s="147" t="str">
        <f t="shared" si="20"/>
        <v>[提取结果.xlsx]奥宝板块关联交易等事项统计表2021年-4内部关联现金流</v>
      </c>
      <c r="B322" s="9">
        <v>320</v>
      </c>
      <c r="C322" s="10" t="str">
        <f t="shared" si="19"/>
        <v>4级-3级</v>
      </c>
      <c r="D322" s="10" t="s">
        <v>72</v>
      </c>
      <c r="E322" s="10" t="s">
        <v>97</v>
      </c>
      <c r="F322" s="10" t="s">
        <v>69</v>
      </c>
      <c r="G322" s="10" t="s">
        <v>354</v>
      </c>
      <c r="H322" s="118" t="s">
        <v>306</v>
      </c>
      <c r="I322" s="77" t="s">
        <v>3</v>
      </c>
      <c r="J322" s="26">
        <v>2108774.75</v>
      </c>
      <c r="K322" s="22"/>
      <c r="L322" s="23"/>
      <c r="M322" s="20"/>
      <c r="N322" s="24"/>
      <c r="O322" s="20"/>
      <c r="P322" s="20"/>
      <c r="Q322" s="20"/>
      <c r="R322" s="20"/>
      <c r="S322" s="20"/>
      <c r="T322">
        <v>28</v>
      </c>
    </row>
    <row r="323" spans="1:20" ht="13" hidden="1">
      <c r="A323" s="147" t="str">
        <f t="shared" si="20"/>
        <v>[提取结果.xlsx]奥宝板块关联交易等事项统计表2021年-4内部关联现金流</v>
      </c>
      <c r="B323" s="9">
        <v>321</v>
      </c>
      <c r="C323" s="10" t="str">
        <f t="shared" si="19"/>
        <v>4级-1级</v>
      </c>
      <c r="D323" s="10" t="s">
        <v>72</v>
      </c>
      <c r="E323" s="10" t="s">
        <v>97</v>
      </c>
      <c r="F323" s="10" t="s">
        <v>64</v>
      </c>
      <c r="G323" s="10" t="s">
        <v>65</v>
      </c>
      <c r="H323" s="118" t="s">
        <v>256</v>
      </c>
      <c r="I323" s="77" t="s">
        <v>5</v>
      </c>
      <c r="J323" s="26">
        <v>600000</v>
      </c>
      <c r="K323" s="22"/>
      <c r="L323" s="23"/>
      <c r="M323" s="20"/>
      <c r="N323" s="24"/>
      <c r="O323" s="20"/>
      <c r="P323" s="20"/>
      <c r="Q323" s="20"/>
      <c r="R323" s="20"/>
      <c r="S323" s="20"/>
      <c r="T323">
        <v>29</v>
      </c>
    </row>
    <row r="324" spans="1:20" ht="13" hidden="1">
      <c r="A324" s="147" t="str">
        <f t="shared" si="20"/>
        <v>[提取结果.xlsx]奥宝板块关联交易等事项统计表2021年-4内部关联现金流</v>
      </c>
      <c r="B324" s="9">
        <v>322</v>
      </c>
      <c r="C324" s="10" t="str">
        <f t="shared" si="19"/>
        <v>4级-3级</v>
      </c>
      <c r="D324" s="10" t="s">
        <v>72</v>
      </c>
      <c r="E324" s="10" t="s">
        <v>97</v>
      </c>
      <c r="F324" s="10" t="s">
        <v>69</v>
      </c>
      <c r="G324" s="10" t="s">
        <v>355</v>
      </c>
      <c r="H324" s="118" t="s">
        <v>306</v>
      </c>
      <c r="I324" s="77" t="s">
        <v>3</v>
      </c>
      <c r="J324" s="26">
        <v>107438.39999999999</v>
      </c>
      <c r="K324" s="22"/>
      <c r="L324" s="23"/>
      <c r="M324" s="20"/>
      <c r="N324" s="24"/>
      <c r="O324" s="20"/>
      <c r="P324" s="20"/>
      <c r="Q324" s="20"/>
      <c r="R324" s="20"/>
      <c r="S324" s="20"/>
      <c r="T324">
        <v>30</v>
      </c>
    </row>
    <row r="325" spans="1:20" ht="13" hidden="1">
      <c r="A325" s="147" t="str">
        <f t="shared" si="20"/>
        <v>[提取结果.xlsx]奥宝板块关联交易等事项统计表2021年-4内部关联现金流</v>
      </c>
      <c r="B325" s="9">
        <v>323</v>
      </c>
      <c r="C325" s="10" t="str">
        <f t="shared" si="19"/>
        <v>4级-3级</v>
      </c>
      <c r="D325" s="10" t="s">
        <v>72</v>
      </c>
      <c r="E325" s="10" t="s">
        <v>97</v>
      </c>
      <c r="F325" s="10" t="s">
        <v>69</v>
      </c>
      <c r="G325" s="10" t="s">
        <v>355</v>
      </c>
      <c r="H325" s="118" t="s">
        <v>165</v>
      </c>
      <c r="I325" s="77" t="s">
        <v>5</v>
      </c>
      <c r="J325" s="26">
        <v>1885.04</v>
      </c>
      <c r="K325" s="22"/>
      <c r="L325" s="23"/>
      <c r="M325" s="20"/>
      <c r="N325" s="24"/>
      <c r="O325" s="20"/>
      <c r="P325" s="20"/>
      <c r="Q325" s="20"/>
      <c r="R325" s="20"/>
      <c r="S325" s="20"/>
      <c r="T325">
        <v>31</v>
      </c>
    </row>
    <row r="326" spans="1:20" ht="13" hidden="1">
      <c r="A326" s="147" t="str">
        <f t="shared" si="20"/>
        <v>[提取结果.xlsx]奥宝板块关联交易等事项统计表2021年-4内部关联现金流</v>
      </c>
      <c r="B326" s="9">
        <v>324</v>
      </c>
      <c r="C326" s="10" t="str">
        <f t="shared" si="19"/>
        <v>4级-3级</v>
      </c>
      <c r="D326" s="10" t="s">
        <v>72</v>
      </c>
      <c r="E326" s="10" t="s">
        <v>97</v>
      </c>
      <c r="F326" s="10" t="s">
        <v>69</v>
      </c>
      <c r="G326" s="10" t="s">
        <v>355</v>
      </c>
      <c r="H326" s="118" t="s">
        <v>165</v>
      </c>
      <c r="I326" s="77" t="s">
        <v>6</v>
      </c>
      <c r="J326" s="26">
        <v>351511.82</v>
      </c>
      <c r="K326" s="22"/>
      <c r="L326" s="23"/>
      <c r="M326" s="20"/>
      <c r="N326" s="24"/>
      <c r="O326" s="20"/>
      <c r="P326" s="20"/>
      <c r="Q326" s="20"/>
      <c r="R326" s="20"/>
      <c r="S326" s="20"/>
      <c r="T326">
        <v>32</v>
      </c>
    </row>
    <row r="327" spans="1:20" ht="13" hidden="1">
      <c r="A327" s="147" t="str">
        <f t="shared" si="20"/>
        <v>[提取结果.xlsx]奥宝板块关联交易等事项统计表2021年-4内部关联现金流</v>
      </c>
      <c r="B327" s="9">
        <v>325</v>
      </c>
      <c r="C327" s="10" t="str">
        <f t="shared" si="19"/>
        <v>4级-3级</v>
      </c>
      <c r="D327" s="10" t="s">
        <v>72</v>
      </c>
      <c r="E327" s="10" t="s">
        <v>97</v>
      </c>
      <c r="F327" s="10" t="s">
        <v>69</v>
      </c>
      <c r="G327" s="10" t="s">
        <v>161</v>
      </c>
      <c r="H327" s="118" t="s">
        <v>306</v>
      </c>
      <c r="I327" s="77" t="s">
        <v>3</v>
      </c>
      <c r="J327" s="26">
        <v>315891.25</v>
      </c>
      <c r="K327" s="22"/>
      <c r="L327" s="23"/>
      <c r="M327" s="20"/>
      <c r="N327" s="24"/>
      <c r="O327" s="20"/>
      <c r="P327" s="20"/>
      <c r="Q327" s="20"/>
      <c r="R327" s="20"/>
      <c r="S327" s="20"/>
      <c r="T327">
        <v>33</v>
      </c>
    </row>
    <row r="328" spans="1:20" ht="13" hidden="1">
      <c r="A328" s="147" t="str">
        <f t="shared" si="20"/>
        <v>[提取结果.xlsx]奥宝板块关联交易等事项统计表2021年-4内部关联现金流</v>
      </c>
      <c r="B328" s="9">
        <v>326</v>
      </c>
      <c r="C328" s="10" t="str">
        <f t="shared" si="19"/>
        <v>4级-3级</v>
      </c>
      <c r="D328" s="10" t="s">
        <v>72</v>
      </c>
      <c r="E328" s="10" t="s">
        <v>97</v>
      </c>
      <c r="F328" s="10" t="s">
        <v>69</v>
      </c>
      <c r="G328" s="10" t="s">
        <v>161</v>
      </c>
      <c r="H328" s="118" t="s">
        <v>344</v>
      </c>
      <c r="I328" s="77" t="s">
        <v>6</v>
      </c>
      <c r="J328" s="26">
        <v>826481.49</v>
      </c>
      <c r="K328" s="22"/>
      <c r="L328" s="23"/>
      <c r="M328" s="20"/>
      <c r="N328" s="24"/>
      <c r="O328" s="20"/>
      <c r="P328" s="20"/>
      <c r="Q328" s="20"/>
      <c r="R328" s="20"/>
      <c r="S328" s="20"/>
      <c r="T328">
        <v>34</v>
      </c>
    </row>
    <row r="329" spans="1:20" ht="13" hidden="1">
      <c r="A329" s="147" t="str">
        <f t="shared" si="20"/>
        <v>[提取结果.xlsx]奥宝板块关联交易等事项统计表2021年-4内部关联现金流</v>
      </c>
      <c r="B329" s="9">
        <v>327</v>
      </c>
      <c r="C329" s="10" t="str">
        <f t="shared" si="19"/>
        <v>4级-3级</v>
      </c>
      <c r="D329" s="10" t="s">
        <v>72</v>
      </c>
      <c r="E329" s="10" t="s">
        <v>97</v>
      </c>
      <c r="F329" s="10" t="s">
        <v>69</v>
      </c>
      <c r="G329" s="10" t="s">
        <v>161</v>
      </c>
      <c r="H329" s="118" t="s">
        <v>346</v>
      </c>
      <c r="I329" s="77" t="s">
        <v>6</v>
      </c>
      <c r="J329" s="26">
        <v>143</v>
      </c>
      <c r="K329" s="22"/>
      <c r="L329" s="23"/>
      <c r="M329" s="20"/>
      <c r="N329" s="24"/>
      <c r="O329" s="20"/>
      <c r="P329" s="20"/>
      <c r="Q329" s="20"/>
      <c r="R329" s="20"/>
      <c r="S329" s="20"/>
      <c r="T329">
        <v>35</v>
      </c>
    </row>
    <row r="330" spans="1:20" ht="13" hidden="1">
      <c r="A330" s="147" t="str">
        <f t="shared" si="20"/>
        <v>[提取结果.xlsx]奥宝板块关联交易等事项统计表2021年-4内部关联现金流</v>
      </c>
      <c r="B330" s="9">
        <v>328</v>
      </c>
      <c r="C330" s="10" t="str">
        <f t="shared" si="19"/>
        <v>4级-2级</v>
      </c>
      <c r="D330" s="10" t="s">
        <v>72</v>
      </c>
      <c r="E330" s="10" t="s">
        <v>97</v>
      </c>
      <c r="F330" s="10" t="s">
        <v>66</v>
      </c>
      <c r="G330" s="10" t="s">
        <v>84</v>
      </c>
      <c r="H330" s="118" t="s">
        <v>356</v>
      </c>
      <c r="I330" s="77" t="s">
        <v>6</v>
      </c>
      <c r="J330" s="26">
        <v>9321.52</v>
      </c>
      <c r="K330" s="22"/>
      <c r="L330" s="23"/>
      <c r="M330" s="20"/>
      <c r="N330" s="24"/>
      <c r="O330" s="20"/>
      <c r="P330" s="20"/>
      <c r="Q330" s="20"/>
      <c r="R330" s="20"/>
      <c r="S330" s="20"/>
      <c r="T330">
        <v>36</v>
      </c>
    </row>
    <row r="331" spans="1:20" ht="13" hidden="1">
      <c r="A331" s="147" t="str">
        <f t="shared" si="20"/>
        <v>[提取结果.xlsx]奥宝板块关联交易等事项统计表2021年-4内部关联现金流</v>
      </c>
      <c r="B331" s="9">
        <v>329</v>
      </c>
      <c r="C331" s="10" t="str">
        <f t="shared" si="19"/>
        <v>4级-3级</v>
      </c>
      <c r="D331" s="10" t="s">
        <v>72</v>
      </c>
      <c r="E331" s="10" t="s">
        <v>97</v>
      </c>
      <c r="F331" s="10" t="s">
        <v>69</v>
      </c>
      <c r="G331" s="10" t="s">
        <v>247</v>
      </c>
      <c r="H331" s="118" t="s">
        <v>356</v>
      </c>
      <c r="I331" s="77" t="s">
        <v>6</v>
      </c>
      <c r="J331" s="26">
        <v>5818.36</v>
      </c>
      <c r="K331" s="22"/>
      <c r="L331" s="23"/>
      <c r="M331" s="20"/>
      <c r="N331" s="24"/>
      <c r="O331" s="20"/>
      <c r="P331" s="20"/>
      <c r="Q331" s="20"/>
      <c r="R331" s="20"/>
      <c r="S331" s="20"/>
      <c r="T331">
        <v>37</v>
      </c>
    </row>
    <row r="332" spans="1:20" ht="13" hidden="1">
      <c r="A332" s="147" t="str">
        <f t="shared" si="20"/>
        <v>[提取结果.xlsx]奥宝板块关联交易等事项统计表2021年-4内部关联现金流</v>
      </c>
      <c r="B332" s="9">
        <v>330</v>
      </c>
      <c r="C332" s="10" t="str">
        <f t="shared" si="19"/>
        <v>4级-3级</v>
      </c>
      <c r="D332" s="10" t="s">
        <v>72</v>
      </c>
      <c r="E332" s="10" t="s">
        <v>97</v>
      </c>
      <c r="F332" s="10" t="s">
        <v>69</v>
      </c>
      <c r="G332" s="10" t="s">
        <v>357</v>
      </c>
      <c r="H332" s="118" t="s">
        <v>306</v>
      </c>
      <c r="I332" s="77" t="s">
        <v>3</v>
      </c>
      <c r="J332" s="26">
        <v>47122.559999999998</v>
      </c>
      <c r="K332" s="22"/>
      <c r="L332" s="23"/>
      <c r="M332" s="20"/>
      <c r="N332" s="24"/>
      <c r="O332" s="20"/>
      <c r="P332" s="20"/>
      <c r="Q332" s="20"/>
      <c r="R332" s="20"/>
      <c r="S332" s="20"/>
      <c r="T332">
        <v>38</v>
      </c>
    </row>
    <row r="333" spans="1:20" ht="13" hidden="1">
      <c r="A333" s="147" t="str">
        <f t="shared" si="20"/>
        <v>[提取结果.xlsx]奥宝板块关联交易等事项统计表2021年-4内部关联现金流</v>
      </c>
      <c r="B333" s="9">
        <v>331</v>
      </c>
      <c r="C333" s="10" t="str">
        <f t="shared" si="19"/>
        <v>4级-3级</v>
      </c>
      <c r="D333" s="10" t="s">
        <v>72</v>
      </c>
      <c r="E333" s="10" t="s">
        <v>97</v>
      </c>
      <c r="F333" s="10" t="s">
        <v>69</v>
      </c>
      <c r="G333" s="10" t="s">
        <v>357</v>
      </c>
      <c r="H333" s="118" t="s">
        <v>165</v>
      </c>
      <c r="I333" s="77" t="s">
        <v>6</v>
      </c>
      <c r="J333" s="26">
        <v>32317.599999999999</v>
      </c>
      <c r="K333" s="22"/>
      <c r="L333" s="23"/>
      <c r="M333" s="20"/>
      <c r="N333" s="24"/>
      <c r="O333" s="20"/>
      <c r="P333" s="20"/>
      <c r="Q333" s="20"/>
      <c r="R333" s="20"/>
      <c r="S333" s="20"/>
      <c r="T333">
        <v>39</v>
      </c>
    </row>
    <row r="334" spans="1:20" ht="13" hidden="1">
      <c r="A334" s="147" t="str">
        <f t="shared" si="20"/>
        <v>[提取结果.xlsx]奥宝板块关联交易等事项统计表2021年-4内部关联现金流</v>
      </c>
      <c r="B334" s="9">
        <v>332</v>
      </c>
      <c r="C334" s="10" t="str">
        <f t="shared" si="19"/>
        <v>4级-3级</v>
      </c>
      <c r="D334" s="10" t="s">
        <v>72</v>
      </c>
      <c r="E334" s="10" t="s">
        <v>97</v>
      </c>
      <c r="F334" s="10" t="s">
        <v>69</v>
      </c>
      <c r="G334" s="10" t="s">
        <v>358</v>
      </c>
      <c r="H334" s="118" t="s">
        <v>306</v>
      </c>
      <c r="I334" s="77" t="s">
        <v>3</v>
      </c>
      <c r="J334" s="26">
        <v>81113.7</v>
      </c>
      <c r="K334" s="22"/>
      <c r="L334" s="23"/>
      <c r="M334" s="20"/>
      <c r="N334" s="24"/>
      <c r="O334" s="20"/>
      <c r="P334" s="20"/>
      <c r="Q334" s="20"/>
      <c r="R334" s="20"/>
      <c r="S334" s="20"/>
      <c r="T334">
        <v>40</v>
      </c>
    </row>
    <row r="335" spans="1:20" ht="13" hidden="1">
      <c r="A335" s="147" t="str">
        <f t="shared" si="20"/>
        <v>[提取结果.xlsx]奥宝板块关联交易等事项统计表2021年-4内部关联现金流</v>
      </c>
      <c r="B335" s="9">
        <v>333</v>
      </c>
      <c r="C335" s="10" t="str">
        <f t="shared" si="19"/>
        <v>4级-4级</v>
      </c>
      <c r="D335" s="10" t="s">
        <v>72</v>
      </c>
      <c r="E335" s="10" t="s">
        <v>97</v>
      </c>
      <c r="F335" s="10" t="s">
        <v>72</v>
      </c>
      <c r="G335" s="10" t="s">
        <v>76</v>
      </c>
      <c r="H335" s="118" t="s">
        <v>185</v>
      </c>
      <c r="I335" s="77" t="s">
        <v>5</v>
      </c>
      <c r="J335" s="26">
        <v>152480.99</v>
      </c>
      <c r="K335" s="22"/>
      <c r="L335" s="23"/>
      <c r="M335" s="20"/>
      <c r="N335" s="24"/>
      <c r="O335" s="20"/>
      <c r="P335" s="20"/>
      <c r="Q335" s="20"/>
      <c r="R335" s="20"/>
      <c r="S335" s="20"/>
      <c r="T335">
        <v>41</v>
      </c>
    </row>
    <row r="336" spans="1:20" s="178" customFormat="1" ht="13" hidden="1">
      <c r="A336" s="171" t="str">
        <f t="shared" si="20"/>
        <v>[提取结果.xlsx]奥宝板块关联交易等事项统计表2021年-4内部关联现金流</v>
      </c>
      <c r="B336" s="172">
        <v>334</v>
      </c>
      <c r="C336" s="152" t="str">
        <f t="shared" si="19"/>
        <v>4级-4级</v>
      </c>
      <c r="D336" s="152" t="s">
        <v>72</v>
      </c>
      <c r="E336" s="152" t="s">
        <v>97</v>
      </c>
      <c r="F336" s="152" t="s">
        <v>72</v>
      </c>
      <c r="G336" s="152" t="s">
        <v>76</v>
      </c>
      <c r="H336" s="196" t="s">
        <v>185</v>
      </c>
      <c r="I336" s="174" t="s">
        <v>9</v>
      </c>
      <c r="J336" s="175">
        <v>4161027.46</v>
      </c>
      <c r="K336" s="173"/>
      <c r="L336" s="174"/>
      <c r="M336" s="176"/>
      <c r="N336" s="177"/>
      <c r="O336" s="176"/>
      <c r="P336" s="176"/>
      <c r="Q336" s="176"/>
      <c r="R336" s="176"/>
      <c r="S336" s="176"/>
      <c r="T336" s="178">
        <v>42</v>
      </c>
    </row>
    <row r="337" spans="1:20" s="178" customFormat="1" ht="13" hidden="1">
      <c r="A337" s="171" t="str">
        <f t="shared" si="20"/>
        <v>[提取结果.xlsx]奥宝板块关联交易等事项统计表2021年-4内部关联现金流</v>
      </c>
      <c r="B337" s="172">
        <v>335</v>
      </c>
      <c r="C337" s="152" t="str">
        <f t="shared" si="19"/>
        <v>4级-4级</v>
      </c>
      <c r="D337" s="152" t="s">
        <v>72</v>
      </c>
      <c r="E337" s="152" t="s">
        <v>97</v>
      </c>
      <c r="F337" s="152" t="s">
        <v>72</v>
      </c>
      <c r="G337" s="152" t="s">
        <v>76</v>
      </c>
      <c r="H337" s="196" t="s">
        <v>165</v>
      </c>
      <c r="I337" s="174" t="s">
        <v>6</v>
      </c>
      <c r="J337" s="175">
        <v>4771795.4800000004</v>
      </c>
      <c r="K337" s="173"/>
      <c r="L337" s="174"/>
      <c r="M337" s="176"/>
      <c r="N337" s="177"/>
      <c r="O337" s="176"/>
      <c r="P337" s="176"/>
      <c r="Q337" s="176"/>
      <c r="R337" s="176"/>
      <c r="S337" s="176"/>
      <c r="T337" s="178">
        <v>43</v>
      </c>
    </row>
    <row r="338" spans="1:20" s="178" customFormat="1" ht="13" hidden="1">
      <c r="A338" s="147" t="str">
        <f t="shared" si="20"/>
        <v>[提取结果.xlsx]奥宝板块关联交易等事项统计表2021年-4内部关联现金流</v>
      </c>
      <c r="B338" s="172">
        <v>336</v>
      </c>
      <c r="C338" s="152" t="str">
        <f t="shared" si="19"/>
        <v>4级-3级</v>
      </c>
      <c r="D338" s="152" t="s">
        <v>72</v>
      </c>
      <c r="E338" s="152" t="s">
        <v>97</v>
      </c>
      <c r="F338" s="152" t="s">
        <v>69</v>
      </c>
      <c r="G338" s="152" t="s">
        <v>96</v>
      </c>
      <c r="H338" s="196" t="s">
        <v>185</v>
      </c>
      <c r="I338" s="174" t="s">
        <v>9</v>
      </c>
      <c r="J338" s="175">
        <v>186046.49</v>
      </c>
      <c r="K338" s="173"/>
      <c r="L338" s="174"/>
      <c r="M338" s="176"/>
      <c r="N338" s="177"/>
      <c r="O338" s="176"/>
      <c r="P338" s="176"/>
      <c r="Q338" s="176"/>
      <c r="R338" s="176"/>
      <c r="S338" s="176"/>
      <c r="T338" s="178">
        <v>44</v>
      </c>
    </row>
    <row r="339" spans="1:20" ht="13" hidden="1">
      <c r="A339" s="147" t="str">
        <f t="shared" si="20"/>
        <v>[提取结果.xlsx]奥宝板块关联交易等事项统计表2021年-4内部关联现金流</v>
      </c>
      <c r="B339" s="9">
        <v>337</v>
      </c>
      <c r="C339" s="10" t="str">
        <f t="shared" si="19"/>
        <v>4级-3级</v>
      </c>
      <c r="D339" s="10" t="s">
        <v>72</v>
      </c>
      <c r="E339" s="10" t="s">
        <v>97</v>
      </c>
      <c r="F339" s="10" t="s">
        <v>69</v>
      </c>
      <c r="G339" s="10" t="s">
        <v>121</v>
      </c>
      <c r="H339" s="118" t="s">
        <v>165</v>
      </c>
      <c r="I339" s="77" t="s">
        <v>5</v>
      </c>
      <c r="J339" s="26">
        <v>3952.44</v>
      </c>
      <c r="K339" s="22"/>
      <c r="L339" s="23"/>
      <c r="M339" s="20"/>
      <c r="N339" s="24"/>
      <c r="O339" s="20"/>
      <c r="P339" s="20"/>
      <c r="Q339" s="20"/>
      <c r="R339" s="20"/>
      <c r="S339" s="20"/>
      <c r="T339">
        <v>45</v>
      </c>
    </row>
    <row r="340" spans="1:20" ht="14" hidden="1">
      <c r="A340" s="147" t="str">
        <f t="shared" si="20"/>
        <v>[提取结果.xlsx]奥宝板块关联交易等事项统计表2021年-4内部关联现金流</v>
      </c>
      <c r="B340" s="9">
        <v>338</v>
      </c>
      <c r="C340" s="73" t="str">
        <f t="shared" si="19"/>
        <v>4级-1级</v>
      </c>
      <c r="D340" s="73" t="s">
        <v>72</v>
      </c>
      <c r="E340" s="73" t="s">
        <v>76</v>
      </c>
      <c r="F340" s="75" t="s">
        <v>64</v>
      </c>
      <c r="G340" s="75" t="s">
        <v>65</v>
      </c>
      <c r="H340" s="76" t="s">
        <v>306</v>
      </c>
      <c r="I340" s="77" t="s">
        <v>3</v>
      </c>
      <c r="J340" s="78">
        <v>9702394.8299999982</v>
      </c>
      <c r="K340" s="22"/>
      <c r="L340" s="23"/>
      <c r="M340" s="32"/>
      <c r="N340" s="24"/>
      <c r="O340" s="20"/>
      <c r="P340" s="20"/>
      <c r="Q340" s="20"/>
      <c r="R340" s="20"/>
      <c r="S340" s="20"/>
      <c r="T340">
        <v>1</v>
      </c>
    </row>
    <row r="341" spans="1:20" ht="14" hidden="1">
      <c r="A341" s="147" t="str">
        <f t="shared" si="20"/>
        <v>[提取结果.xlsx]奥宝板块关联交易等事项统计表2021年-4内部关联现金流</v>
      </c>
      <c r="B341" s="9">
        <v>339</v>
      </c>
      <c r="C341" s="73" t="str">
        <f t="shared" si="19"/>
        <v>4级-2级</v>
      </c>
      <c r="D341" s="73" t="s">
        <v>72</v>
      </c>
      <c r="E341" s="73" t="s">
        <v>76</v>
      </c>
      <c r="F341" s="75" t="s">
        <v>66</v>
      </c>
      <c r="G341" s="75" t="s">
        <v>90</v>
      </c>
      <c r="H341" s="76" t="s">
        <v>306</v>
      </c>
      <c r="I341" s="77" t="s">
        <v>3</v>
      </c>
      <c r="J341" s="78">
        <v>3240000</v>
      </c>
      <c r="K341" s="22"/>
      <c r="L341" s="23"/>
      <c r="M341" s="32"/>
      <c r="N341" s="24"/>
      <c r="O341" s="20"/>
      <c r="P341" s="20"/>
      <c r="Q341" s="20"/>
      <c r="R341" s="20"/>
      <c r="S341" s="20"/>
      <c r="T341">
        <v>2</v>
      </c>
    </row>
    <row r="342" spans="1:20" ht="14" hidden="1">
      <c r="A342" s="147" t="str">
        <f t="shared" si="20"/>
        <v>[提取结果.xlsx]奥宝板块关联交易等事项统计表2021年-4内部关联现金流</v>
      </c>
      <c r="B342" s="9">
        <v>340</v>
      </c>
      <c r="C342" s="73" t="str">
        <f t="shared" si="19"/>
        <v>4级-3级</v>
      </c>
      <c r="D342" s="73" t="s">
        <v>72</v>
      </c>
      <c r="E342" s="73" t="s">
        <v>76</v>
      </c>
      <c r="F342" s="75" t="s">
        <v>69</v>
      </c>
      <c r="G342" s="75" t="s">
        <v>359</v>
      </c>
      <c r="H342" s="76" t="s">
        <v>306</v>
      </c>
      <c r="I342" s="77" t="s">
        <v>3</v>
      </c>
      <c r="J342" s="78">
        <v>1089814.1300000001</v>
      </c>
      <c r="K342" s="22"/>
      <c r="L342" s="23"/>
      <c r="M342" s="32"/>
      <c r="N342" s="24"/>
      <c r="O342" s="20"/>
      <c r="P342" s="20"/>
      <c r="Q342" s="20"/>
      <c r="R342" s="20"/>
      <c r="S342" s="20"/>
      <c r="T342">
        <v>3</v>
      </c>
    </row>
    <row r="343" spans="1:20" ht="14" hidden="1">
      <c r="A343" s="147" t="str">
        <f t="shared" si="20"/>
        <v>[提取结果.xlsx]奥宝板块关联交易等事项统计表2021年-4内部关联现金流</v>
      </c>
      <c r="B343" s="9">
        <v>341</v>
      </c>
      <c r="C343" s="73" t="str">
        <f t="shared" si="19"/>
        <v>4级-2级</v>
      </c>
      <c r="D343" s="73" t="s">
        <v>72</v>
      </c>
      <c r="E343" s="73" t="s">
        <v>76</v>
      </c>
      <c r="F343" s="75" t="s">
        <v>66</v>
      </c>
      <c r="G343" s="75" t="s">
        <v>74</v>
      </c>
      <c r="H343" s="76" t="s">
        <v>306</v>
      </c>
      <c r="I343" s="77" t="s">
        <v>3</v>
      </c>
      <c r="J343" s="78">
        <v>370156</v>
      </c>
      <c r="K343" s="22"/>
      <c r="L343" s="23"/>
      <c r="M343" s="32"/>
      <c r="N343" s="24"/>
      <c r="O343" s="20"/>
      <c r="P343" s="20"/>
      <c r="Q343" s="20"/>
      <c r="R343" s="20"/>
      <c r="S343" s="20"/>
      <c r="T343">
        <v>4</v>
      </c>
    </row>
    <row r="344" spans="1:20" ht="14" hidden="1">
      <c r="A344" s="147" t="str">
        <f t="shared" si="20"/>
        <v>[提取结果.xlsx]奥宝板块关联交易等事项统计表2021年-4内部关联现金流</v>
      </c>
      <c r="B344" s="9">
        <v>342</v>
      </c>
      <c r="C344" s="73" t="str">
        <f t="shared" si="19"/>
        <v>4级-2级</v>
      </c>
      <c r="D344" s="73" t="s">
        <v>72</v>
      </c>
      <c r="E344" s="73" t="s">
        <v>76</v>
      </c>
      <c r="F344" s="75" t="s">
        <v>66</v>
      </c>
      <c r="G344" s="150" t="s">
        <v>81</v>
      </c>
      <c r="H344" s="76" t="s">
        <v>306</v>
      </c>
      <c r="I344" s="77" t="s">
        <v>3</v>
      </c>
      <c r="J344" s="78">
        <v>1042804.71</v>
      </c>
      <c r="K344" s="22"/>
      <c r="L344" s="23"/>
      <c r="M344" s="32"/>
      <c r="N344" s="24"/>
      <c r="O344" s="20"/>
      <c r="P344" s="20"/>
      <c r="Q344" s="20"/>
      <c r="R344" s="20"/>
      <c r="S344" s="20"/>
      <c r="T344">
        <v>5</v>
      </c>
    </row>
    <row r="345" spans="1:20" ht="14" hidden="1">
      <c r="A345" s="147" t="str">
        <f t="shared" si="20"/>
        <v>[提取结果.xlsx]奥宝板块关联交易等事项统计表2021年-4内部关联现金流</v>
      </c>
      <c r="B345" s="9">
        <v>343</v>
      </c>
      <c r="C345" s="73" t="str">
        <f t="shared" si="19"/>
        <v>4级-3级</v>
      </c>
      <c r="D345" s="73" t="s">
        <v>72</v>
      </c>
      <c r="E345" s="73" t="s">
        <v>76</v>
      </c>
      <c r="F345" s="75" t="s">
        <v>69</v>
      </c>
      <c r="G345" s="75" t="s">
        <v>153</v>
      </c>
      <c r="H345" s="76" t="s">
        <v>306</v>
      </c>
      <c r="I345" s="77" t="s">
        <v>3</v>
      </c>
      <c r="J345" s="78">
        <v>1880830.3900000004</v>
      </c>
      <c r="K345" s="22"/>
      <c r="L345" s="23"/>
      <c r="M345" s="38"/>
      <c r="N345" s="24"/>
      <c r="O345" s="20"/>
      <c r="P345" s="20" t="str">
        <f t="shared" ref="P345:P350" si="21">IF(N345=0,"OK","待核对")</f>
        <v>OK</v>
      </c>
      <c r="Q345" s="20"/>
      <c r="R345" s="20"/>
      <c r="S345" s="20"/>
      <c r="T345">
        <v>6</v>
      </c>
    </row>
    <row r="346" spans="1:20" ht="14" hidden="1">
      <c r="A346" s="147" t="str">
        <f t="shared" si="20"/>
        <v>[提取结果.xlsx]奥宝板块关联交易等事项统计表2021年-4内部关联现金流</v>
      </c>
      <c r="B346" s="9">
        <v>344</v>
      </c>
      <c r="C346" s="73" t="str">
        <f t="shared" si="19"/>
        <v>4级-3级</v>
      </c>
      <c r="D346" s="73" t="s">
        <v>72</v>
      </c>
      <c r="E346" s="73" t="s">
        <v>76</v>
      </c>
      <c r="F346" s="75" t="s">
        <v>69</v>
      </c>
      <c r="G346" s="75" t="s">
        <v>121</v>
      </c>
      <c r="H346" s="76" t="s">
        <v>306</v>
      </c>
      <c r="I346" s="77" t="s">
        <v>3</v>
      </c>
      <c r="J346" s="78">
        <v>277024.83000000007</v>
      </c>
      <c r="K346" s="22"/>
      <c r="L346" s="23"/>
      <c r="M346" s="38"/>
      <c r="N346" s="24"/>
      <c r="O346" s="20"/>
      <c r="P346" s="20" t="str">
        <f t="shared" si="21"/>
        <v>OK</v>
      </c>
      <c r="Q346" s="20"/>
      <c r="R346" s="20"/>
      <c r="S346" s="20"/>
      <c r="T346">
        <v>7</v>
      </c>
    </row>
    <row r="347" spans="1:20" ht="14" hidden="1">
      <c r="A347" s="147" t="str">
        <f t="shared" si="20"/>
        <v>[提取结果.xlsx]奥宝板块关联交易等事项统计表2021年-4内部关联现金流</v>
      </c>
      <c r="B347" s="9">
        <v>345</v>
      </c>
      <c r="C347" s="73" t="str">
        <f t="shared" si="19"/>
        <v>4级-3级</v>
      </c>
      <c r="D347" s="73" t="s">
        <v>72</v>
      </c>
      <c r="E347" s="73" t="s">
        <v>76</v>
      </c>
      <c r="F347" s="75" t="s">
        <v>69</v>
      </c>
      <c r="G347" s="75" t="s">
        <v>126</v>
      </c>
      <c r="H347" s="76" t="s">
        <v>306</v>
      </c>
      <c r="I347" s="77" t="s">
        <v>3</v>
      </c>
      <c r="J347" s="78">
        <v>246664.8</v>
      </c>
      <c r="K347" s="22"/>
      <c r="L347" s="23"/>
      <c r="M347" s="38"/>
      <c r="N347" s="24"/>
      <c r="O347" s="20"/>
      <c r="P347" s="20" t="str">
        <f t="shared" si="21"/>
        <v>OK</v>
      </c>
      <c r="Q347" s="20"/>
      <c r="R347" s="20"/>
      <c r="S347" s="20"/>
      <c r="T347">
        <v>8</v>
      </c>
    </row>
    <row r="348" spans="1:20" ht="14" hidden="1">
      <c r="A348" s="147" t="str">
        <f t="shared" si="20"/>
        <v>[提取结果.xlsx]奥宝板块关联交易等事项统计表2021年-4内部关联现金流</v>
      </c>
      <c r="B348" s="9">
        <v>346</v>
      </c>
      <c r="C348" s="73" t="str">
        <f t="shared" si="19"/>
        <v>4级-2级</v>
      </c>
      <c r="D348" s="73" t="s">
        <v>72</v>
      </c>
      <c r="E348" s="73" t="s">
        <v>76</v>
      </c>
      <c r="F348" s="75" t="s">
        <v>66</v>
      </c>
      <c r="G348" s="75" t="s">
        <v>179</v>
      </c>
      <c r="H348" s="76" t="s">
        <v>306</v>
      </c>
      <c r="I348" s="77" t="s">
        <v>3</v>
      </c>
      <c r="J348" s="78">
        <v>776015.32000000007</v>
      </c>
      <c r="K348" s="22"/>
      <c r="L348" s="23"/>
      <c r="M348" s="40"/>
      <c r="N348" s="24"/>
      <c r="O348" s="20"/>
      <c r="P348" s="20" t="str">
        <f t="shared" si="21"/>
        <v>OK</v>
      </c>
      <c r="Q348" s="20"/>
      <c r="R348" s="20"/>
      <c r="S348" s="20"/>
      <c r="T348">
        <v>9</v>
      </c>
    </row>
    <row r="349" spans="1:20" ht="14" hidden="1">
      <c r="A349" s="147" t="str">
        <f t="shared" si="20"/>
        <v>[提取结果.xlsx]奥宝板块关联交易等事项统计表2021年-4内部关联现金流</v>
      </c>
      <c r="B349" s="9">
        <v>347</v>
      </c>
      <c r="C349" s="73" t="str">
        <f t="shared" si="19"/>
        <v>4级-2级</v>
      </c>
      <c r="D349" s="73" t="s">
        <v>72</v>
      </c>
      <c r="E349" s="73" t="s">
        <v>76</v>
      </c>
      <c r="F349" s="75" t="s">
        <v>66</v>
      </c>
      <c r="G349" s="75" t="s">
        <v>80</v>
      </c>
      <c r="H349" s="76" t="s">
        <v>306</v>
      </c>
      <c r="I349" s="77" t="s">
        <v>3</v>
      </c>
      <c r="J349" s="78">
        <v>2183413.1800000002</v>
      </c>
      <c r="K349" s="22"/>
      <c r="L349" s="23"/>
      <c r="M349" s="40"/>
      <c r="N349" s="24"/>
      <c r="O349" s="20"/>
      <c r="P349" s="20" t="str">
        <f t="shared" si="21"/>
        <v>OK</v>
      </c>
      <c r="Q349" s="20"/>
      <c r="R349" s="20"/>
      <c r="S349" s="20"/>
      <c r="T349">
        <v>10</v>
      </c>
    </row>
    <row r="350" spans="1:20" ht="14" hidden="1">
      <c r="A350" s="147" t="str">
        <f t="shared" si="20"/>
        <v>[提取结果.xlsx]奥宝板块关联交易等事项统计表2021年-4内部关联现金流</v>
      </c>
      <c r="B350" s="9">
        <v>348</v>
      </c>
      <c r="C350" s="73" t="str">
        <f t="shared" ref="C350:C410" si="22">TEXT(D350,"000")&amp;"-"&amp;TEXT(F350,"000")</f>
        <v>4级-3级</v>
      </c>
      <c r="D350" s="73" t="s">
        <v>72</v>
      </c>
      <c r="E350" s="73" t="s">
        <v>76</v>
      </c>
      <c r="F350" s="75" t="s">
        <v>69</v>
      </c>
      <c r="G350" s="75" t="s">
        <v>199</v>
      </c>
      <c r="H350" s="76" t="s">
        <v>306</v>
      </c>
      <c r="I350" s="77" t="s">
        <v>3</v>
      </c>
      <c r="J350" s="78">
        <v>133141.74</v>
      </c>
      <c r="K350" s="22"/>
      <c r="L350" s="23"/>
      <c r="M350" s="20"/>
      <c r="N350" s="24"/>
      <c r="O350" s="20"/>
      <c r="P350" s="20" t="str">
        <f t="shared" si="21"/>
        <v>OK</v>
      </c>
      <c r="Q350" s="20"/>
      <c r="R350" s="20"/>
      <c r="S350" s="20"/>
      <c r="T350">
        <v>11</v>
      </c>
    </row>
    <row r="351" spans="1:20" ht="14" hidden="1">
      <c r="A351" s="147" t="str">
        <f t="shared" si="20"/>
        <v>[提取结果.xlsx]奥宝板块关联交易等事项统计表2021年-4内部关联现金流</v>
      </c>
      <c r="B351" s="9">
        <v>349</v>
      </c>
      <c r="C351" s="73" t="str">
        <f t="shared" si="22"/>
        <v>4级-2级</v>
      </c>
      <c r="D351" s="73" t="s">
        <v>72</v>
      </c>
      <c r="E351" s="73" t="s">
        <v>76</v>
      </c>
      <c r="F351" s="75" t="s">
        <v>66</v>
      </c>
      <c r="G351" s="75" t="s">
        <v>78</v>
      </c>
      <c r="H351" s="76" t="s">
        <v>306</v>
      </c>
      <c r="I351" s="77" t="s">
        <v>3</v>
      </c>
      <c r="J351" s="78">
        <v>175541.62</v>
      </c>
      <c r="K351" s="22"/>
      <c r="L351" s="23"/>
      <c r="M351" s="20"/>
      <c r="N351" s="24"/>
      <c r="O351" s="20"/>
      <c r="P351" s="20"/>
      <c r="Q351" s="20"/>
      <c r="R351" s="20"/>
      <c r="S351" s="20"/>
      <c r="T351">
        <v>12</v>
      </c>
    </row>
    <row r="352" spans="1:20" ht="14" hidden="1">
      <c r="A352" s="147" t="str">
        <f t="shared" si="20"/>
        <v>[提取结果.xlsx]奥宝板块关联交易等事项统计表2021年-4内部关联现金流</v>
      </c>
      <c r="B352" s="9">
        <v>350</v>
      </c>
      <c r="C352" s="73" t="str">
        <f t="shared" si="22"/>
        <v>4级-2级</v>
      </c>
      <c r="D352" s="73" t="s">
        <v>72</v>
      </c>
      <c r="E352" s="73" t="s">
        <v>76</v>
      </c>
      <c r="F352" s="75" t="s">
        <v>66</v>
      </c>
      <c r="G352" s="75" t="s">
        <v>89</v>
      </c>
      <c r="H352" s="76" t="s">
        <v>306</v>
      </c>
      <c r="I352" s="77" t="s">
        <v>3</v>
      </c>
      <c r="J352" s="78">
        <v>419941.87</v>
      </c>
      <c r="K352" s="22"/>
      <c r="L352" s="23"/>
      <c r="M352" s="20"/>
      <c r="N352" s="24"/>
      <c r="O352" s="20"/>
      <c r="P352" s="20"/>
      <c r="Q352" s="20"/>
      <c r="R352" s="20"/>
      <c r="S352" s="20"/>
      <c r="T352">
        <v>13</v>
      </c>
    </row>
    <row r="353" spans="1:20" ht="14" hidden="1">
      <c r="A353" s="147" t="str">
        <f t="shared" si="20"/>
        <v>[提取结果.xlsx]奥宝板块关联交易等事项统计表2021年-4内部关联现金流</v>
      </c>
      <c r="B353" s="9">
        <v>351</v>
      </c>
      <c r="C353" s="73" t="str">
        <f t="shared" si="22"/>
        <v>4级-3级</v>
      </c>
      <c r="D353" s="73" t="s">
        <v>72</v>
      </c>
      <c r="E353" s="73" t="s">
        <v>76</v>
      </c>
      <c r="F353" s="75" t="s">
        <v>69</v>
      </c>
      <c r="G353" s="75" t="s">
        <v>161</v>
      </c>
      <c r="H353" s="76" t="s">
        <v>306</v>
      </c>
      <c r="I353" s="77" t="s">
        <v>3</v>
      </c>
      <c r="J353" s="78">
        <v>63122.1</v>
      </c>
      <c r="K353" s="22"/>
      <c r="L353" s="23"/>
      <c r="M353" s="20"/>
      <c r="N353" s="24"/>
      <c r="O353" s="20"/>
      <c r="P353" s="20"/>
      <c r="Q353" s="20"/>
      <c r="R353" s="20"/>
      <c r="S353" s="20"/>
      <c r="T353">
        <v>14</v>
      </c>
    </row>
    <row r="354" spans="1:20" ht="14" hidden="1">
      <c r="A354" s="147" t="str">
        <f t="shared" si="20"/>
        <v>[提取结果.xlsx]奥宝板块关联交易等事项统计表2021年-4内部关联现金流</v>
      </c>
      <c r="B354" s="9">
        <v>352</v>
      </c>
      <c r="C354" s="73" t="str">
        <f t="shared" si="22"/>
        <v>4级-3级</v>
      </c>
      <c r="D354" s="73" t="s">
        <v>72</v>
      </c>
      <c r="E354" s="73" t="s">
        <v>76</v>
      </c>
      <c r="F354" s="75" t="s">
        <v>69</v>
      </c>
      <c r="G354" s="75" t="s">
        <v>245</v>
      </c>
      <c r="H354" s="76" t="s">
        <v>306</v>
      </c>
      <c r="I354" s="77" t="s">
        <v>3</v>
      </c>
      <c r="J354" s="78">
        <v>50390.18</v>
      </c>
      <c r="K354" s="22"/>
      <c r="L354" s="23"/>
      <c r="M354" s="20"/>
      <c r="N354" s="24"/>
      <c r="O354" s="20"/>
      <c r="P354" s="20"/>
      <c r="Q354" s="20"/>
      <c r="R354" s="20"/>
      <c r="S354" s="20"/>
      <c r="T354">
        <v>15</v>
      </c>
    </row>
    <row r="355" spans="1:20" ht="14" hidden="1">
      <c r="A355" s="147" t="str">
        <f t="shared" si="20"/>
        <v>[提取结果.xlsx]奥宝板块关联交易等事项统计表2021年-4内部关联现金流</v>
      </c>
      <c r="B355" s="9">
        <v>353</v>
      </c>
      <c r="C355" s="73" t="str">
        <f t="shared" si="22"/>
        <v>4级-3级</v>
      </c>
      <c r="D355" s="73" t="s">
        <v>72</v>
      </c>
      <c r="E355" s="73" t="s">
        <v>76</v>
      </c>
      <c r="F355" s="75" t="s">
        <v>69</v>
      </c>
      <c r="G355" s="75" t="s">
        <v>350</v>
      </c>
      <c r="H355" s="76" t="s">
        <v>306</v>
      </c>
      <c r="I355" s="77" t="s">
        <v>3</v>
      </c>
      <c r="J355" s="78">
        <v>268072.75</v>
      </c>
      <c r="K355" s="22"/>
      <c r="L355" s="23"/>
      <c r="M355" s="20"/>
      <c r="N355" s="24"/>
      <c r="O355" s="20"/>
      <c r="P355" s="20"/>
      <c r="Q355" s="20"/>
      <c r="R355" s="20"/>
      <c r="S355" s="20"/>
      <c r="T355">
        <v>16</v>
      </c>
    </row>
    <row r="356" spans="1:20" ht="14" hidden="1">
      <c r="A356" s="147" t="str">
        <f t="shared" si="20"/>
        <v>[提取结果.xlsx]奥宝板块关联交易等事项统计表2021年-4内部关联现金流</v>
      </c>
      <c r="B356" s="9">
        <v>354</v>
      </c>
      <c r="C356" s="73" t="str">
        <f t="shared" si="22"/>
        <v>4级-3级</v>
      </c>
      <c r="D356" s="73" t="s">
        <v>72</v>
      </c>
      <c r="E356" s="73" t="s">
        <v>76</v>
      </c>
      <c r="F356" s="75" t="s">
        <v>69</v>
      </c>
      <c r="G356" s="75" t="s">
        <v>194</v>
      </c>
      <c r="H356" s="76" t="s">
        <v>306</v>
      </c>
      <c r="I356" s="77" t="s">
        <v>3</v>
      </c>
      <c r="J356" s="78">
        <v>395935.42</v>
      </c>
      <c r="K356" s="22"/>
      <c r="L356" s="23"/>
      <c r="M356" s="20"/>
      <c r="N356" s="24"/>
      <c r="O356" s="20"/>
      <c r="P356" s="20"/>
      <c r="Q356" s="20"/>
      <c r="R356" s="20"/>
      <c r="S356" s="20"/>
      <c r="T356">
        <v>17</v>
      </c>
    </row>
    <row r="357" spans="1:20" ht="14" hidden="1">
      <c r="A357" s="147" t="str">
        <f t="shared" si="20"/>
        <v>[提取结果.xlsx]奥宝板块关联交易等事项统计表2021年-4内部关联现金流</v>
      </c>
      <c r="B357" s="9">
        <v>355</v>
      </c>
      <c r="C357" s="73" t="str">
        <f t="shared" si="22"/>
        <v>4级-3级</v>
      </c>
      <c r="D357" s="73" t="s">
        <v>72</v>
      </c>
      <c r="E357" s="73" t="s">
        <v>76</v>
      </c>
      <c r="F357" s="75" t="s">
        <v>69</v>
      </c>
      <c r="G357" s="75" t="s">
        <v>355</v>
      </c>
      <c r="H357" s="76" t="s">
        <v>306</v>
      </c>
      <c r="I357" s="77" t="s">
        <v>3</v>
      </c>
      <c r="J357" s="78">
        <v>286502.40000000002</v>
      </c>
      <c r="K357" s="22"/>
      <c r="L357" s="23"/>
      <c r="M357" s="20"/>
      <c r="N357" s="24"/>
      <c r="O357" s="20"/>
      <c r="P357" s="20"/>
      <c r="Q357" s="20"/>
      <c r="R357" s="20"/>
      <c r="S357" s="20"/>
      <c r="T357">
        <v>18</v>
      </c>
    </row>
    <row r="358" spans="1:20" ht="14" hidden="1">
      <c r="A358" s="147" t="str">
        <f t="shared" si="20"/>
        <v>[提取结果.xlsx]奥宝板块关联交易等事项统计表2021年-4内部关联现金流</v>
      </c>
      <c r="B358" s="9">
        <v>356</v>
      </c>
      <c r="C358" s="73" t="str">
        <f t="shared" si="22"/>
        <v>4级-3级</v>
      </c>
      <c r="D358" s="73" t="s">
        <v>72</v>
      </c>
      <c r="E358" s="73" t="s">
        <v>76</v>
      </c>
      <c r="F358" s="75" t="s">
        <v>69</v>
      </c>
      <c r="G358" s="75" t="s">
        <v>231</v>
      </c>
      <c r="H358" s="76" t="s">
        <v>306</v>
      </c>
      <c r="I358" s="77" t="s">
        <v>3</v>
      </c>
      <c r="J358" s="78">
        <v>57173.5</v>
      </c>
      <c r="K358" s="22"/>
      <c r="L358" s="23"/>
      <c r="M358" s="20"/>
      <c r="N358" s="24"/>
      <c r="O358" s="20"/>
      <c r="P358" s="20"/>
      <c r="Q358" s="20"/>
      <c r="R358" s="20"/>
      <c r="S358" s="20"/>
      <c r="T358">
        <v>19</v>
      </c>
    </row>
    <row r="359" spans="1:20" ht="14" hidden="1">
      <c r="A359" s="147" t="str">
        <f t="shared" ref="A359:A419" si="23"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59" s="9">
        <v>357</v>
      </c>
      <c r="C359" s="73" t="str">
        <f t="shared" si="22"/>
        <v>4级-3级</v>
      </c>
      <c r="D359" s="73" t="s">
        <v>72</v>
      </c>
      <c r="E359" s="73" t="s">
        <v>76</v>
      </c>
      <c r="F359" s="75" t="s">
        <v>69</v>
      </c>
      <c r="G359" s="75" t="s">
        <v>357</v>
      </c>
      <c r="H359" s="76" t="s">
        <v>306</v>
      </c>
      <c r="I359" s="77" t="s">
        <v>3</v>
      </c>
      <c r="J359" s="78">
        <v>39043.160000000003</v>
      </c>
      <c r="K359" s="22"/>
      <c r="L359" s="23"/>
      <c r="M359" s="20"/>
      <c r="N359" s="24"/>
      <c r="O359" s="20"/>
      <c r="P359" s="20"/>
      <c r="Q359" s="20"/>
      <c r="R359" s="20"/>
      <c r="S359" s="20"/>
      <c r="T359">
        <v>20</v>
      </c>
    </row>
    <row r="360" spans="1:20" ht="14" hidden="1">
      <c r="A360" s="147" t="str">
        <f t="shared" si="23"/>
        <v>[提取结果.xlsx]奥宝板块关联交易等事项统计表2021年-4内部关联现金流</v>
      </c>
      <c r="B360" s="9">
        <v>358</v>
      </c>
      <c r="C360" s="73" t="str">
        <f t="shared" si="22"/>
        <v>4级-3级</v>
      </c>
      <c r="D360" s="73" t="s">
        <v>72</v>
      </c>
      <c r="E360" s="73" t="s">
        <v>76</v>
      </c>
      <c r="F360" s="75" t="s">
        <v>69</v>
      </c>
      <c r="G360" s="75" t="s">
        <v>347</v>
      </c>
      <c r="H360" s="76" t="s">
        <v>306</v>
      </c>
      <c r="I360" s="77" t="s">
        <v>3</v>
      </c>
      <c r="J360" s="78">
        <v>998332.73</v>
      </c>
      <c r="K360" s="22"/>
      <c r="L360" s="23"/>
      <c r="M360" s="20"/>
      <c r="N360" s="24"/>
      <c r="O360" s="20"/>
      <c r="P360" s="20"/>
      <c r="Q360" s="20"/>
      <c r="R360" s="20"/>
      <c r="S360" s="20"/>
      <c r="T360">
        <v>21</v>
      </c>
    </row>
    <row r="361" spans="1:20" ht="14" hidden="1">
      <c r="A361" s="147" t="str">
        <f t="shared" si="23"/>
        <v>[提取结果.xlsx]奥宝板块关联交易等事项统计表2021年-4内部关联现金流</v>
      </c>
      <c r="B361" s="9">
        <v>359</v>
      </c>
      <c r="C361" s="73" t="str">
        <f t="shared" si="22"/>
        <v>4级-3级</v>
      </c>
      <c r="D361" s="73" t="s">
        <v>72</v>
      </c>
      <c r="E361" s="73" t="s">
        <v>76</v>
      </c>
      <c r="F361" s="75" t="s">
        <v>69</v>
      </c>
      <c r="G361" s="150" t="s">
        <v>180</v>
      </c>
      <c r="H361" s="76" t="s">
        <v>306</v>
      </c>
      <c r="I361" s="77" t="s">
        <v>3</v>
      </c>
      <c r="J361" s="78">
        <v>277329.01999999996</v>
      </c>
      <c r="K361" s="22"/>
      <c r="L361" s="23"/>
      <c r="M361" s="20"/>
      <c r="N361" s="24"/>
      <c r="O361" s="20"/>
      <c r="P361" s="20"/>
      <c r="Q361" s="20"/>
      <c r="R361" s="20"/>
      <c r="S361" s="20"/>
      <c r="T361">
        <v>22</v>
      </c>
    </row>
    <row r="362" spans="1:20" ht="14" hidden="1">
      <c r="A362" s="147" t="str">
        <f t="shared" si="23"/>
        <v>[提取结果.xlsx]奥宝板块关联交易等事项统计表2021年-4内部关联现金流</v>
      </c>
      <c r="B362" s="9">
        <v>360</v>
      </c>
      <c r="C362" s="73" t="str">
        <f t="shared" si="22"/>
        <v>4级-3级</v>
      </c>
      <c r="D362" s="73" t="s">
        <v>72</v>
      </c>
      <c r="E362" s="73" t="s">
        <v>76</v>
      </c>
      <c r="F362" s="75" t="s">
        <v>69</v>
      </c>
      <c r="G362" s="75" t="s">
        <v>360</v>
      </c>
      <c r="H362" s="76" t="s">
        <v>306</v>
      </c>
      <c r="I362" s="77" t="s">
        <v>3</v>
      </c>
      <c r="J362" s="78">
        <v>432047.99999999994</v>
      </c>
      <c r="K362" s="22"/>
      <c r="L362" s="23"/>
      <c r="M362" s="20"/>
      <c r="N362" s="24"/>
      <c r="O362" s="20"/>
      <c r="P362" s="20"/>
      <c r="Q362" s="20"/>
      <c r="R362" s="20"/>
      <c r="S362" s="20"/>
      <c r="T362">
        <v>23</v>
      </c>
    </row>
    <row r="363" spans="1:20" ht="14" hidden="1">
      <c r="A363" s="147" t="str">
        <f t="shared" si="23"/>
        <v>[提取结果.xlsx]奥宝板块关联交易等事项统计表2021年-4内部关联现金流</v>
      </c>
      <c r="B363" s="9">
        <v>361</v>
      </c>
      <c r="C363" s="73" t="str">
        <f t="shared" si="22"/>
        <v>4级-4级</v>
      </c>
      <c r="D363" s="73" t="s">
        <v>72</v>
      </c>
      <c r="E363" s="73" t="s">
        <v>76</v>
      </c>
      <c r="F363" s="75" t="s">
        <v>72</v>
      </c>
      <c r="G363" s="75" t="s">
        <v>361</v>
      </c>
      <c r="H363" s="76" t="s">
        <v>306</v>
      </c>
      <c r="I363" s="77" t="s">
        <v>3</v>
      </c>
      <c r="J363" s="78">
        <v>12352.3</v>
      </c>
      <c r="K363" s="22"/>
      <c r="L363" s="23"/>
      <c r="M363" s="20"/>
      <c r="N363" s="24"/>
      <c r="O363" s="20"/>
      <c r="P363" s="20"/>
      <c r="Q363" s="20"/>
      <c r="R363" s="20"/>
      <c r="S363" s="20"/>
      <c r="T363">
        <v>24</v>
      </c>
    </row>
    <row r="364" spans="1:20" ht="14" hidden="1">
      <c r="A364" s="147" t="str">
        <f t="shared" si="23"/>
        <v>[提取结果.xlsx]奥宝板块关联交易等事项统计表2021年-4内部关联现金流</v>
      </c>
      <c r="B364" s="9">
        <v>362</v>
      </c>
      <c r="C364" s="73" t="str">
        <f t="shared" si="22"/>
        <v>4级-3级</v>
      </c>
      <c r="D364" s="73" t="s">
        <v>72</v>
      </c>
      <c r="E364" s="73" t="s">
        <v>76</v>
      </c>
      <c r="F364" s="75" t="s">
        <v>69</v>
      </c>
      <c r="G364" s="75" t="s">
        <v>352</v>
      </c>
      <c r="H364" s="76" t="s">
        <v>306</v>
      </c>
      <c r="I364" s="77" t="s">
        <v>3</v>
      </c>
      <c r="J364" s="78">
        <v>25963.439999999999</v>
      </c>
      <c r="K364" s="22"/>
      <c r="L364" s="23"/>
      <c r="M364" s="20"/>
      <c r="N364" s="24"/>
      <c r="O364" s="20"/>
      <c r="P364" s="20"/>
      <c r="Q364" s="20"/>
      <c r="R364" s="20"/>
      <c r="S364" s="20"/>
      <c r="T364">
        <v>25</v>
      </c>
    </row>
    <row r="365" spans="1:20" ht="14" hidden="1">
      <c r="A365" s="147" t="str">
        <f t="shared" si="23"/>
        <v>[提取结果.xlsx]奥宝板块关联交易等事项统计表2021年-4内部关联现金流</v>
      </c>
      <c r="B365" s="9">
        <v>363</v>
      </c>
      <c r="C365" s="73" t="str">
        <f t="shared" si="22"/>
        <v>4级-3级</v>
      </c>
      <c r="D365" s="73" t="s">
        <v>72</v>
      </c>
      <c r="E365" s="73" t="s">
        <v>76</v>
      </c>
      <c r="F365" s="75" t="s">
        <v>69</v>
      </c>
      <c r="G365" s="75" t="s">
        <v>353</v>
      </c>
      <c r="H365" s="76" t="s">
        <v>306</v>
      </c>
      <c r="I365" s="77" t="s">
        <v>3</v>
      </c>
      <c r="J365" s="78">
        <v>9098.9500000000007</v>
      </c>
      <c r="K365" s="22"/>
      <c r="L365" s="23"/>
      <c r="M365" s="20"/>
      <c r="N365" s="24"/>
      <c r="O365" s="20"/>
      <c r="P365" s="20"/>
      <c r="Q365" s="20"/>
      <c r="R365" s="20"/>
      <c r="S365" s="20"/>
      <c r="T365">
        <v>26</v>
      </c>
    </row>
    <row r="366" spans="1:20" ht="14" hidden="1">
      <c r="A366" s="147" t="str">
        <f t="shared" si="23"/>
        <v>[提取结果.xlsx]奥宝板块关联交易等事项统计表2021年-4内部关联现金流</v>
      </c>
      <c r="B366" s="9">
        <v>364</v>
      </c>
      <c r="C366" s="73" t="str">
        <f t="shared" si="22"/>
        <v>4级-3级</v>
      </c>
      <c r="D366" s="73" t="s">
        <v>72</v>
      </c>
      <c r="E366" s="73" t="s">
        <v>76</v>
      </c>
      <c r="F366" s="75" t="s">
        <v>69</v>
      </c>
      <c r="G366" s="75" t="s">
        <v>351</v>
      </c>
      <c r="H366" s="76" t="s">
        <v>306</v>
      </c>
      <c r="I366" s="77" t="s">
        <v>3</v>
      </c>
      <c r="J366" s="78">
        <v>69903.22</v>
      </c>
      <c r="K366" s="22"/>
      <c r="L366" s="23"/>
      <c r="M366" s="20"/>
      <c r="N366" s="24"/>
      <c r="O366" s="20"/>
      <c r="P366" s="20"/>
      <c r="Q366" s="20"/>
      <c r="R366" s="20"/>
      <c r="S366" s="20"/>
      <c r="T366">
        <v>27</v>
      </c>
    </row>
    <row r="367" spans="1:20" s="178" customFormat="1" ht="14" hidden="1">
      <c r="A367" s="171" t="str">
        <f t="shared" si="23"/>
        <v>[提取结果.xlsx]奥宝板块关联交易等事项统计表2021年-4内部关联现金流</v>
      </c>
      <c r="B367" s="172">
        <v>365</v>
      </c>
      <c r="C367" s="152" t="str">
        <f t="shared" si="22"/>
        <v>4级-3级</v>
      </c>
      <c r="D367" s="152" t="s">
        <v>72</v>
      </c>
      <c r="E367" s="152" t="s">
        <v>76</v>
      </c>
      <c r="F367" s="154" t="s">
        <v>69</v>
      </c>
      <c r="G367" s="154" t="s">
        <v>354</v>
      </c>
      <c r="H367" s="179" t="s">
        <v>306</v>
      </c>
      <c r="I367" s="174" t="s">
        <v>3</v>
      </c>
      <c r="J367" s="216">
        <v>1418532.34</v>
      </c>
      <c r="K367" s="173"/>
      <c r="L367" s="174"/>
      <c r="M367" s="176"/>
      <c r="N367" s="177"/>
      <c r="O367" s="176"/>
      <c r="P367" s="176"/>
      <c r="Q367" s="176"/>
      <c r="R367" s="176"/>
      <c r="S367" s="176"/>
      <c r="T367" s="178">
        <v>28</v>
      </c>
    </row>
    <row r="368" spans="1:20" ht="14" hidden="1">
      <c r="A368" s="147" t="str">
        <f t="shared" si="23"/>
        <v>[提取结果.xlsx]奥宝板块关联交易等事项统计表2021年-4内部关联现金流</v>
      </c>
      <c r="B368" s="9">
        <v>366</v>
      </c>
      <c r="C368" s="73" t="str">
        <f t="shared" si="22"/>
        <v>4级-3级</v>
      </c>
      <c r="D368" s="73" t="s">
        <v>72</v>
      </c>
      <c r="E368" s="73" t="s">
        <v>76</v>
      </c>
      <c r="F368" s="75" t="s">
        <v>69</v>
      </c>
      <c r="G368" s="75" t="s">
        <v>341</v>
      </c>
      <c r="H368" s="76" t="s">
        <v>306</v>
      </c>
      <c r="I368" s="77" t="s">
        <v>3</v>
      </c>
      <c r="J368" s="78">
        <v>38425.379999999997</v>
      </c>
      <c r="K368" s="22"/>
      <c r="L368" s="23"/>
      <c r="M368" s="20"/>
      <c r="N368" s="24"/>
      <c r="O368" s="20"/>
      <c r="P368" s="20"/>
      <c r="Q368" s="20"/>
      <c r="R368" s="20"/>
      <c r="S368" s="20"/>
      <c r="T368">
        <v>29</v>
      </c>
    </row>
    <row r="369" spans="1:20" ht="14" hidden="1">
      <c r="A369" s="147" t="str">
        <f t="shared" si="23"/>
        <v>[提取结果.xlsx]奥宝板块关联交易等事项统计表2021年-4内部关联现金流</v>
      </c>
      <c r="B369" s="9">
        <v>367</v>
      </c>
      <c r="C369" s="73" t="str">
        <f t="shared" si="22"/>
        <v>4级-3级</v>
      </c>
      <c r="D369" s="73" t="s">
        <v>72</v>
      </c>
      <c r="E369" s="73" t="s">
        <v>76</v>
      </c>
      <c r="F369" s="75" t="s">
        <v>69</v>
      </c>
      <c r="G369" s="75" t="s">
        <v>349</v>
      </c>
      <c r="H369" s="76" t="s">
        <v>306</v>
      </c>
      <c r="I369" s="77" t="s">
        <v>3</v>
      </c>
      <c r="J369" s="78">
        <v>13381.89</v>
      </c>
      <c r="K369" s="22"/>
      <c r="L369" s="23"/>
      <c r="M369" s="20"/>
      <c r="N369" s="24"/>
      <c r="O369" s="20"/>
      <c r="P369" s="20"/>
      <c r="Q369" s="20"/>
      <c r="R369" s="20"/>
      <c r="S369" s="20"/>
      <c r="T369">
        <v>30</v>
      </c>
    </row>
    <row r="370" spans="1:20" s="178" customFormat="1" ht="14" hidden="1">
      <c r="A370" s="171" t="str">
        <f t="shared" si="23"/>
        <v>[提取结果.xlsx]奥宝板块关联交易等事项统计表2021年-4内部关联现金流</v>
      </c>
      <c r="B370" s="172">
        <v>368</v>
      </c>
      <c r="C370" s="152" t="str">
        <f t="shared" si="22"/>
        <v>4级-2级</v>
      </c>
      <c r="D370" s="152" t="s">
        <v>72</v>
      </c>
      <c r="E370" s="152" t="s">
        <v>76</v>
      </c>
      <c r="F370" s="154" t="s">
        <v>66</v>
      </c>
      <c r="G370" s="154" t="s">
        <v>87</v>
      </c>
      <c r="H370" s="179" t="s">
        <v>306</v>
      </c>
      <c r="I370" s="174" t="s">
        <v>3</v>
      </c>
      <c r="J370" s="216">
        <v>1635655.92</v>
      </c>
      <c r="K370" s="173"/>
      <c r="L370" s="174"/>
      <c r="M370" s="176"/>
      <c r="N370" s="177"/>
      <c r="O370" s="176"/>
      <c r="P370" s="176"/>
      <c r="Q370" s="176"/>
      <c r="R370" s="176"/>
      <c r="S370" s="176"/>
      <c r="T370" s="178">
        <v>31</v>
      </c>
    </row>
    <row r="371" spans="1:20" ht="14" hidden="1">
      <c r="A371" s="147" t="str">
        <f t="shared" si="23"/>
        <v>[提取结果.xlsx]奥宝板块关联交易等事项统计表2021年-4内部关联现金流</v>
      </c>
      <c r="B371" s="9">
        <v>369</v>
      </c>
      <c r="C371" s="73" t="str">
        <f t="shared" si="22"/>
        <v>4级-2级</v>
      </c>
      <c r="D371" s="73" t="s">
        <v>72</v>
      </c>
      <c r="E371" s="73" t="s">
        <v>76</v>
      </c>
      <c r="F371" s="75" t="s">
        <v>66</v>
      </c>
      <c r="G371" s="75" t="s">
        <v>83</v>
      </c>
      <c r="H371" s="76" t="s">
        <v>306</v>
      </c>
      <c r="I371" s="77" t="s">
        <v>3</v>
      </c>
      <c r="J371" s="78">
        <v>2100894.64</v>
      </c>
      <c r="K371" s="22"/>
      <c r="L371" s="23"/>
      <c r="M371" s="20"/>
      <c r="N371" s="24"/>
      <c r="O371" s="20"/>
      <c r="P371" s="20"/>
      <c r="Q371" s="20"/>
      <c r="R371" s="20"/>
      <c r="S371" s="20"/>
      <c r="T371">
        <v>32</v>
      </c>
    </row>
    <row r="372" spans="1:20" ht="14" hidden="1">
      <c r="A372" s="147" t="str">
        <f t="shared" si="23"/>
        <v>[提取结果.xlsx]奥宝板块关联交易等事项统计表2021年-4内部关联现金流</v>
      </c>
      <c r="B372" s="9">
        <v>370</v>
      </c>
      <c r="C372" s="73" t="str">
        <f t="shared" si="22"/>
        <v>4级-2级</v>
      </c>
      <c r="D372" s="73" t="s">
        <v>72</v>
      </c>
      <c r="E372" s="73" t="s">
        <v>76</v>
      </c>
      <c r="F372" s="75" t="s">
        <v>66</v>
      </c>
      <c r="G372" s="75" t="s">
        <v>94</v>
      </c>
      <c r="H372" s="76" t="s">
        <v>306</v>
      </c>
      <c r="I372" s="77" t="s">
        <v>3</v>
      </c>
      <c r="J372" s="78">
        <v>340099.88</v>
      </c>
      <c r="K372" s="22"/>
      <c r="L372" s="23"/>
      <c r="M372" s="20"/>
      <c r="N372" s="24"/>
      <c r="O372" s="20"/>
      <c r="P372" s="20"/>
      <c r="Q372" s="20"/>
      <c r="R372" s="20"/>
      <c r="S372" s="20"/>
      <c r="T372">
        <v>33</v>
      </c>
    </row>
    <row r="373" spans="1:20" s="178" customFormat="1" ht="14" hidden="1">
      <c r="A373" s="171" t="str">
        <f t="shared" si="23"/>
        <v>[提取结果.xlsx]奥宝板块关联交易等事项统计表2021年-4内部关联现金流</v>
      </c>
      <c r="B373" s="172">
        <v>371</v>
      </c>
      <c r="C373" s="152" t="str">
        <f t="shared" si="22"/>
        <v>4级-2级</v>
      </c>
      <c r="D373" s="152" t="s">
        <v>72</v>
      </c>
      <c r="E373" s="152" t="s">
        <v>76</v>
      </c>
      <c r="F373" s="154" t="s">
        <v>66</v>
      </c>
      <c r="G373" s="154" t="s">
        <v>331</v>
      </c>
      <c r="H373" s="179" t="s">
        <v>306</v>
      </c>
      <c r="I373" s="174" t="s">
        <v>3</v>
      </c>
      <c r="J373" s="216">
        <v>932464.63</v>
      </c>
      <c r="K373" s="173"/>
      <c r="L373" s="174"/>
      <c r="M373" s="176"/>
      <c r="N373" s="177"/>
      <c r="O373" s="176"/>
      <c r="P373" s="176"/>
      <c r="Q373" s="176"/>
      <c r="R373" s="176"/>
      <c r="S373" s="176"/>
      <c r="T373" s="178">
        <v>34</v>
      </c>
    </row>
    <row r="374" spans="1:20" s="178" customFormat="1" ht="14" hidden="1">
      <c r="A374" s="147" t="str">
        <f t="shared" si="23"/>
        <v>[提取结果.xlsx]奥宝板块关联交易等事项统计表2021年-4内部关联现金流</v>
      </c>
      <c r="B374" s="172">
        <v>372</v>
      </c>
      <c r="C374" s="152" t="str">
        <f t="shared" si="22"/>
        <v>4级-2级</v>
      </c>
      <c r="D374" s="152" t="s">
        <v>72</v>
      </c>
      <c r="E374" s="152" t="s">
        <v>76</v>
      </c>
      <c r="F374" s="154" t="s">
        <v>66</v>
      </c>
      <c r="G374" s="154" t="s">
        <v>82</v>
      </c>
      <c r="H374" s="179" t="s">
        <v>306</v>
      </c>
      <c r="I374" s="174" t="s">
        <v>3</v>
      </c>
      <c r="J374" s="216">
        <v>110608.66</v>
      </c>
      <c r="K374" s="173"/>
      <c r="L374" s="174"/>
      <c r="M374" s="176"/>
      <c r="N374" s="177"/>
      <c r="O374" s="176"/>
      <c r="P374" s="176"/>
      <c r="Q374" s="176"/>
      <c r="R374" s="176"/>
      <c r="S374" s="176"/>
      <c r="T374" s="178">
        <v>35</v>
      </c>
    </row>
    <row r="375" spans="1:20" s="178" customFormat="1" ht="14" hidden="1">
      <c r="A375" s="147" t="str">
        <f t="shared" si="23"/>
        <v>[提取结果.xlsx]奥宝板块关联交易等事项统计表2021年-4内部关联现金流</v>
      </c>
      <c r="B375" s="172">
        <v>373</v>
      </c>
      <c r="C375" s="152" t="str">
        <f t="shared" si="22"/>
        <v>4级-2级</v>
      </c>
      <c r="D375" s="152" t="s">
        <v>72</v>
      </c>
      <c r="E375" s="152" t="s">
        <v>76</v>
      </c>
      <c r="F375" s="154" t="s">
        <v>66</v>
      </c>
      <c r="G375" s="154" t="s">
        <v>109</v>
      </c>
      <c r="H375" s="179" t="s">
        <v>306</v>
      </c>
      <c r="I375" s="174" t="s">
        <v>3</v>
      </c>
      <c r="J375" s="216">
        <v>139919.12</v>
      </c>
      <c r="K375" s="173"/>
      <c r="L375" s="174"/>
      <c r="M375" s="176"/>
      <c r="N375" s="177"/>
      <c r="O375" s="176"/>
      <c r="P375" s="176"/>
      <c r="Q375" s="176"/>
      <c r="R375" s="176"/>
      <c r="S375" s="176"/>
      <c r="T375" s="178">
        <v>36</v>
      </c>
    </row>
    <row r="376" spans="1:20" ht="14" hidden="1">
      <c r="A376" s="147" t="str">
        <f t="shared" si="23"/>
        <v>[提取结果.xlsx]奥宝板块关联交易等事项统计表2021年-4内部关联现金流</v>
      </c>
      <c r="B376" s="9">
        <v>374</v>
      </c>
      <c r="C376" s="73" t="str">
        <f t="shared" si="22"/>
        <v>4级-2级</v>
      </c>
      <c r="D376" s="73" t="s">
        <v>72</v>
      </c>
      <c r="E376" s="73" t="s">
        <v>76</v>
      </c>
      <c r="F376" s="75" t="s">
        <v>66</v>
      </c>
      <c r="G376" s="75" t="s">
        <v>362</v>
      </c>
      <c r="H376" s="76" t="s">
        <v>306</v>
      </c>
      <c r="I376" s="77" t="s">
        <v>3</v>
      </c>
      <c r="J376" s="78">
        <v>29131.74</v>
      </c>
      <c r="K376" s="22"/>
      <c r="L376" s="23"/>
      <c r="M376" s="20"/>
      <c r="N376" s="24"/>
      <c r="O376" s="20"/>
      <c r="P376" s="20"/>
      <c r="Q376" s="20"/>
      <c r="R376" s="20"/>
      <c r="S376" s="20"/>
      <c r="T376">
        <v>37</v>
      </c>
    </row>
    <row r="377" spans="1:20" ht="14" hidden="1">
      <c r="A377" s="147" t="str">
        <f t="shared" si="23"/>
        <v>[提取结果.xlsx]奥宝板块关联交易等事项统计表2021年-4内部关联现金流</v>
      </c>
      <c r="B377" s="9">
        <v>375</v>
      </c>
      <c r="C377" s="73" t="str">
        <f t="shared" si="22"/>
        <v>4级-3级</v>
      </c>
      <c r="D377" s="73" t="s">
        <v>72</v>
      </c>
      <c r="E377" s="73" t="s">
        <v>76</v>
      </c>
      <c r="F377" s="75" t="s">
        <v>69</v>
      </c>
      <c r="G377" s="75" t="s">
        <v>363</v>
      </c>
      <c r="H377" s="76" t="s">
        <v>306</v>
      </c>
      <c r="I377" s="77" t="s">
        <v>3</v>
      </c>
      <c r="J377" s="78">
        <v>5110.29</v>
      </c>
      <c r="K377" s="22"/>
      <c r="L377" s="23"/>
      <c r="M377" s="20"/>
      <c r="N377" s="24"/>
      <c r="O377" s="20"/>
      <c r="P377" s="20"/>
      <c r="Q377" s="20"/>
      <c r="R377" s="20"/>
      <c r="S377" s="20"/>
      <c r="T377">
        <v>38</v>
      </c>
    </row>
    <row r="378" spans="1:20" ht="14" hidden="1">
      <c r="A378" s="147" t="str">
        <f t="shared" si="23"/>
        <v>[提取结果.xlsx]奥宝板块关联交易等事项统计表2021年-4内部关联现金流</v>
      </c>
      <c r="B378" s="9">
        <v>376</v>
      </c>
      <c r="C378" s="73" t="str">
        <f t="shared" si="22"/>
        <v>4级-2级</v>
      </c>
      <c r="D378" s="73" t="s">
        <v>72</v>
      </c>
      <c r="E378" s="73" t="s">
        <v>76</v>
      </c>
      <c r="F378" s="75" t="s">
        <v>66</v>
      </c>
      <c r="G378" s="75" t="s">
        <v>303</v>
      </c>
      <c r="H378" s="76" t="s">
        <v>306</v>
      </c>
      <c r="I378" s="77" t="s">
        <v>3</v>
      </c>
      <c r="J378" s="78">
        <v>98786.92</v>
      </c>
      <c r="K378" s="22"/>
      <c r="L378" s="23"/>
      <c r="M378" s="20"/>
      <c r="N378" s="24"/>
      <c r="O378" s="20"/>
      <c r="P378" s="20"/>
      <c r="Q378" s="20"/>
      <c r="R378" s="20"/>
      <c r="S378" s="20"/>
      <c r="T378">
        <v>39</v>
      </c>
    </row>
    <row r="379" spans="1:20" ht="14" hidden="1">
      <c r="A379" s="147" t="str">
        <f t="shared" si="23"/>
        <v>[提取结果.xlsx]奥宝板块关联交易等事项统计表2021年-4内部关联现金流</v>
      </c>
      <c r="B379" s="9">
        <v>377</v>
      </c>
      <c r="C379" s="73" t="str">
        <f t="shared" si="22"/>
        <v>4级-3级</v>
      </c>
      <c r="D379" s="73" t="s">
        <v>72</v>
      </c>
      <c r="E379" s="73" t="s">
        <v>76</v>
      </c>
      <c r="F379" s="75" t="s">
        <v>69</v>
      </c>
      <c r="G379" s="75" t="s">
        <v>316</v>
      </c>
      <c r="H379" s="76" t="s">
        <v>306</v>
      </c>
      <c r="I379" s="77" t="s">
        <v>3</v>
      </c>
      <c r="J379" s="78">
        <v>154525.68</v>
      </c>
      <c r="K379" s="22"/>
      <c r="L379" s="23"/>
      <c r="M379" s="20"/>
      <c r="N379" s="24"/>
      <c r="O379" s="20"/>
      <c r="P379" s="20"/>
      <c r="Q379" s="20"/>
      <c r="R379" s="20"/>
      <c r="S379" s="20"/>
      <c r="T379">
        <v>40</v>
      </c>
    </row>
    <row r="380" spans="1:20" ht="14" hidden="1">
      <c r="A380" s="147" t="str">
        <f t="shared" si="23"/>
        <v>[提取结果.xlsx]奥宝板块关联交易等事项统计表2021年-4内部关联现金流</v>
      </c>
      <c r="B380" s="9">
        <v>378</v>
      </c>
      <c r="C380" s="73" t="str">
        <f t="shared" si="22"/>
        <v>4级-2级</v>
      </c>
      <c r="D380" s="73" t="s">
        <v>72</v>
      </c>
      <c r="E380" s="73" t="s">
        <v>76</v>
      </c>
      <c r="F380" s="75" t="s">
        <v>66</v>
      </c>
      <c r="G380" s="75" t="s">
        <v>184</v>
      </c>
      <c r="H380" s="76" t="s">
        <v>306</v>
      </c>
      <c r="I380" s="77" t="s">
        <v>3</v>
      </c>
      <c r="J380" s="78">
        <v>3197846.41</v>
      </c>
      <c r="K380" s="22"/>
      <c r="L380" s="23"/>
      <c r="M380" s="20"/>
      <c r="N380" s="24"/>
      <c r="O380" s="20"/>
      <c r="P380" s="20"/>
      <c r="Q380" s="20"/>
      <c r="R380" s="20"/>
      <c r="S380" s="20"/>
      <c r="T380">
        <v>41</v>
      </c>
    </row>
    <row r="381" spans="1:20" ht="14" hidden="1">
      <c r="A381" s="147" t="str">
        <f t="shared" si="23"/>
        <v>[提取结果.xlsx]奥宝板块关联交易等事项统计表2021年-4内部关联现金流</v>
      </c>
      <c r="B381" s="9">
        <v>379</v>
      </c>
      <c r="C381" s="73" t="str">
        <f t="shared" si="22"/>
        <v>4级-3级</v>
      </c>
      <c r="D381" s="73" t="s">
        <v>72</v>
      </c>
      <c r="E381" s="73" t="s">
        <v>76</v>
      </c>
      <c r="F381" s="75" t="s">
        <v>69</v>
      </c>
      <c r="G381" s="75" t="s">
        <v>364</v>
      </c>
      <c r="H381" s="76" t="s">
        <v>306</v>
      </c>
      <c r="I381" s="77" t="s">
        <v>3</v>
      </c>
      <c r="J381" s="78">
        <v>46227.96</v>
      </c>
      <c r="K381" s="22"/>
      <c r="L381" s="23"/>
      <c r="M381" s="20"/>
      <c r="N381" s="24"/>
      <c r="O381" s="20"/>
      <c r="P381" s="20"/>
      <c r="Q381" s="20"/>
      <c r="R381" s="20"/>
      <c r="S381" s="20"/>
      <c r="T381">
        <v>42</v>
      </c>
    </row>
    <row r="382" spans="1:20" s="178" customFormat="1" ht="14" hidden="1">
      <c r="A382" s="147" t="str">
        <f t="shared" si="23"/>
        <v>[提取结果.xlsx]奥宝板块关联交易等事项统计表2021年-4内部关联现金流</v>
      </c>
      <c r="B382" s="172">
        <v>380</v>
      </c>
      <c r="C382" s="152" t="str">
        <f t="shared" si="22"/>
        <v>4级-2级</v>
      </c>
      <c r="D382" s="152" t="s">
        <v>72</v>
      </c>
      <c r="E382" s="152" t="s">
        <v>76</v>
      </c>
      <c r="F382" s="154" t="s">
        <v>66</v>
      </c>
      <c r="G382" s="154" t="s">
        <v>337</v>
      </c>
      <c r="H382" s="179" t="s">
        <v>306</v>
      </c>
      <c r="I382" s="174" t="s">
        <v>3</v>
      </c>
      <c r="J382" s="216">
        <v>241253.78</v>
      </c>
      <c r="K382" s="173"/>
      <c r="L382" s="174"/>
      <c r="M382" s="176"/>
      <c r="N382" s="177"/>
      <c r="O382" s="176"/>
      <c r="P382" s="176"/>
      <c r="Q382" s="176"/>
      <c r="R382" s="176"/>
      <c r="S382" s="176"/>
      <c r="T382" s="178">
        <v>43</v>
      </c>
    </row>
    <row r="383" spans="1:20" ht="14" hidden="1">
      <c r="A383" s="147" t="str">
        <f t="shared" si="23"/>
        <v>[提取结果.xlsx]奥宝板块关联交易等事项统计表2021年-4内部关联现金流</v>
      </c>
      <c r="B383" s="9">
        <v>381</v>
      </c>
      <c r="C383" s="73" t="str">
        <f t="shared" si="22"/>
        <v>4级-2级</v>
      </c>
      <c r="D383" s="73" t="s">
        <v>72</v>
      </c>
      <c r="E383" s="73" t="s">
        <v>76</v>
      </c>
      <c r="F383" s="75" t="s">
        <v>66</v>
      </c>
      <c r="G383" s="75" t="s">
        <v>67</v>
      </c>
      <c r="H383" s="76" t="s">
        <v>306</v>
      </c>
      <c r="I383" s="77" t="s">
        <v>3</v>
      </c>
      <c r="J383" s="78">
        <v>6000</v>
      </c>
      <c r="K383" s="22"/>
      <c r="L383" s="23"/>
      <c r="M383" s="20"/>
      <c r="N383" s="24"/>
      <c r="O383" s="20"/>
      <c r="P383" s="20"/>
      <c r="Q383" s="20"/>
      <c r="R383" s="20"/>
      <c r="S383" s="20"/>
      <c r="T383">
        <v>44</v>
      </c>
    </row>
    <row r="384" spans="1:20" ht="14" hidden="1">
      <c r="A384" s="147" t="str">
        <f t="shared" si="23"/>
        <v>[提取结果.xlsx]奥宝板块关联交易等事项统计表2021年-4内部关联现金流</v>
      </c>
      <c r="B384" s="9">
        <v>382</v>
      </c>
      <c r="C384" s="73" t="str">
        <f t="shared" si="22"/>
        <v>4级-2级</v>
      </c>
      <c r="D384" s="73" t="s">
        <v>72</v>
      </c>
      <c r="E384" s="73" t="s">
        <v>76</v>
      </c>
      <c r="F384" s="75" t="s">
        <v>66</v>
      </c>
      <c r="G384" s="75" t="s">
        <v>270</v>
      </c>
      <c r="H384" s="76" t="s">
        <v>306</v>
      </c>
      <c r="I384" s="77" t="s">
        <v>3</v>
      </c>
      <c r="J384" s="78">
        <v>310648.52</v>
      </c>
      <c r="K384" s="22"/>
      <c r="L384" s="23"/>
      <c r="M384" s="20"/>
      <c r="N384" s="24"/>
      <c r="O384" s="20"/>
      <c r="P384" s="20"/>
      <c r="Q384" s="20"/>
      <c r="R384" s="20"/>
      <c r="S384" s="20"/>
      <c r="T384">
        <v>45</v>
      </c>
    </row>
    <row r="385" spans="1:20" ht="14" hidden="1">
      <c r="A385" s="147" t="str">
        <f t="shared" si="23"/>
        <v>[提取结果.xlsx]奥宝板块关联交易等事项统计表2021年-4内部关联现金流</v>
      </c>
      <c r="B385" s="9">
        <v>383</v>
      </c>
      <c r="C385" s="73" t="str">
        <f t="shared" si="22"/>
        <v>4级-2级</v>
      </c>
      <c r="D385" s="73" t="s">
        <v>72</v>
      </c>
      <c r="E385" s="73" t="s">
        <v>76</v>
      </c>
      <c r="F385" s="75" t="s">
        <v>66</v>
      </c>
      <c r="G385" s="75" t="s">
        <v>365</v>
      </c>
      <c r="H385" s="76" t="s">
        <v>306</v>
      </c>
      <c r="I385" s="77" t="s">
        <v>3</v>
      </c>
      <c r="J385" s="78">
        <v>214776.86999999997</v>
      </c>
      <c r="K385" s="22"/>
      <c r="L385" s="23"/>
      <c r="M385" s="20"/>
      <c r="N385" s="24"/>
      <c r="O385" s="20"/>
      <c r="P385" s="20"/>
      <c r="Q385" s="20"/>
      <c r="R385" s="20"/>
      <c r="S385" s="20"/>
      <c r="T385">
        <v>46</v>
      </c>
    </row>
    <row r="386" spans="1:20" ht="14" hidden="1">
      <c r="A386" s="147" t="str">
        <f t="shared" si="23"/>
        <v>[提取结果.xlsx]奥宝板块关联交易等事项统计表2021年-4内部关联现金流</v>
      </c>
      <c r="B386" s="9">
        <v>384</v>
      </c>
      <c r="C386" s="73" t="str">
        <f t="shared" si="22"/>
        <v>4级-3级</v>
      </c>
      <c r="D386" s="73" t="s">
        <v>72</v>
      </c>
      <c r="E386" s="73" t="s">
        <v>76</v>
      </c>
      <c r="F386" s="75" t="s">
        <v>69</v>
      </c>
      <c r="G386" s="75" t="s">
        <v>158</v>
      </c>
      <c r="H386" s="76" t="s">
        <v>306</v>
      </c>
      <c r="I386" s="77" t="s">
        <v>3</v>
      </c>
      <c r="J386" s="78">
        <v>43871</v>
      </c>
      <c r="K386" s="22"/>
      <c r="L386" s="23"/>
      <c r="M386" s="20"/>
      <c r="N386" s="24"/>
      <c r="O386" s="20"/>
      <c r="P386" s="20"/>
      <c r="Q386" s="20"/>
      <c r="R386" s="20"/>
      <c r="S386" s="20"/>
      <c r="T386">
        <v>47</v>
      </c>
    </row>
    <row r="387" spans="1:20" ht="14" hidden="1">
      <c r="A387" s="147" t="str">
        <f t="shared" si="23"/>
        <v>[提取结果.xlsx]奥宝板块关联交易等事项统计表2021年-4内部关联现金流</v>
      </c>
      <c r="B387" s="9">
        <v>385</v>
      </c>
      <c r="C387" s="73" t="str">
        <f t="shared" si="22"/>
        <v>4级-2级</v>
      </c>
      <c r="D387" s="73" t="s">
        <v>72</v>
      </c>
      <c r="E387" s="73" t="s">
        <v>76</v>
      </c>
      <c r="F387" s="75" t="s">
        <v>66</v>
      </c>
      <c r="G387" s="75" t="s">
        <v>88</v>
      </c>
      <c r="H387" s="76" t="s">
        <v>306</v>
      </c>
      <c r="I387" s="77" t="s">
        <v>3</v>
      </c>
      <c r="J387" s="78">
        <v>22387.53</v>
      </c>
      <c r="K387" s="22"/>
      <c r="L387" s="23"/>
      <c r="M387" s="20"/>
      <c r="N387" s="24"/>
      <c r="O387" s="20"/>
      <c r="P387" s="20"/>
      <c r="Q387" s="20"/>
      <c r="R387" s="20"/>
      <c r="S387" s="20"/>
      <c r="T387">
        <v>51</v>
      </c>
    </row>
    <row r="388" spans="1:20" ht="14" hidden="1">
      <c r="A388" s="147" t="str">
        <f t="shared" si="23"/>
        <v>[提取结果.xlsx]奥宝板块关联交易等事项统计表2021年-4内部关联现金流</v>
      </c>
      <c r="B388" s="9">
        <v>386</v>
      </c>
      <c r="C388" s="73" t="str">
        <f t="shared" si="22"/>
        <v>4级-2级</v>
      </c>
      <c r="D388" s="73" t="s">
        <v>72</v>
      </c>
      <c r="E388" s="73" t="s">
        <v>76</v>
      </c>
      <c r="F388" s="75" t="s">
        <v>66</v>
      </c>
      <c r="G388" s="75" t="s">
        <v>169</v>
      </c>
      <c r="H388" s="76" t="s">
        <v>366</v>
      </c>
      <c r="I388" s="77" t="s">
        <v>3</v>
      </c>
      <c r="J388" s="78">
        <v>142812.69</v>
      </c>
      <c r="K388" s="22"/>
      <c r="L388" s="23"/>
      <c r="M388" s="20"/>
      <c r="N388" s="24"/>
      <c r="O388" s="20"/>
      <c r="P388" s="20"/>
      <c r="Q388" s="20"/>
      <c r="R388" s="20"/>
      <c r="S388" s="20"/>
      <c r="T388">
        <v>52</v>
      </c>
    </row>
    <row r="389" spans="1:20" ht="14" hidden="1">
      <c r="A389" s="147" t="str">
        <f t="shared" si="23"/>
        <v>[提取结果.xlsx]奥宝板块关联交易等事项统计表2021年-4内部关联现金流</v>
      </c>
      <c r="B389" s="9">
        <v>387</v>
      </c>
      <c r="C389" s="73" t="str">
        <f t="shared" si="22"/>
        <v>4级-3级</v>
      </c>
      <c r="D389" s="73" t="s">
        <v>72</v>
      </c>
      <c r="E389" s="73" t="s">
        <v>76</v>
      </c>
      <c r="F389" s="75" t="s">
        <v>69</v>
      </c>
      <c r="G389" s="75" t="s">
        <v>170</v>
      </c>
      <c r="H389" s="76" t="s">
        <v>366</v>
      </c>
      <c r="I389" s="77" t="s">
        <v>3</v>
      </c>
      <c r="J389" s="78">
        <v>14116.84</v>
      </c>
      <c r="K389" s="22"/>
      <c r="L389" s="23"/>
      <c r="M389" s="20"/>
      <c r="N389" s="24"/>
      <c r="O389" s="20"/>
      <c r="P389" s="20"/>
      <c r="Q389" s="20"/>
      <c r="R389" s="20"/>
      <c r="S389" s="20"/>
      <c r="T389">
        <v>53</v>
      </c>
    </row>
    <row r="390" spans="1:20" s="178" customFormat="1" ht="13" hidden="1">
      <c r="A390" s="147" t="str">
        <f t="shared" si="23"/>
        <v>[提取结果.xlsx]奥宝板块关联交易等事项统计表2021年-4内部关联现金流</v>
      </c>
      <c r="B390" s="172">
        <v>388</v>
      </c>
      <c r="C390" s="152" t="str">
        <f t="shared" si="22"/>
        <v>4级-2级</v>
      </c>
      <c r="D390" s="152" t="s">
        <v>72</v>
      </c>
      <c r="E390" s="152" t="s">
        <v>76</v>
      </c>
      <c r="F390" s="152" t="s">
        <v>66</v>
      </c>
      <c r="G390" s="152" t="s">
        <v>95</v>
      </c>
      <c r="H390" s="179" t="s">
        <v>165</v>
      </c>
      <c r="I390" s="174" t="s">
        <v>6</v>
      </c>
      <c r="J390" s="175">
        <v>371066.38</v>
      </c>
      <c r="K390" s="173"/>
      <c r="L390" s="174"/>
      <c r="M390" s="176"/>
      <c r="N390" s="177"/>
      <c r="O390" s="176"/>
      <c r="P390" s="176"/>
      <c r="Q390" s="176"/>
      <c r="R390" s="176"/>
      <c r="S390" s="176"/>
      <c r="T390" s="178">
        <v>54</v>
      </c>
    </row>
    <row r="391" spans="1:20" s="178" customFormat="1" ht="13" hidden="1">
      <c r="A391" s="171" t="str">
        <f t="shared" si="23"/>
        <v>[提取结果.xlsx]奥宝板块关联交易等事项统计表2021年-4内部关联现金流</v>
      </c>
      <c r="B391" s="172">
        <v>389</v>
      </c>
      <c r="C391" s="152" t="str">
        <f t="shared" si="22"/>
        <v>4级-2级</v>
      </c>
      <c r="D391" s="152" t="s">
        <v>72</v>
      </c>
      <c r="E391" s="152" t="s">
        <v>76</v>
      </c>
      <c r="F391" s="152" t="s">
        <v>66</v>
      </c>
      <c r="G391" s="152" t="s">
        <v>270</v>
      </c>
      <c r="H391" s="193" t="s">
        <v>165</v>
      </c>
      <c r="I391" s="174" t="s">
        <v>6</v>
      </c>
      <c r="J391" s="175">
        <v>1466246.91</v>
      </c>
      <c r="K391" s="173"/>
      <c r="L391" s="174"/>
      <c r="M391" s="176"/>
      <c r="N391" s="177"/>
      <c r="O391" s="176"/>
      <c r="P391" s="176"/>
      <c r="Q391" s="176"/>
      <c r="R391" s="176"/>
      <c r="S391" s="176"/>
      <c r="T391" s="178">
        <v>55</v>
      </c>
    </row>
    <row r="392" spans="1:20" ht="13" hidden="1">
      <c r="A392" s="147" t="str">
        <f t="shared" si="23"/>
        <v>[提取结果.xlsx]奥宝板块关联交易等事项统计表2021年-4内部关联现金流</v>
      </c>
      <c r="B392" s="9">
        <v>390</v>
      </c>
      <c r="C392" s="73" t="str">
        <f t="shared" si="22"/>
        <v>4级-2级</v>
      </c>
      <c r="D392" s="73" t="s">
        <v>72</v>
      </c>
      <c r="E392" s="73" t="s">
        <v>76</v>
      </c>
      <c r="F392" s="73" t="s">
        <v>66</v>
      </c>
      <c r="G392" s="73" t="s">
        <v>89</v>
      </c>
      <c r="H392" s="79" t="s">
        <v>165</v>
      </c>
      <c r="I392" s="77" t="s">
        <v>6</v>
      </c>
      <c r="J392" s="26">
        <v>89660</v>
      </c>
      <c r="K392" s="22"/>
      <c r="L392" s="23"/>
      <c r="M392" s="20"/>
      <c r="N392" s="24"/>
      <c r="O392" s="20"/>
      <c r="P392" s="20"/>
      <c r="Q392" s="20"/>
      <c r="R392" s="20"/>
      <c r="S392" s="20"/>
      <c r="T392">
        <v>56</v>
      </c>
    </row>
    <row r="393" spans="1:20" ht="13" hidden="1">
      <c r="A393" s="147" t="str">
        <f t="shared" si="23"/>
        <v>[提取结果.xlsx]奥宝板块关联交易等事项统计表2021年-4内部关联现金流</v>
      </c>
      <c r="B393" s="9">
        <v>391</v>
      </c>
      <c r="C393" s="73" t="str">
        <f t="shared" si="22"/>
        <v>4级-2级</v>
      </c>
      <c r="D393" s="73" t="s">
        <v>72</v>
      </c>
      <c r="E393" s="73" t="s">
        <v>76</v>
      </c>
      <c r="F393" s="73" t="s">
        <v>66</v>
      </c>
      <c r="G393" s="73" t="s">
        <v>67</v>
      </c>
      <c r="H393" s="79" t="s">
        <v>165</v>
      </c>
      <c r="I393" s="77" t="s">
        <v>6</v>
      </c>
      <c r="J393" s="26">
        <v>2997275.87</v>
      </c>
      <c r="K393" s="22"/>
      <c r="L393" s="23"/>
      <c r="M393" s="20"/>
      <c r="N393" s="24"/>
      <c r="O393" s="20"/>
      <c r="P393" s="20"/>
      <c r="Q393" s="20"/>
      <c r="R393" s="20"/>
      <c r="S393" s="20"/>
      <c r="T393">
        <v>57</v>
      </c>
    </row>
    <row r="394" spans="1:20" ht="13" hidden="1">
      <c r="A394" s="147" t="str">
        <f t="shared" si="23"/>
        <v>[提取结果.xlsx]奥宝板块关联交易等事项统计表2021年-4内部关联现金流</v>
      </c>
      <c r="B394" s="9">
        <v>392</v>
      </c>
      <c r="C394" s="73" t="str">
        <f t="shared" si="22"/>
        <v>4级-2级</v>
      </c>
      <c r="D394" s="73" t="s">
        <v>72</v>
      </c>
      <c r="E394" s="73" t="s">
        <v>76</v>
      </c>
      <c r="F394" s="73" t="s">
        <v>66</v>
      </c>
      <c r="G394" s="10" t="s">
        <v>81</v>
      </c>
      <c r="H394" s="79" t="s">
        <v>165</v>
      </c>
      <c r="I394" s="77" t="s">
        <v>6</v>
      </c>
      <c r="J394" s="26">
        <v>2758551.4000000004</v>
      </c>
      <c r="K394" s="22"/>
      <c r="L394" s="23"/>
      <c r="M394" s="20"/>
      <c r="N394" s="24"/>
      <c r="O394" s="20"/>
      <c r="P394" s="20"/>
      <c r="Q394" s="20"/>
      <c r="R394" s="20"/>
      <c r="S394" s="20"/>
      <c r="T394">
        <v>58</v>
      </c>
    </row>
    <row r="395" spans="1:20" ht="13" hidden="1">
      <c r="A395" s="147" t="str">
        <f t="shared" si="23"/>
        <v>[提取结果.xlsx]奥宝板块关联交易等事项统计表2021年-4内部关联现金流</v>
      </c>
      <c r="B395" s="9">
        <v>393</v>
      </c>
      <c r="C395" s="73" t="str">
        <f t="shared" si="22"/>
        <v>4级-2级</v>
      </c>
      <c r="D395" s="73" t="s">
        <v>72</v>
      </c>
      <c r="E395" s="73" t="s">
        <v>76</v>
      </c>
      <c r="F395" s="73" t="s">
        <v>66</v>
      </c>
      <c r="G395" s="73" t="s">
        <v>362</v>
      </c>
      <c r="H395" s="79" t="s">
        <v>165</v>
      </c>
      <c r="I395" s="77" t="s">
        <v>6</v>
      </c>
      <c r="J395" s="26">
        <v>39350.44</v>
      </c>
      <c r="K395" s="22"/>
      <c r="L395" s="23"/>
      <c r="M395" s="20"/>
      <c r="N395" s="24"/>
      <c r="O395" s="20"/>
      <c r="P395" s="20"/>
      <c r="Q395" s="20"/>
      <c r="R395" s="20"/>
      <c r="S395" s="20"/>
      <c r="T395">
        <v>59</v>
      </c>
    </row>
    <row r="396" spans="1:20" s="178" customFormat="1" ht="13" hidden="1">
      <c r="A396" s="171" t="str">
        <f t="shared" si="23"/>
        <v>[提取结果.xlsx]奥宝板块关联交易等事项统计表2021年-4内部关联现金流</v>
      </c>
      <c r="B396" s="172">
        <v>394</v>
      </c>
      <c r="C396" s="152" t="str">
        <f t="shared" si="22"/>
        <v>4级-1级</v>
      </c>
      <c r="D396" s="152" t="s">
        <v>72</v>
      </c>
      <c r="E396" s="152" t="s">
        <v>76</v>
      </c>
      <c r="F396" s="152" t="s">
        <v>254</v>
      </c>
      <c r="G396" s="152" t="s">
        <v>65</v>
      </c>
      <c r="H396" s="193" t="s">
        <v>165</v>
      </c>
      <c r="I396" s="174" t="s">
        <v>6</v>
      </c>
      <c r="J396" s="175">
        <v>11474294.77</v>
      </c>
      <c r="K396" s="173"/>
      <c r="L396" s="174"/>
      <c r="M396" s="176"/>
      <c r="N396" s="177"/>
      <c r="O396" s="176"/>
      <c r="P396" s="176"/>
      <c r="Q396" s="176"/>
      <c r="R396" s="176"/>
      <c r="S396" s="176"/>
      <c r="T396" s="178">
        <v>61</v>
      </c>
    </row>
    <row r="397" spans="1:20" ht="13" hidden="1">
      <c r="A397" s="147" t="str">
        <f t="shared" si="23"/>
        <v>[提取结果.xlsx]奥宝板块关联交易等事项统计表2021年-4内部关联现金流</v>
      </c>
      <c r="B397" s="9">
        <v>395</v>
      </c>
      <c r="C397" s="73" t="str">
        <f t="shared" si="22"/>
        <v>4级-2级</v>
      </c>
      <c r="D397" s="73" t="s">
        <v>72</v>
      </c>
      <c r="E397" s="73" t="s">
        <v>76</v>
      </c>
      <c r="F397" s="73" t="s">
        <v>66</v>
      </c>
      <c r="G397" s="73" t="s">
        <v>184</v>
      </c>
      <c r="H397" s="79" t="s">
        <v>165</v>
      </c>
      <c r="I397" s="77" t="s">
        <v>6</v>
      </c>
      <c r="J397" s="26">
        <v>1748774.35</v>
      </c>
      <c r="K397" s="22"/>
      <c r="L397" s="23"/>
      <c r="M397" s="20"/>
      <c r="N397" s="24"/>
      <c r="O397" s="20"/>
      <c r="P397" s="20"/>
      <c r="Q397" s="20"/>
      <c r="R397" s="20"/>
      <c r="S397" s="20"/>
      <c r="T397">
        <v>62</v>
      </c>
    </row>
    <row r="398" spans="1:20" ht="13" hidden="1">
      <c r="A398" s="147" t="str">
        <f t="shared" si="23"/>
        <v>[提取结果.xlsx]奥宝板块关联交易等事项统计表2021年-4内部关联现金流</v>
      </c>
      <c r="B398" s="9">
        <v>396</v>
      </c>
      <c r="C398" s="73" t="str">
        <f t="shared" si="22"/>
        <v>4级-3级</v>
      </c>
      <c r="D398" s="73" t="s">
        <v>72</v>
      </c>
      <c r="E398" s="73" t="s">
        <v>76</v>
      </c>
      <c r="F398" s="73" t="s">
        <v>69</v>
      </c>
      <c r="G398" s="73" t="s">
        <v>161</v>
      </c>
      <c r="H398" s="79" t="s">
        <v>165</v>
      </c>
      <c r="I398" s="77" t="s">
        <v>6</v>
      </c>
      <c r="J398" s="26">
        <v>40516.799999999996</v>
      </c>
      <c r="K398" s="22"/>
      <c r="L398" s="23"/>
      <c r="M398" s="20"/>
      <c r="N398" s="24"/>
      <c r="O398" s="20"/>
      <c r="P398" s="20"/>
      <c r="Q398" s="20"/>
      <c r="R398" s="20"/>
      <c r="S398" s="20"/>
      <c r="T398">
        <v>63</v>
      </c>
    </row>
    <row r="399" spans="1:20" s="178" customFormat="1" ht="13" hidden="1">
      <c r="A399" s="147" t="str">
        <f t="shared" si="23"/>
        <v>[提取结果.xlsx]奥宝板块关联交易等事项统计表2021年-4内部关联现金流</v>
      </c>
      <c r="B399" s="172">
        <v>397</v>
      </c>
      <c r="C399" s="152" t="str">
        <f t="shared" si="22"/>
        <v>4级-2级</v>
      </c>
      <c r="D399" s="152" t="s">
        <v>72</v>
      </c>
      <c r="E399" s="152" t="s">
        <v>76</v>
      </c>
      <c r="F399" s="152" t="s">
        <v>66</v>
      </c>
      <c r="G399" s="152" t="s">
        <v>82</v>
      </c>
      <c r="H399" s="193" t="s">
        <v>165</v>
      </c>
      <c r="I399" s="174" t="s">
        <v>6</v>
      </c>
      <c r="J399" s="175">
        <v>181267.51</v>
      </c>
      <c r="K399" s="173"/>
      <c r="L399" s="174"/>
      <c r="M399" s="176"/>
      <c r="N399" s="177"/>
      <c r="O399" s="176"/>
      <c r="P399" s="176"/>
      <c r="Q399" s="176"/>
      <c r="R399" s="176"/>
      <c r="S399" s="176"/>
      <c r="T399" s="178">
        <v>64</v>
      </c>
    </row>
    <row r="400" spans="1:20" s="178" customFormat="1" ht="13" hidden="1">
      <c r="A400" s="171" t="str">
        <f t="shared" si="23"/>
        <v>[提取结果.xlsx]奥宝板块关联交易等事项统计表2021年-4内部关联现金流</v>
      </c>
      <c r="B400" s="172">
        <v>398</v>
      </c>
      <c r="C400" s="152" t="str">
        <f t="shared" si="22"/>
        <v>4级-3级</v>
      </c>
      <c r="D400" s="152" t="s">
        <v>72</v>
      </c>
      <c r="E400" s="152" t="s">
        <v>76</v>
      </c>
      <c r="F400" s="152" t="s">
        <v>69</v>
      </c>
      <c r="G400" s="152" t="s">
        <v>350</v>
      </c>
      <c r="H400" s="193" t="s">
        <v>165</v>
      </c>
      <c r="I400" s="174" t="s">
        <v>6</v>
      </c>
      <c r="J400" s="175">
        <v>1983969.51</v>
      </c>
      <c r="K400" s="173"/>
      <c r="L400" s="174"/>
      <c r="M400" s="176"/>
      <c r="N400" s="177"/>
      <c r="O400" s="176"/>
      <c r="P400" s="176"/>
      <c r="Q400" s="176"/>
      <c r="R400" s="176"/>
      <c r="S400" s="176"/>
      <c r="T400" s="178">
        <v>65</v>
      </c>
    </row>
    <row r="401" spans="1:20" ht="13" hidden="1">
      <c r="A401" s="147" t="str">
        <f t="shared" si="23"/>
        <v>[提取结果.xlsx]奥宝板块关联交易等事项统计表2021年-4内部关联现金流</v>
      </c>
      <c r="B401" s="9">
        <v>399</v>
      </c>
      <c r="C401" s="73" t="str">
        <f t="shared" si="22"/>
        <v>4级-2级</v>
      </c>
      <c r="D401" s="73" t="s">
        <v>72</v>
      </c>
      <c r="E401" s="73" t="s">
        <v>76</v>
      </c>
      <c r="F401" s="73" t="s">
        <v>66</v>
      </c>
      <c r="G401" s="73" t="s">
        <v>109</v>
      </c>
      <c r="H401" s="79" t="s">
        <v>165</v>
      </c>
      <c r="I401" s="77" t="s">
        <v>6</v>
      </c>
      <c r="J401" s="26">
        <v>1447535</v>
      </c>
      <c r="K401" s="22"/>
      <c r="L401" s="23"/>
      <c r="M401" s="20"/>
      <c r="N401" s="24"/>
      <c r="O401" s="20"/>
      <c r="P401" s="20"/>
      <c r="Q401" s="20"/>
      <c r="R401" s="20"/>
      <c r="S401" s="20"/>
      <c r="T401">
        <v>66</v>
      </c>
    </row>
    <row r="402" spans="1:20" ht="13" hidden="1">
      <c r="A402" s="147" t="str">
        <f t="shared" si="23"/>
        <v>[提取结果.xlsx]奥宝板块关联交易等事项统计表2021年-4内部关联现金流</v>
      </c>
      <c r="B402" s="9">
        <v>400</v>
      </c>
      <c r="C402" s="73" t="str">
        <f t="shared" si="22"/>
        <v>4级-3级</v>
      </c>
      <c r="D402" s="73" t="s">
        <v>72</v>
      </c>
      <c r="E402" s="73" t="s">
        <v>76</v>
      </c>
      <c r="F402" s="73" t="s">
        <v>69</v>
      </c>
      <c r="G402" s="73" t="s">
        <v>153</v>
      </c>
      <c r="H402" s="79" t="s">
        <v>165</v>
      </c>
      <c r="I402" s="77" t="s">
        <v>6</v>
      </c>
      <c r="J402" s="26">
        <v>7986357.8000000007</v>
      </c>
      <c r="K402" s="22"/>
      <c r="L402" s="23"/>
      <c r="M402" s="20"/>
      <c r="N402" s="24"/>
      <c r="O402" s="20"/>
      <c r="P402" s="20"/>
      <c r="Q402" s="20"/>
      <c r="R402" s="20"/>
      <c r="S402" s="20"/>
      <c r="T402">
        <v>67</v>
      </c>
    </row>
    <row r="403" spans="1:20" ht="13" hidden="1">
      <c r="A403" s="147" t="str">
        <f t="shared" si="23"/>
        <v>[提取结果.xlsx]奥宝板块关联交易等事项统计表2021年-4内部关联现金流</v>
      </c>
      <c r="B403" s="9">
        <v>401</v>
      </c>
      <c r="C403" s="73" t="str">
        <f t="shared" si="22"/>
        <v>4级-2级</v>
      </c>
      <c r="D403" s="73" t="s">
        <v>72</v>
      </c>
      <c r="E403" s="73" t="s">
        <v>76</v>
      </c>
      <c r="F403" s="73" t="s">
        <v>66</v>
      </c>
      <c r="G403" s="73" t="s">
        <v>179</v>
      </c>
      <c r="H403" s="79" t="s">
        <v>165</v>
      </c>
      <c r="I403" s="77" t="s">
        <v>6</v>
      </c>
      <c r="J403" s="26">
        <v>240980.65</v>
      </c>
      <c r="K403" s="22"/>
      <c r="L403" s="23"/>
      <c r="M403" s="20"/>
      <c r="N403" s="24"/>
      <c r="O403" s="20"/>
      <c r="P403" s="20"/>
      <c r="Q403" s="20"/>
      <c r="R403" s="20"/>
      <c r="S403" s="20"/>
      <c r="T403">
        <v>68</v>
      </c>
    </row>
    <row r="404" spans="1:20" ht="13" hidden="1">
      <c r="A404" s="147" t="str">
        <f t="shared" si="23"/>
        <v>[提取结果.xlsx]奥宝板块关联交易等事项统计表2021年-4内部关联现金流</v>
      </c>
      <c r="B404" s="9">
        <v>402</v>
      </c>
      <c r="C404" s="73" t="str">
        <f t="shared" si="22"/>
        <v>4级-3级</v>
      </c>
      <c r="D404" s="73" t="s">
        <v>72</v>
      </c>
      <c r="E404" s="73" t="s">
        <v>76</v>
      </c>
      <c r="F404" s="73" t="s">
        <v>69</v>
      </c>
      <c r="G404" s="73" t="s">
        <v>231</v>
      </c>
      <c r="H404" s="79" t="s">
        <v>165</v>
      </c>
      <c r="I404" s="77" t="s">
        <v>6</v>
      </c>
      <c r="J404" s="26">
        <v>1540772.0199999998</v>
      </c>
      <c r="K404" s="22"/>
      <c r="L404" s="23"/>
      <c r="M404" s="20"/>
      <c r="N404" s="24"/>
      <c r="O404" s="20"/>
      <c r="P404" s="20"/>
      <c r="Q404" s="20"/>
      <c r="R404" s="20"/>
      <c r="S404" s="20"/>
      <c r="T404">
        <v>70</v>
      </c>
    </row>
    <row r="405" spans="1:20" ht="13" hidden="1">
      <c r="A405" s="147" t="str">
        <f t="shared" si="23"/>
        <v>[提取结果.xlsx]奥宝板块关联交易等事项统计表2021年-4内部关联现金流</v>
      </c>
      <c r="B405" s="9">
        <v>403</v>
      </c>
      <c r="C405" s="73" t="str">
        <f t="shared" si="22"/>
        <v>4级-3级</v>
      </c>
      <c r="D405" s="73" t="s">
        <v>72</v>
      </c>
      <c r="E405" s="73" t="s">
        <v>76</v>
      </c>
      <c r="F405" s="73" t="s">
        <v>69</v>
      </c>
      <c r="G405" s="10" t="s">
        <v>180</v>
      </c>
      <c r="H405" s="79" t="s">
        <v>165</v>
      </c>
      <c r="I405" s="77" t="s">
        <v>6</v>
      </c>
      <c r="J405" s="26">
        <v>2412281.29</v>
      </c>
      <c r="K405" s="22"/>
      <c r="L405" s="23"/>
      <c r="M405" s="20"/>
      <c r="N405" s="24"/>
      <c r="O405" s="20"/>
      <c r="P405" s="20"/>
      <c r="Q405" s="20"/>
      <c r="R405" s="20"/>
      <c r="S405" s="20"/>
      <c r="T405">
        <v>71</v>
      </c>
    </row>
    <row r="406" spans="1:20" ht="13" hidden="1">
      <c r="A406" s="147" t="str">
        <f t="shared" si="23"/>
        <v>[提取结果.xlsx]奥宝板块关联交易等事项统计表2021年-4内部关联现金流</v>
      </c>
      <c r="B406" s="9">
        <v>404</v>
      </c>
      <c r="C406" s="73" t="str">
        <f t="shared" si="22"/>
        <v>4级-2级</v>
      </c>
      <c r="D406" s="73" t="s">
        <v>72</v>
      </c>
      <c r="E406" s="73" t="s">
        <v>76</v>
      </c>
      <c r="F406" s="73" t="s">
        <v>66</v>
      </c>
      <c r="G406" s="73" t="s">
        <v>80</v>
      </c>
      <c r="H406" s="79" t="s">
        <v>165</v>
      </c>
      <c r="I406" s="77" t="s">
        <v>6</v>
      </c>
      <c r="J406" s="26">
        <v>1936294.7600000002</v>
      </c>
      <c r="K406" s="22"/>
      <c r="L406" s="23"/>
      <c r="M406" s="20"/>
      <c r="N406" s="24"/>
      <c r="O406" s="20"/>
      <c r="P406" s="20"/>
      <c r="Q406" s="20"/>
      <c r="R406" s="20"/>
      <c r="S406" s="20"/>
      <c r="T406">
        <v>72</v>
      </c>
    </row>
    <row r="407" spans="1:20" ht="13" hidden="1">
      <c r="A407" s="147" t="str">
        <f t="shared" si="23"/>
        <v>[提取结果.xlsx]奥宝板块关联交易等事项统计表2021年-4内部关联现金流</v>
      </c>
      <c r="B407" s="9">
        <v>405</v>
      </c>
      <c r="C407" s="73" t="str">
        <f t="shared" si="22"/>
        <v>4级-2级</v>
      </c>
      <c r="D407" s="73" t="s">
        <v>72</v>
      </c>
      <c r="E407" s="73" t="s">
        <v>76</v>
      </c>
      <c r="F407" s="73" t="s">
        <v>66</v>
      </c>
      <c r="G407" s="73" t="s">
        <v>87</v>
      </c>
      <c r="H407" s="79" t="s">
        <v>165</v>
      </c>
      <c r="I407" s="77" t="s">
        <v>6</v>
      </c>
      <c r="J407" s="26">
        <v>1571003.55</v>
      </c>
      <c r="K407" s="22"/>
      <c r="L407" s="23"/>
      <c r="M407" s="20"/>
      <c r="N407" s="24"/>
      <c r="O407" s="20"/>
      <c r="P407" s="20"/>
      <c r="Q407" s="20"/>
      <c r="R407" s="20"/>
      <c r="S407" s="20"/>
      <c r="T407">
        <v>73</v>
      </c>
    </row>
    <row r="408" spans="1:20" ht="13" hidden="1">
      <c r="A408" s="147" t="str">
        <f t="shared" si="23"/>
        <v>[提取结果.xlsx]奥宝板块关联交易等事项统计表2021年-4内部关联现金流</v>
      </c>
      <c r="B408" s="9">
        <v>406</v>
      </c>
      <c r="C408" s="73" t="str">
        <f t="shared" si="22"/>
        <v>4级-2级</v>
      </c>
      <c r="D408" s="73" t="s">
        <v>72</v>
      </c>
      <c r="E408" s="73" t="s">
        <v>76</v>
      </c>
      <c r="F408" s="73" t="s">
        <v>66</v>
      </c>
      <c r="G408" s="73" t="s">
        <v>365</v>
      </c>
      <c r="H408" s="79" t="s">
        <v>165</v>
      </c>
      <c r="I408" s="77" t="s">
        <v>6</v>
      </c>
      <c r="J408" s="26">
        <v>262500</v>
      </c>
      <c r="K408" s="22"/>
      <c r="L408" s="23"/>
      <c r="M408" s="20"/>
      <c r="N408" s="24"/>
      <c r="O408" s="20"/>
      <c r="P408" s="20"/>
      <c r="Q408" s="20"/>
      <c r="R408" s="20"/>
      <c r="S408" s="20"/>
      <c r="T408">
        <v>78</v>
      </c>
    </row>
    <row r="409" spans="1:20" s="178" customFormat="1" ht="13" hidden="1">
      <c r="A409" s="171" t="str">
        <f t="shared" si="23"/>
        <v>[提取结果.xlsx]奥宝板块关联交易等事项统计表2021年-4内部关联现金流</v>
      </c>
      <c r="B409" s="172">
        <v>407</v>
      </c>
      <c r="C409" s="152" t="str">
        <f t="shared" si="22"/>
        <v>4级-2级</v>
      </c>
      <c r="D409" s="152" t="s">
        <v>72</v>
      </c>
      <c r="E409" s="152" t="s">
        <v>76</v>
      </c>
      <c r="F409" s="152" t="s">
        <v>66</v>
      </c>
      <c r="G409" s="152" t="s">
        <v>331</v>
      </c>
      <c r="H409" s="193" t="s">
        <v>165</v>
      </c>
      <c r="I409" s="174" t="s">
        <v>6</v>
      </c>
      <c r="J409" s="175">
        <v>3869664.34</v>
      </c>
      <c r="K409" s="173"/>
      <c r="L409" s="174"/>
      <c r="M409" s="176"/>
      <c r="N409" s="177"/>
      <c r="O409" s="176"/>
      <c r="P409" s="176"/>
      <c r="Q409" s="176"/>
      <c r="R409" s="176"/>
      <c r="S409" s="176"/>
      <c r="T409" s="178">
        <v>87</v>
      </c>
    </row>
    <row r="410" spans="1:20" ht="13" hidden="1">
      <c r="A410" s="147" t="str">
        <f t="shared" si="23"/>
        <v>[提取结果.xlsx]奥宝板块关联交易等事项统计表2021年-4内部关联现金流</v>
      </c>
      <c r="B410" s="9">
        <v>408</v>
      </c>
      <c r="C410" s="73" t="str">
        <f t="shared" si="22"/>
        <v>4级-3级</v>
      </c>
      <c r="D410" s="73" t="s">
        <v>72</v>
      </c>
      <c r="E410" s="73" t="s">
        <v>76</v>
      </c>
      <c r="F410" s="73" t="s">
        <v>69</v>
      </c>
      <c r="G410" s="73" t="s">
        <v>364</v>
      </c>
      <c r="H410" s="79" t="s">
        <v>165</v>
      </c>
      <c r="I410" s="77" t="s">
        <v>6</v>
      </c>
      <c r="J410" s="26">
        <v>108035.29</v>
      </c>
      <c r="K410" s="22"/>
      <c r="L410" s="23"/>
      <c r="M410" s="20"/>
      <c r="N410" s="24"/>
      <c r="O410" s="20"/>
      <c r="P410" s="20"/>
      <c r="Q410" s="20"/>
      <c r="R410" s="20"/>
      <c r="S410" s="20"/>
      <c r="T410">
        <v>88</v>
      </c>
    </row>
    <row r="411" spans="1:20" ht="13" hidden="1">
      <c r="A411" s="147" t="str">
        <f t="shared" si="23"/>
        <v>[提取结果.xlsx]奥宝板块关联交易等事项统计表2021年-4内部关联现金流</v>
      </c>
      <c r="B411" s="9">
        <v>409</v>
      </c>
      <c r="C411" s="73" t="str">
        <f t="shared" ref="C411:C459" si="24">TEXT(D411,"000")&amp;"-"&amp;TEXT(F411,"000")</f>
        <v>4级-3级</v>
      </c>
      <c r="D411" s="73" t="s">
        <v>72</v>
      </c>
      <c r="E411" s="73" t="s">
        <v>76</v>
      </c>
      <c r="F411" s="73" t="s">
        <v>69</v>
      </c>
      <c r="G411" s="73" t="s">
        <v>360</v>
      </c>
      <c r="H411" s="79" t="s">
        <v>165</v>
      </c>
      <c r="I411" s="77" t="s">
        <v>6</v>
      </c>
      <c r="J411" s="26">
        <v>725853.24</v>
      </c>
      <c r="K411" s="22"/>
      <c r="L411" s="23"/>
      <c r="M411" s="20"/>
      <c r="N411" s="24"/>
      <c r="O411" s="20"/>
      <c r="P411" s="20"/>
      <c r="Q411" s="20"/>
      <c r="R411" s="20"/>
      <c r="S411" s="20"/>
      <c r="T411">
        <v>89</v>
      </c>
    </row>
    <row r="412" spans="1:20" ht="13" hidden="1">
      <c r="A412" s="147" t="str">
        <f t="shared" si="23"/>
        <v>[提取结果.xlsx]奥宝板块关联交易等事项统计表2021年-4内部关联现金流</v>
      </c>
      <c r="B412" s="9">
        <v>410</v>
      </c>
      <c r="C412" s="73" t="str">
        <f t="shared" si="24"/>
        <v>4级-2级</v>
      </c>
      <c r="D412" s="73" t="s">
        <v>72</v>
      </c>
      <c r="E412" s="73" t="s">
        <v>76</v>
      </c>
      <c r="F412" s="73" t="s">
        <v>66</v>
      </c>
      <c r="G412" s="73" t="s">
        <v>86</v>
      </c>
      <c r="H412" s="79" t="s">
        <v>165</v>
      </c>
      <c r="I412" s="77" t="s">
        <v>6</v>
      </c>
      <c r="J412" s="26">
        <v>1489875.48</v>
      </c>
      <c r="K412" s="22"/>
      <c r="L412" s="23"/>
      <c r="M412" s="20"/>
      <c r="N412" s="24"/>
      <c r="O412" s="20"/>
      <c r="P412" s="20"/>
      <c r="Q412" s="20"/>
      <c r="R412" s="20"/>
      <c r="S412" s="20"/>
      <c r="T412">
        <v>90</v>
      </c>
    </row>
    <row r="413" spans="1:20" ht="13" hidden="1">
      <c r="A413" s="147" t="str">
        <f t="shared" si="23"/>
        <v>[提取结果.xlsx]奥宝板块关联交易等事项统计表2021年-4内部关联现金流</v>
      </c>
      <c r="B413" s="9">
        <v>411</v>
      </c>
      <c r="C413" s="73" t="str">
        <f t="shared" si="24"/>
        <v>4级-2级</v>
      </c>
      <c r="D413" s="73" t="s">
        <v>72</v>
      </c>
      <c r="E413" s="73" t="s">
        <v>76</v>
      </c>
      <c r="F413" s="73" t="s">
        <v>115</v>
      </c>
      <c r="G413" s="73" t="s">
        <v>94</v>
      </c>
      <c r="H413" s="79" t="s">
        <v>165</v>
      </c>
      <c r="I413" s="77" t="s">
        <v>6</v>
      </c>
      <c r="J413" s="26">
        <v>3956561.18</v>
      </c>
      <c r="K413" s="22"/>
      <c r="L413" s="23"/>
      <c r="M413" s="20"/>
      <c r="N413" s="24"/>
      <c r="O413" s="20"/>
      <c r="P413" s="20"/>
      <c r="Q413" s="20"/>
      <c r="R413" s="20"/>
      <c r="S413" s="20"/>
      <c r="T413">
        <v>91</v>
      </c>
    </row>
    <row r="414" spans="1:20" ht="13" hidden="1">
      <c r="A414" s="147" t="str">
        <f t="shared" si="23"/>
        <v>[提取结果.xlsx]奥宝板块关联交易等事项统计表2021年-4内部关联现金流</v>
      </c>
      <c r="B414" s="9">
        <v>412</v>
      </c>
      <c r="C414" s="73" t="str">
        <f t="shared" si="24"/>
        <v>4级-2级</v>
      </c>
      <c r="D414" s="73" t="s">
        <v>72</v>
      </c>
      <c r="E414" s="73" t="s">
        <v>76</v>
      </c>
      <c r="F414" s="73" t="s">
        <v>66</v>
      </c>
      <c r="G414" s="73" t="s">
        <v>303</v>
      </c>
      <c r="H414" s="79" t="s">
        <v>165</v>
      </c>
      <c r="I414" s="77" t="s">
        <v>6</v>
      </c>
      <c r="J414" s="26">
        <v>256404.09999999998</v>
      </c>
      <c r="K414" s="22"/>
      <c r="L414" s="23"/>
      <c r="M414" s="20"/>
      <c r="N414" s="24"/>
      <c r="O414" s="20"/>
      <c r="P414" s="20"/>
      <c r="Q414" s="20"/>
      <c r="R414" s="20"/>
      <c r="S414" s="20"/>
      <c r="T414">
        <v>94</v>
      </c>
    </row>
    <row r="415" spans="1:20" ht="13" hidden="1">
      <c r="A415" s="147" t="str">
        <f t="shared" si="23"/>
        <v>[提取结果.xlsx]奥宝板块关联交易等事项统计表2021年-4内部关联现金流</v>
      </c>
      <c r="B415" s="9">
        <v>413</v>
      </c>
      <c r="C415" s="73" t="str">
        <f t="shared" si="24"/>
        <v>4级-2级</v>
      </c>
      <c r="D415" s="73" t="s">
        <v>72</v>
      </c>
      <c r="E415" s="73" t="s">
        <v>76</v>
      </c>
      <c r="F415" s="73" t="s">
        <v>66</v>
      </c>
      <c r="G415" s="73" t="s">
        <v>83</v>
      </c>
      <c r="H415" s="79" t="s">
        <v>165</v>
      </c>
      <c r="I415" s="77" t="s">
        <v>6</v>
      </c>
      <c r="J415" s="26">
        <v>147132.9</v>
      </c>
      <c r="K415" s="22"/>
      <c r="L415" s="23"/>
      <c r="M415" s="20"/>
      <c r="N415" s="24"/>
      <c r="O415" s="20"/>
      <c r="P415" s="20"/>
      <c r="Q415" s="20"/>
      <c r="R415" s="20"/>
      <c r="S415" s="20"/>
      <c r="T415">
        <v>97</v>
      </c>
    </row>
    <row r="416" spans="1:20" ht="13" hidden="1">
      <c r="A416" s="147" t="str">
        <f t="shared" si="23"/>
        <v>[提取结果.xlsx]奥宝板块关联交易等事项统计表2021年-4内部关联现金流</v>
      </c>
      <c r="B416" s="9">
        <v>414</v>
      </c>
      <c r="C416" s="73" t="str">
        <f t="shared" si="24"/>
        <v>4级-3级</v>
      </c>
      <c r="D416" s="73" t="s">
        <v>72</v>
      </c>
      <c r="E416" s="73" t="s">
        <v>76</v>
      </c>
      <c r="F416" s="73" t="s">
        <v>116</v>
      </c>
      <c r="G416" s="73" t="s">
        <v>121</v>
      </c>
      <c r="H416" s="79" t="s">
        <v>165</v>
      </c>
      <c r="I416" s="77" t="s">
        <v>6</v>
      </c>
      <c r="J416" s="26">
        <v>260760.47000000003</v>
      </c>
      <c r="K416" s="22"/>
      <c r="L416" s="23"/>
      <c r="M416" s="20"/>
      <c r="N416" s="24"/>
      <c r="O416" s="20"/>
      <c r="P416" s="20"/>
      <c r="Q416" s="20"/>
      <c r="R416" s="20"/>
      <c r="S416" s="20"/>
      <c r="T416">
        <v>98</v>
      </c>
    </row>
    <row r="417" spans="1:20" ht="13" hidden="1">
      <c r="A417" s="147" t="str">
        <f t="shared" si="23"/>
        <v>[提取结果.xlsx]奥宝板块关联交易等事项统计表2021年-4内部关联现金流</v>
      </c>
      <c r="B417" s="9">
        <v>415</v>
      </c>
      <c r="C417" s="73" t="str">
        <f t="shared" si="24"/>
        <v>4级-3级</v>
      </c>
      <c r="D417" s="73" t="s">
        <v>72</v>
      </c>
      <c r="E417" s="73" t="s">
        <v>76</v>
      </c>
      <c r="F417" s="73" t="s">
        <v>116</v>
      </c>
      <c r="G417" s="73" t="s">
        <v>195</v>
      </c>
      <c r="H417" s="79" t="s">
        <v>165</v>
      </c>
      <c r="I417" s="77" t="s">
        <v>6</v>
      </c>
      <c r="J417" s="26">
        <v>2516073.16</v>
      </c>
      <c r="K417" s="22"/>
      <c r="L417" s="23"/>
      <c r="M417" s="20"/>
      <c r="N417" s="24"/>
      <c r="O417" s="20"/>
      <c r="P417" s="20"/>
      <c r="Q417" s="20"/>
      <c r="R417" s="20"/>
      <c r="S417" s="20"/>
      <c r="T417">
        <v>99</v>
      </c>
    </row>
    <row r="418" spans="1:20" s="178" customFormat="1" ht="13" hidden="1">
      <c r="A418" s="171" t="str">
        <f t="shared" si="23"/>
        <v>[提取结果.xlsx]奥宝板块关联交易等事项统计表2021年-4内部关联现金流</v>
      </c>
      <c r="B418" s="172">
        <v>416</v>
      </c>
      <c r="C418" s="152" t="str">
        <f t="shared" si="24"/>
        <v>4级-3级</v>
      </c>
      <c r="D418" s="152" t="s">
        <v>72</v>
      </c>
      <c r="E418" s="152" t="s">
        <v>76</v>
      </c>
      <c r="F418" s="152" t="s">
        <v>69</v>
      </c>
      <c r="G418" s="152" t="s">
        <v>341</v>
      </c>
      <c r="H418" s="193" t="s">
        <v>165</v>
      </c>
      <c r="I418" s="174" t="s">
        <v>6</v>
      </c>
      <c r="J418" s="175">
        <v>3438503.89</v>
      </c>
      <c r="K418" s="173"/>
      <c r="L418" s="174"/>
      <c r="M418" s="176"/>
      <c r="N418" s="177"/>
      <c r="O418" s="176"/>
      <c r="P418" s="176"/>
      <c r="Q418" s="176"/>
      <c r="R418" s="176"/>
      <c r="S418" s="176"/>
      <c r="T418" s="178">
        <v>100</v>
      </c>
    </row>
    <row r="419" spans="1:20" ht="13" hidden="1">
      <c r="A419" s="147" t="str">
        <f t="shared" si="23"/>
        <v>[提取结果.xlsx]奥宝板块关联交易等事项统计表2021年-4内部关联现金流</v>
      </c>
      <c r="B419" s="9">
        <v>417</v>
      </c>
      <c r="C419" s="73" t="str">
        <f t="shared" si="24"/>
        <v>4级-3级</v>
      </c>
      <c r="D419" s="73" t="s">
        <v>72</v>
      </c>
      <c r="E419" s="73" t="s">
        <v>76</v>
      </c>
      <c r="F419" s="73" t="s">
        <v>69</v>
      </c>
      <c r="G419" s="73" t="s">
        <v>194</v>
      </c>
      <c r="H419" s="79" t="s">
        <v>165</v>
      </c>
      <c r="I419" s="77" t="s">
        <v>6</v>
      </c>
      <c r="J419" s="26">
        <v>541784.69999999995</v>
      </c>
      <c r="K419" s="22"/>
      <c r="L419" s="23"/>
      <c r="M419" s="20"/>
      <c r="N419" s="24"/>
      <c r="O419" s="20"/>
      <c r="P419" s="20"/>
      <c r="Q419" s="20"/>
      <c r="R419" s="20"/>
      <c r="S419" s="20"/>
      <c r="T419">
        <v>101</v>
      </c>
    </row>
    <row r="420" spans="1:20" ht="13" hidden="1">
      <c r="A420" s="147" t="str">
        <f t="shared" ref="A420:A436" si="25"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20" s="9">
        <v>418</v>
      </c>
      <c r="C420" s="73" t="str">
        <f t="shared" si="24"/>
        <v>4级-3级</v>
      </c>
      <c r="D420" s="73" t="s">
        <v>72</v>
      </c>
      <c r="E420" s="73" t="s">
        <v>76</v>
      </c>
      <c r="F420" s="73" t="s">
        <v>69</v>
      </c>
      <c r="G420" s="73" t="s">
        <v>355</v>
      </c>
      <c r="H420" s="79" t="s">
        <v>165</v>
      </c>
      <c r="I420" s="77" t="s">
        <v>6</v>
      </c>
      <c r="J420" s="26">
        <v>3918296.03</v>
      </c>
      <c r="K420" s="22"/>
      <c r="L420" s="23"/>
      <c r="M420" s="20"/>
      <c r="N420" s="24"/>
      <c r="O420" s="20"/>
      <c r="P420" s="20"/>
      <c r="Q420" s="20"/>
      <c r="R420" s="20"/>
      <c r="S420" s="20"/>
      <c r="T420">
        <v>102</v>
      </c>
    </row>
    <row r="421" spans="1:20" s="178" customFormat="1" ht="13" hidden="1">
      <c r="A421" s="147" t="str">
        <f t="shared" si="25"/>
        <v>[提取结果.xlsx]奥宝板块关联交易等事项统计表2021年-4内部关联现金流</v>
      </c>
      <c r="B421" s="172">
        <v>419</v>
      </c>
      <c r="C421" s="152" t="str">
        <f t="shared" si="24"/>
        <v>4级-2级</v>
      </c>
      <c r="D421" s="152" t="s">
        <v>72</v>
      </c>
      <c r="E421" s="152" t="s">
        <v>76</v>
      </c>
      <c r="F421" s="152" t="s">
        <v>66</v>
      </c>
      <c r="G421" s="152" t="s">
        <v>337</v>
      </c>
      <c r="H421" s="193" t="s">
        <v>165</v>
      </c>
      <c r="I421" s="174" t="s">
        <v>6</v>
      </c>
      <c r="J421" s="175">
        <v>72703.13</v>
      </c>
      <c r="K421" s="173"/>
      <c r="L421" s="174"/>
      <c r="M421" s="176"/>
      <c r="N421" s="177"/>
      <c r="O421" s="176"/>
      <c r="P421" s="176"/>
      <c r="Q421" s="176"/>
      <c r="R421" s="176"/>
      <c r="S421" s="176"/>
      <c r="T421" s="178">
        <v>103</v>
      </c>
    </row>
    <row r="422" spans="1:20" s="178" customFormat="1" ht="13" hidden="1">
      <c r="A422" s="147" t="str">
        <f t="shared" si="25"/>
        <v>[提取结果.xlsx]奥宝板块关联交易等事项统计表2021年-4内部关联现金流</v>
      </c>
      <c r="B422" s="172">
        <v>420</v>
      </c>
      <c r="C422" s="152" t="str">
        <f t="shared" si="24"/>
        <v>4级-3级</v>
      </c>
      <c r="D422" s="152" t="s">
        <v>72</v>
      </c>
      <c r="E422" s="152" t="s">
        <v>76</v>
      </c>
      <c r="F422" s="152" t="s">
        <v>69</v>
      </c>
      <c r="G422" s="152" t="s">
        <v>349</v>
      </c>
      <c r="H422" s="193" t="s">
        <v>165</v>
      </c>
      <c r="I422" s="174" t="s">
        <v>6</v>
      </c>
      <c r="J422" s="175">
        <v>782805.84000000008</v>
      </c>
      <c r="K422" s="173"/>
      <c r="L422" s="174"/>
      <c r="M422" s="176"/>
      <c r="N422" s="177"/>
      <c r="O422" s="176"/>
      <c r="P422" s="176"/>
      <c r="Q422" s="176"/>
      <c r="R422" s="176"/>
      <c r="S422" s="176"/>
      <c r="T422" s="178">
        <v>104</v>
      </c>
    </row>
    <row r="423" spans="1:20" s="178" customFormat="1" ht="13" hidden="1">
      <c r="A423" s="171" t="str">
        <f t="shared" si="25"/>
        <v>[提取结果.xlsx]奥宝板块关联交易等事项统计表2021年-4内部关联现金流</v>
      </c>
      <c r="B423" s="172">
        <v>421</v>
      </c>
      <c r="C423" s="152" t="str">
        <f t="shared" si="24"/>
        <v>4级-3级</v>
      </c>
      <c r="D423" s="152" t="s">
        <v>72</v>
      </c>
      <c r="E423" s="152" t="s">
        <v>76</v>
      </c>
      <c r="F423" s="152" t="s">
        <v>69</v>
      </c>
      <c r="G423" s="152" t="s">
        <v>347</v>
      </c>
      <c r="H423" s="193" t="s">
        <v>165</v>
      </c>
      <c r="I423" s="174" t="s">
        <v>6</v>
      </c>
      <c r="J423" s="175">
        <v>3232508.32</v>
      </c>
      <c r="K423" s="173"/>
      <c r="L423" s="174"/>
      <c r="M423" s="176"/>
      <c r="N423" s="177"/>
      <c r="O423" s="176"/>
      <c r="P423" s="176"/>
      <c r="Q423" s="176"/>
      <c r="R423" s="176"/>
      <c r="S423" s="176"/>
      <c r="T423" s="178">
        <v>105</v>
      </c>
    </row>
    <row r="424" spans="1:20" ht="13" hidden="1">
      <c r="A424" s="147" t="str">
        <f t="shared" si="25"/>
        <v>[提取结果.xlsx]奥宝板块关联交易等事项统计表2021年-4内部关联现金流</v>
      </c>
      <c r="B424" s="9">
        <v>422</v>
      </c>
      <c r="C424" s="73" t="str">
        <f t="shared" si="24"/>
        <v>4级-3级</v>
      </c>
      <c r="D424" s="73" t="s">
        <v>72</v>
      </c>
      <c r="E424" s="73" t="s">
        <v>76</v>
      </c>
      <c r="F424" s="73" t="s">
        <v>69</v>
      </c>
      <c r="G424" s="73" t="s">
        <v>354</v>
      </c>
      <c r="H424" s="79" t="s">
        <v>165</v>
      </c>
      <c r="I424" s="77" t="s">
        <v>6</v>
      </c>
      <c r="J424" s="26">
        <v>2663263.89</v>
      </c>
      <c r="K424" s="22"/>
      <c r="L424" s="23"/>
      <c r="M424" s="20"/>
      <c r="N424" s="24"/>
      <c r="O424" s="20"/>
      <c r="P424" s="20"/>
      <c r="Q424" s="20"/>
      <c r="R424" s="20"/>
      <c r="S424" s="20"/>
      <c r="T424">
        <v>106</v>
      </c>
    </row>
    <row r="425" spans="1:20" ht="13" hidden="1">
      <c r="A425" s="147" t="str">
        <f t="shared" si="25"/>
        <v>[提取结果.xlsx]奥宝板块关联交易等事项统计表2021年-4内部关联现金流</v>
      </c>
      <c r="B425" s="9">
        <v>423</v>
      </c>
      <c r="C425" s="73" t="str">
        <f t="shared" si="24"/>
        <v>4级-4级</v>
      </c>
      <c r="D425" s="73" t="s">
        <v>72</v>
      </c>
      <c r="E425" s="73" t="s">
        <v>76</v>
      </c>
      <c r="F425" s="73" t="s">
        <v>163</v>
      </c>
      <c r="G425" s="73" t="s">
        <v>167</v>
      </c>
      <c r="H425" s="79" t="s">
        <v>165</v>
      </c>
      <c r="I425" s="77" t="s">
        <v>6</v>
      </c>
      <c r="J425" s="26">
        <v>253002.88999999998</v>
      </c>
      <c r="K425" s="22"/>
      <c r="L425" s="23"/>
      <c r="M425" s="20"/>
      <c r="N425" s="24"/>
      <c r="O425" s="20"/>
      <c r="P425" s="20"/>
      <c r="Q425" s="20"/>
      <c r="R425" s="20"/>
      <c r="S425" s="20"/>
      <c r="T425">
        <v>107</v>
      </c>
    </row>
    <row r="426" spans="1:20" ht="13" hidden="1">
      <c r="A426" s="147" t="str">
        <f t="shared" si="25"/>
        <v>[提取结果.xlsx]奥宝板块关联交易等事项统计表2021年-4内部关联现金流</v>
      </c>
      <c r="B426" s="9">
        <v>424</v>
      </c>
      <c r="C426" s="73" t="str">
        <f t="shared" si="24"/>
        <v>4级-3级</v>
      </c>
      <c r="D426" s="73" t="s">
        <v>72</v>
      </c>
      <c r="E426" s="73" t="s">
        <v>76</v>
      </c>
      <c r="F426" s="73" t="s">
        <v>116</v>
      </c>
      <c r="G426" s="73" t="s">
        <v>199</v>
      </c>
      <c r="H426" s="79" t="s">
        <v>165</v>
      </c>
      <c r="I426" s="77" t="s">
        <v>6</v>
      </c>
      <c r="J426" s="26">
        <v>247825.65999999997</v>
      </c>
      <c r="K426" s="22"/>
      <c r="L426" s="23"/>
      <c r="M426" s="20"/>
      <c r="N426" s="24"/>
      <c r="O426" s="20"/>
      <c r="P426" s="20"/>
      <c r="Q426" s="20"/>
      <c r="R426" s="20"/>
      <c r="S426" s="20"/>
      <c r="T426">
        <v>108</v>
      </c>
    </row>
    <row r="427" spans="1:20" ht="13" hidden="1">
      <c r="A427" s="147" t="str">
        <f t="shared" si="25"/>
        <v>[提取结果.xlsx]奥宝板块关联交易等事项统计表2021年-4内部关联现金流</v>
      </c>
      <c r="B427" s="9">
        <v>425</v>
      </c>
      <c r="C427" s="73" t="str">
        <f t="shared" si="24"/>
        <v>4级-3级</v>
      </c>
      <c r="D427" s="73" t="s">
        <v>72</v>
      </c>
      <c r="E427" s="73" t="s">
        <v>76</v>
      </c>
      <c r="F427" s="73" t="s">
        <v>69</v>
      </c>
      <c r="G427" s="73" t="s">
        <v>357</v>
      </c>
      <c r="H427" s="79" t="s">
        <v>165</v>
      </c>
      <c r="I427" s="77" t="s">
        <v>6</v>
      </c>
      <c r="J427" s="26">
        <v>272893</v>
      </c>
      <c r="K427" s="22"/>
      <c r="L427" s="23"/>
      <c r="M427" s="20"/>
      <c r="N427" s="24"/>
      <c r="O427" s="20"/>
      <c r="P427" s="20"/>
      <c r="Q427" s="20"/>
      <c r="R427" s="20"/>
      <c r="S427" s="20"/>
      <c r="T427">
        <v>109</v>
      </c>
    </row>
    <row r="428" spans="1:20" ht="13" hidden="1">
      <c r="A428" s="147" t="str">
        <f t="shared" si="25"/>
        <v>[提取结果.xlsx]奥宝板块关联交易等事项统计表2021年-4内部关联现金流</v>
      </c>
      <c r="B428" s="9">
        <v>426</v>
      </c>
      <c r="C428" s="73" t="str">
        <f t="shared" si="24"/>
        <v>4级-3级</v>
      </c>
      <c r="D428" s="73" t="s">
        <v>72</v>
      </c>
      <c r="E428" s="73" t="s">
        <v>76</v>
      </c>
      <c r="F428" s="73" t="s">
        <v>69</v>
      </c>
      <c r="G428" s="73" t="s">
        <v>353</v>
      </c>
      <c r="H428" s="79" t="s">
        <v>165</v>
      </c>
      <c r="I428" s="77" t="s">
        <v>6</v>
      </c>
      <c r="J428" s="26">
        <v>7448</v>
      </c>
      <c r="K428" s="22"/>
      <c r="L428" s="23"/>
      <c r="M428" s="20"/>
      <c r="N428" s="24"/>
      <c r="O428" s="20"/>
      <c r="P428" s="20"/>
      <c r="Q428" s="20"/>
      <c r="R428" s="20"/>
      <c r="S428" s="20"/>
      <c r="T428">
        <v>110</v>
      </c>
    </row>
    <row r="429" spans="1:20" ht="13" hidden="1">
      <c r="A429" s="147" t="str">
        <f t="shared" si="25"/>
        <v>[提取结果.xlsx]奥宝板块关联交易等事项统计表2021年-4内部关联现金流</v>
      </c>
      <c r="B429" s="9">
        <v>427</v>
      </c>
      <c r="C429" s="73" t="str">
        <f t="shared" si="24"/>
        <v>4级-3级</v>
      </c>
      <c r="D429" s="73" t="s">
        <v>72</v>
      </c>
      <c r="E429" s="73" t="s">
        <v>76</v>
      </c>
      <c r="F429" s="73" t="s">
        <v>69</v>
      </c>
      <c r="G429" s="73" t="s">
        <v>351</v>
      </c>
      <c r="H429" s="79" t="s">
        <v>165</v>
      </c>
      <c r="I429" s="77" t="s">
        <v>6</v>
      </c>
      <c r="J429" s="26">
        <v>323133.99</v>
      </c>
      <c r="K429" s="22"/>
      <c r="L429" s="23"/>
      <c r="M429" s="20"/>
      <c r="N429" s="24"/>
      <c r="O429" s="20"/>
      <c r="P429" s="20"/>
      <c r="Q429" s="20"/>
      <c r="R429" s="20"/>
      <c r="S429" s="20"/>
      <c r="T429">
        <v>111</v>
      </c>
    </row>
    <row r="430" spans="1:20" ht="13" hidden="1">
      <c r="A430" s="147" t="str">
        <f t="shared" si="25"/>
        <v>[提取结果.xlsx]奥宝板块关联交易等事项统计表2021年-4内部关联现金流</v>
      </c>
      <c r="B430" s="9">
        <v>428</v>
      </c>
      <c r="C430" s="73" t="str">
        <f t="shared" si="24"/>
        <v>4级-3级</v>
      </c>
      <c r="D430" s="73" t="s">
        <v>72</v>
      </c>
      <c r="E430" s="73" t="s">
        <v>76</v>
      </c>
      <c r="F430" s="73" t="s">
        <v>116</v>
      </c>
      <c r="G430" s="73" t="s">
        <v>245</v>
      </c>
      <c r="H430" s="79" t="s">
        <v>165</v>
      </c>
      <c r="I430" s="77" t="s">
        <v>6</v>
      </c>
      <c r="J430" s="26">
        <v>8549.5</v>
      </c>
      <c r="K430" s="22"/>
      <c r="L430" s="23"/>
      <c r="M430" s="20"/>
      <c r="N430" s="24"/>
      <c r="O430" s="20"/>
      <c r="P430" s="20"/>
      <c r="Q430" s="20"/>
      <c r="R430" s="20"/>
      <c r="S430" s="20"/>
      <c r="T430">
        <v>113</v>
      </c>
    </row>
    <row r="431" spans="1:20" ht="13" hidden="1">
      <c r="A431" s="147" t="str">
        <f t="shared" si="25"/>
        <v>[提取结果.xlsx]奥宝板块关联交易等事项统计表2021年-4内部关联现金流</v>
      </c>
      <c r="B431" s="9">
        <v>429</v>
      </c>
      <c r="C431" s="73" t="str">
        <f t="shared" si="24"/>
        <v>4级-3级</v>
      </c>
      <c r="D431" s="73" t="s">
        <v>72</v>
      </c>
      <c r="E431" s="73" t="s">
        <v>76</v>
      </c>
      <c r="F431" s="73" t="s">
        <v>69</v>
      </c>
      <c r="G431" s="73" t="s">
        <v>352</v>
      </c>
      <c r="H431" s="79" t="s">
        <v>165</v>
      </c>
      <c r="I431" s="77" t="s">
        <v>6</v>
      </c>
      <c r="J431" s="26">
        <v>396464.43000000005</v>
      </c>
      <c r="K431" s="22"/>
      <c r="L431" s="23"/>
      <c r="M431" s="20"/>
      <c r="N431" s="24"/>
      <c r="O431" s="20"/>
      <c r="P431" s="20"/>
      <c r="Q431" s="20"/>
      <c r="R431" s="20"/>
      <c r="S431" s="20"/>
      <c r="T431">
        <v>114</v>
      </c>
    </row>
    <row r="432" spans="1:20" ht="13" hidden="1">
      <c r="A432" s="147" t="str">
        <f t="shared" si="25"/>
        <v>[提取结果.xlsx]奥宝板块关联交易等事项统计表2021年-4内部关联现金流</v>
      </c>
      <c r="B432" s="9">
        <v>430</v>
      </c>
      <c r="C432" s="73" t="str">
        <f t="shared" si="24"/>
        <v>4级-3级</v>
      </c>
      <c r="D432" s="73" t="s">
        <v>72</v>
      </c>
      <c r="E432" s="73" t="s">
        <v>76</v>
      </c>
      <c r="F432" s="73" t="s">
        <v>69</v>
      </c>
      <c r="G432" s="73" t="s">
        <v>371</v>
      </c>
      <c r="H432" s="79" t="s">
        <v>165</v>
      </c>
      <c r="I432" s="77" t="s">
        <v>6</v>
      </c>
      <c r="J432" s="26">
        <v>1454273.7800000003</v>
      </c>
      <c r="K432" s="22"/>
      <c r="L432" s="23"/>
      <c r="M432" s="20"/>
      <c r="N432" s="24"/>
      <c r="O432" s="20"/>
      <c r="P432" s="20"/>
      <c r="Q432" s="20"/>
      <c r="R432" s="20"/>
      <c r="S432" s="20"/>
      <c r="T432">
        <v>115</v>
      </c>
    </row>
    <row r="433" spans="1:20" s="178" customFormat="1" ht="13" hidden="1">
      <c r="A433" s="171" t="str">
        <f t="shared" si="25"/>
        <v>[提取结果.xlsx]奥宝板块关联交易等事项统计表2021年-4内部关联现金流</v>
      </c>
      <c r="B433" s="172">
        <v>431</v>
      </c>
      <c r="C433" s="152" t="str">
        <f t="shared" si="24"/>
        <v>4级-2级</v>
      </c>
      <c r="D433" s="152" t="s">
        <v>72</v>
      </c>
      <c r="E433" s="152" t="s">
        <v>76</v>
      </c>
      <c r="F433" s="152" t="s">
        <v>66</v>
      </c>
      <c r="G433" s="152" t="s">
        <v>92</v>
      </c>
      <c r="H433" s="193" t="s">
        <v>165</v>
      </c>
      <c r="I433" s="174" t="s">
        <v>6</v>
      </c>
      <c r="J433" s="175">
        <v>1258911.08</v>
      </c>
      <c r="K433" s="173"/>
      <c r="L433" s="174"/>
      <c r="M433" s="176"/>
      <c r="N433" s="177"/>
      <c r="O433" s="176"/>
      <c r="P433" s="176"/>
      <c r="Q433" s="176"/>
      <c r="R433" s="176"/>
      <c r="S433" s="176"/>
      <c r="T433" s="178">
        <v>118</v>
      </c>
    </row>
    <row r="434" spans="1:20" ht="13" hidden="1">
      <c r="A434" s="147" t="str">
        <f t="shared" si="25"/>
        <v>[提取结果.xlsx]奥宝板块关联交易等事项统计表2021年-4内部关联现金流</v>
      </c>
      <c r="B434" s="9">
        <v>432</v>
      </c>
      <c r="C434" s="73" t="str">
        <f t="shared" si="24"/>
        <v>4级-2级</v>
      </c>
      <c r="D434" s="73" t="s">
        <v>72</v>
      </c>
      <c r="E434" s="73" t="s">
        <v>76</v>
      </c>
      <c r="F434" s="73" t="s">
        <v>66</v>
      </c>
      <c r="G434" s="73" t="s">
        <v>93</v>
      </c>
      <c r="H434" s="79" t="s">
        <v>165</v>
      </c>
      <c r="I434" s="77" t="s">
        <v>6</v>
      </c>
      <c r="J434" s="26">
        <v>3112.92</v>
      </c>
      <c r="K434" s="22"/>
      <c r="L434" s="23"/>
      <c r="M434" s="20"/>
      <c r="N434" s="24"/>
      <c r="O434" s="20"/>
      <c r="P434" s="20"/>
      <c r="Q434" s="20"/>
      <c r="R434" s="20"/>
      <c r="S434" s="20"/>
      <c r="T434">
        <v>119</v>
      </c>
    </row>
    <row r="435" spans="1:20" ht="13" hidden="1">
      <c r="A435" s="147" t="str">
        <f t="shared" si="25"/>
        <v>[提取结果.xlsx]奥宝板块关联交易等事项统计表2021年-4内部关联现金流</v>
      </c>
      <c r="B435" s="9">
        <v>433</v>
      </c>
      <c r="C435" s="73" t="str">
        <f t="shared" si="24"/>
        <v>003-001</v>
      </c>
      <c r="D435" s="73">
        <v>3</v>
      </c>
      <c r="E435" s="73" t="s">
        <v>372</v>
      </c>
      <c r="F435" s="73">
        <v>1</v>
      </c>
      <c r="G435" s="148" t="s">
        <v>65</v>
      </c>
      <c r="H435" s="81" t="s">
        <v>373</v>
      </c>
      <c r="I435" s="77" t="s">
        <v>3</v>
      </c>
      <c r="J435" s="82">
        <v>1051886.83</v>
      </c>
      <c r="K435" s="22"/>
      <c r="L435" s="23"/>
      <c r="M435" s="32"/>
      <c r="N435" s="24"/>
      <c r="O435" s="20"/>
      <c r="P435" s="20"/>
      <c r="Q435" s="20"/>
      <c r="R435" s="20"/>
      <c r="S435" s="20"/>
      <c r="T435">
        <v>1</v>
      </c>
    </row>
    <row r="436" spans="1:20" ht="13" hidden="1">
      <c r="A436" s="147" t="str">
        <f t="shared" si="25"/>
        <v>[提取结果.xlsx]奥宝板块关联交易等事项统计表2021年-4内部关联现金流</v>
      </c>
      <c r="B436" s="9">
        <v>434</v>
      </c>
      <c r="C436" s="73" t="str">
        <f t="shared" si="24"/>
        <v>003-001</v>
      </c>
      <c r="D436" s="73">
        <v>3</v>
      </c>
      <c r="E436" s="73" t="s">
        <v>372</v>
      </c>
      <c r="F436" s="73">
        <v>1</v>
      </c>
      <c r="G436" s="148" t="s">
        <v>65</v>
      </c>
      <c r="H436" s="81" t="s">
        <v>99</v>
      </c>
      <c r="I436" s="77" t="s">
        <v>26</v>
      </c>
      <c r="J436" s="26">
        <v>10000000</v>
      </c>
      <c r="K436" s="22"/>
      <c r="L436" s="23"/>
      <c r="M436" s="32"/>
      <c r="N436" s="24"/>
      <c r="O436" s="20"/>
      <c r="P436" s="20"/>
      <c r="Q436" s="20"/>
      <c r="R436" s="20"/>
      <c r="S436" s="20"/>
      <c r="T436">
        <v>2</v>
      </c>
    </row>
    <row r="437" spans="1:20" ht="13" hidden="1">
      <c r="A437" s="147" t="str">
        <f t="shared" ref="A437:A485" si="26">HYPERLINK("C:\Users\chizh\Desktop\ffcell\提取结果.xlsx#'4内部关联现金流'!A1","[提取结果.xlsx]4内部关联现金流")</f>
        <v>[提取结果.xlsx]4内部关联现金流</v>
      </c>
      <c r="B437" s="9">
        <v>435</v>
      </c>
      <c r="C437" s="85" t="str">
        <f t="shared" si="24"/>
        <v>2级-3级</v>
      </c>
      <c r="D437" s="85" t="s">
        <v>66</v>
      </c>
      <c r="E437" s="85" t="s">
        <v>80</v>
      </c>
      <c r="F437" s="86" t="s">
        <v>69</v>
      </c>
      <c r="G437" s="98" t="s">
        <v>196</v>
      </c>
      <c r="H437" s="76" t="s">
        <v>3</v>
      </c>
      <c r="I437" s="97" t="s">
        <v>3</v>
      </c>
      <c r="J437" s="89">
        <v>25822.6</v>
      </c>
      <c r="K437" s="22"/>
      <c r="L437" s="23"/>
      <c r="M437" s="20"/>
      <c r="N437" s="24"/>
      <c r="O437" s="20"/>
      <c r="P437" s="20"/>
      <c r="Q437" s="20"/>
      <c r="R437" s="20"/>
      <c r="S437" s="20"/>
      <c r="T437">
        <v>16</v>
      </c>
    </row>
    <row r="438" spans="1:20" ht="26" hidden="1">
      <c r="A438" s="147" t="str">
        <f t="shared" si="26"/>
        <v>[提取结果.xlsx]4内部关联现金流</v>
      </c>
      <c r="B438" s="9">
        <v>436</v>
      </c>
      <c r="C438" s="85" t="str">
        <f t="shared" si="24"/>
        <v>4级-4级</v>
      </c>
      <c r="D438" s="86" t="s">
        <v>72</v>
      </c>
      <c r="E438" s="85" t="s">
        <v>80</v>
      </c>
      <c r="F438" s="86" t="s">
        <v>72</v>
      </c>
      <c r="G438" s="98" t="s">
        <v>73</v>
      </c>
      <c r="H438" s="94" t="s">
        <v>6</v>
      </c>
      <c r="I438" s="94" t="s">
        <v>6</v>
      </c>
      <c r="J438" s="89">
        <v>12000</v>
      </c>
      <c r="K438" s="22"/>
      <c r="L438" s="23"/>
      <c r="M438" s="20"/>
      <c r="N438" s="24"/>
      <c r="O438" s="20"/>
      <c r="P438" s="20"/>
      <c r="Q438" s="20"/>
      <c r="R438" s="20"/>
      <c r="S438" s="20"/>
      <c r="T438">
        <v>17</v>
      </c>
    </row>
    <row r="439" spans="1:20" ht="26" hidden="1">
      <c r="A439" s="147" t="str">
        <f t="shared" si="26"/>
        <v>[提取结果.xlsx]4内部关联现金流</v>
      </c>
      <c r="B439" s="9">
        <v>437</v>
      </c>
      <c r="C439" s="85" t="str">
        <f t="shared" si="24"/>
        <v>4级-4级</v>
      </c>
      <c r="D439" s="86" t="s">
        <v>72</v>
      </c>
      <c r="E439" s="85" t="s">
        <v>80</v>
      </c>
      <c r="F439" s="86" t="s">
        <v>72</v>
      </c>
      <c r="G439" s="98" t="s">
        <v>73</v>
      </c>
      <c r="H439" s="97" t="s">
        <v>3</v>
      </c>
      <c r="I439" s="97" t="s">
        <v>3</v>
      </c>
      <c r="J439" s="89">
        <v>122673</v>
      </c>
      <c r="K439" s="22"/>
      <c r="L439" s="23"/>
      <c r="M439" s="20"/>
      <c r="N439" s="24"/>
      <c r="O439" s="20"/>
      <c r="P439" s="20"/>
      <c r="Q439" s="20"/>
      <c r="R439" s="20"/>
      <c r="S439" s="20"/>
      <c r="T439">
        <v>18</v>
      </c>
    </row>
    <row r="440" spans="1:20" ht="26" hidden="1">
      <c r="A440" s="147" t="str">
        <f t="shared" si="26"/>
        <v>[提取结果.xlsx]4内部关联现金流</v>
      </c>
      <c r="B440" s="9">
        <v>438</v>
      </c>
      <c r="C440" s="85" t="str">
        <f t="shared" si="24"/>
        <v>3级-3级</v>
      </c>
      <c r="D440" s="86" t="s">
        <v>69</v>
      </c>
      <c r="E440" s="85" t="s">
        <v>80</v>
      </c>
      <c r="F440" s="86" t="s">
        <v>69</v>
      </c>
      <c r="G440" s="98" t="s">
        <v>96</v>
      </c>
      <c r="H440" s="97" t="s">
        <v>3</v>
      </c>
      <c r="I440" s="97" t="s">
        <v>3</v>
      </c>
      <c r="J440" s="99">
        <v>36002.400000000001</v>
      </c>
      <c r="K440" s="22"/>
      <c r="L440" s="23"/>
      <c r="M440" s="20"/>
      <c r="N440" s="24"/>
      <c r="O440" s="20"/>
      <c r="P440" s="20"/>
      <c r="Q440" s="20"/>
      <c r="R440" s="20"/>
      <c r="S440" s="20"/>
      <c r="T440">
        <v>19</v>
      </c>
    </row>
    <row r="441" spans="1:20" ht="26" hidden="1">
      <c r="A441" s="147" t="str">
        <f t="shared" si="26"/>
        <v>[提取结果.xlsx]4内部关联现金流</v>
      </c>
      <c r="B441" s="9">
        <v>439</v>
      </c>
      <c r="C441" s="85" t="str">
        <f t="shared" si="24"/>
        <v>2级-2级</v>
      </c>
      <c r="D441" s="100" t="s">
        <v>66</v>
      </c>
      <c r="E441" s="85" t="s">
        <v>80</v>
      </c>
      <c r="F441" s="100" t="s">
        <v>66</v>
      </c>
      <c r="G441" s="101" t="s">
        <v>90</v>
      </c>
      <c r="H441" s="97" t="s">
        <v>380</v>
      </c>
      <c r="I441" s="97" t="s">
        <v>3</v>
      </c>
      <c r="J441" s="99">
        <v>486.4</v>
      </c>
      <c r="K441" s="22"/>
      <c r="L441" s="23"/>
      <c r="M441" s="20"/>
      <c r="N441" s="24"/>
      <c r="O441" s="20"/>
      <c r="P441" s="20"/>
      <c r="Q441" s="20"/>
      <c r="R441" s="20"/>
      <c r="S441" s="20"/>
      <c r="T441">
        <v>20</v>
      </c>
    </row>
    <row r="442" spans="1:20" ht="26" hidden="1">
      <c r="A442" s="147" t="str">
        <f t="shared" si="26"/>
        <v>[提取结果.xlsx]4内部关联现金流</v>
      </c>
      <c r="B442" s="9">
        <v>440</v>
      </c>
      <c r="C442" s="85" t="str">
        <f t="shared" si="24"/>
        <v>3级-3级</v>
      </c>
      <c r="D442" s="100" t="s">
        <v>69</v>
      </c>
      <c r="E442" s="85" t="s">
        <v>80</v>
      </c>
      <c r="F442" s="100" t="s">
        <v>69</v>
      </c>
      <c r="G442" s="100" t="s">
        <v>197</v>
      </c>
      <c r="H442" s="97" t="s">
        <v>380</v>
      </c>
      <c r="I442" s="97" t="s">
        <v>3</v>
      </c>
      <c r="J442" s="99">
        <v>30281.200000000001</v>
      </c>
      <c r="K442" s="22"/>
      <c r="L442" s="23"/>
      <c r="M442" s="20"/>
      <c r="N442" s="24"/>
      <c r="O442" s="20"/>
      <c r="P442" s="20"/>
      <c r="Q442" s="20"/>
      <c r="R442" s="20"/>
      <c r="S442" s="20"/>
      <c r="T442">
        <v>21</v>
      </c>
    </row>
    <row r="443" spans="1:20" ht="26" hidden="1">
      <c r="A443" s="147" t="str">
        <f t="shared" si="26"/>
        <v>[提取结果.xlsx]4内部关联现金流</v>
      </c>
      <c r="B443" s="9">
        <v>441</v>
      </c>
      <c r="C443" s="85" t="str">
        <f t="shared" si="24"/>
        <v>2级-2级</v>
      </c>
      <c r="D443" s="100" t="s">
        <v>66</v>
      </c>
      <c r="E443" s="85" t="s">
        <v>80</v>
      </c>
      <c r="F443" s="100" t="s">
        <v>66</v>
      </c>
      <c r="G443" s="100" t="s">
        <v>184</v>
      </c>
      <c r="H443" s="97" t="s">
        <v>380</v>
      </c>
      <c r="I443" s="97" t="s">
        <v>3</v>
      </c>
      <c r="J443" s="99">
        <v>6867.2</v>
      </c>
      <c r="K443" s="22"/>
      <c r="L443" s="23"/>
      <c r="M443" s="20"/>
      <c r="N443" s="24"/>
      <c r="O443" s="20"/>
      <c r="P443" s="20"/>
      <c r="Q443" s="20"/>
      <c r="R443" s="20"/>
      <c r="S443" s="20"/>
      <c r="T443">
        <v>22</v>
      </c>
    </row>
    <row r="444" spans="1:20" ht="26" hidden="1">
      <c r="A444" s="147" t="str">
        <f t="shared" si="26"/>
        <v>[提取结果.xlsx]4内部关联现金流</v>
      </c>
      <c r="B444" s="9">
        <v>442</v>
      </c>
      <c r="C444" s="85" t="str">
        <f t="shared" si="24"/>
        <v>3级-3级</v>
      </c>
      <c r="D444" s="100" t="s">
        <v>69</v>
      </c>
      <c r="E444" s="85" t="s">
        <v>80</v>
      </c>
      <c r="F444" s="100" t="s">
        <v>69</v>
      </c>
      <c r="G444" s="100" t="s">
        <v>161</v>
      </c>
      <c r="H444" s="97" t="s">
        <v>380</v>
      </c>
      <c r="I444" s="97" t="s">
        <v>3</v>
      </c>
      <c r="J444" s="99">
        <v>968</v>
      </c>
      <c r="K444" s="22"/>
      <c r="L444" s="23"/>
      <c r="M444" s="20"/>
      <c r="N444" s="24"/>
      <c r="O444" s="20"/>
      <c r="P444" s="20"/>
      <c r="Q444" s="20"/>
      <c r="R444" s="20"/>
      <c r="S444" s="20"/>
      <c r="T444">
        <v>23</v>
      </c>
    </row>
    <row r="445" spans="1:20" ht="26" hidden="1">
      <c r="A445" s="147" t="str">
        <f t="shared" si="26"/>
        <v>[提取结果.xlsx]4内部关联现金流</v>
      </c>
      <c r="B445" s="9">
        <v>443</v>
      </c>
      <c r="C445" s="85" t="str">
        <f t="shared" si="24"/>
        <v>2级-2级</v>
      </c>
      <c r="D445" s="100" t="s">
        <v>66</v>
      </c>
      <c r="E445" s="85" t="s">
        <v>80</v>
      </c>
      <c r="F445" s="100" t="s">
        <v>66</v>
      </c>
      <c r="G445" s="100" t="s">
        <v>74</v>
      </c>
      <c r="H445" s="97" t="s">
        <v>380</v>
      </c>
      <c r="I445" s="97" t="s">
        <v>3</v>
      </c>
      <c r="J445" s="99">
        <v>1710</v>
      </c>
      <c r="K445" s="22"/>
      <c r="L445" s="23"/>
      <c r="M445" s="20"/>
      <c r="N445" s="24"/>
      <c r="O445" s="20"/>
      <c r="P445" s="20"/>
      <c r="Q445" s="20"/>
      <c r="R445" s="20"/>
      <c r="S445" s="20"/>
      <c r="T445">
        <v>24</v>
      </c>
    </row>
    <row r="446" spans="1:20" ht="26" hidden="1">
      <c r="A446" s="147" t="str">
        <f t="shared" si="26"/>
        <v>[提取结果.xlsx]4内部关联现金流</v>
      </c>
      <c r="B446" s="9">
        <v>444</v>
      </c>
      <c r="C446" s="85" t="str">
        <f t="shared" si="24"/>
        <v>3级-3级</v>
      </c>
      <c r="D446" s="100" t="s">
        <v>69</v>
      </c>
      <c r="E446" s="85" t="s">
        <v>80</v>
      </c>
      <c r="F446" s="100" t="s">
        <v>69</v>
      </c>
      <c r="G446" s="100" t="s">
        <v>231</v>
      </c>
      <c r="H446" s="97" t="s">
        <v>380</v>
      </c>
      <c r="I446" s="97" t="s">
        <v>3</v>
      </c>
      <c r="J446" s="99">
        <v>60.8</v>
      </c>
      <c r="K446" s="22"/>
      <c r="L446" s="23"/>
      <c r="M446" s="20"/>
      <c r="N446" s="24"/>
      <c r="O446" s="20"/>
      <c r="P446" s="20"/>
      <c r="Q446" s="20"/>
      <c r="R446" s="20"/>
      <c r="S446" s="20"/>
      <c r="T446">
        <v>25</v>
      </c>
    </row>
    <row r="447" spans="1:20" ht="26" hidden="1">
      <c r="A447" s="147" t="str">
        <f t="shared" si="26"/>
        <v>[提取结果.xlsx]4内部关联现金流</v>
      </c>
      <c r="B447" s="9">
        <v>445</v>
      </c>
      <c r="C447" s="85" t="str">
        <f t="shared" si="24"/>
        <v>3级-3级</v>
      </c>
      <c r="D447" s="100" t="s">
        <v>69</v>
      </c>
      <c r="E447" s="85" t="s">
        <v>80</v>
      </c>
      <c r="F447" s="100" t="s">
        <v>69</v>
      </c>
      <c r="G447" s="100" t="s">
        <v>245</v>
      </c>
      <c r="H447" s="97" t="s">
        <v>380</v>
      </c>
      <c r="I447" s="97" t="s">
        <v>3</v>
      </c>
      <c r="J447" s="99">
        <v>1672</v>
      </c>
      <c r="K447" s="22"/>
      <c r="L447" s="23"/>
      <c r="M447" s="20"/>
      <c r="N447" s="24"/>
      <c r="O447" s="20"/>
      <c r="P447" s="20"/>
      <c r="Q447" s="20"/>
      <c r="R447" s="20"/>
      <c r="S447" s="20"/>
      <c r="T447">
        <v>26</v>
      </c>
    </row>
    <row r="448" spans="1:20" ht="26" hidden="1">
      <c r="A448" s="147" t="str">
        <f t="shared" si="26"/>
        <v>[提取结果.xlsx]4内部关联现金流</v>
      </c>
      <c r="B448" s="9">
        <v>446</v>
      </c>
      <c r="C448" s="85" t="str">
        <f t="shared" si="24"/>
        <v>2级-2级</v>
      </c>
      <c r="D448" s="100" t="s">
        <v>66</v>
      </c>
      <c r="E448" s="85" t="s">
        <v>80</v>
      </c>
      <c r="F448" s="100" t="s">
        <v>66</v>
      </c>
      <c r="G448" s="100" t="s">
        <v>89</v>
      </c>
      <c r="H448" s="97" t="s">
        <v>380</v>
      </c>
      <c r="I448" s="97" t="s">
        <v>3</v>
      </c>
      <c r="J448" s="99">
        <v>3849</v>
      </c>
      <c r="K448" s="22"/>
      <c r="L448" s="23"/>
      <c r="M448" s="20"/>
      <c r="N448" s="24"/>
      <c r="O448" s="20"/>
      <c r="P448" s="20"/>
      <c r="Q448" s="20"/>
      <c r="R448" s="20"/>
      <c r="S448" s="20"/>
      <c r="T448">
        <v>27</v>
      </c>
    </row>
    <row r="449" spans="1:20" ht="26" hidden="1">
      <c r="A449" s="147" t="str">
        <f t="shared" si="26"/>
        <v>[提取结果.xlsx]4内部关联现金流</v>
      </c>
      <c r="B449" s="9">
        <v>447</v>
      </c>
      <c r="C449" s="85" t="str">
        <f t="shared" si="24"/>
        <v>3级-3级</v>
      </c>
      <c r="D449" s="100" t="s">
        <v>69</v>
      </c>
      <c r="E449" s="85" t="s">
        <v>80</v>
      </c>
      <c r="F449" s="100" t="s">
        <v>69</v>
      </c>
      <c r="G449" s="100" t="s">
        <v>195</v>
      </c>
      <c r="H449" s="97" t="s">
        <v>380</v>
      </c>
      <c r="I449" s="97" t="s">
        <v>3</v>
      </c>
      <c r="J449" s="99">
        <v>17230.400000000001</v>
      </c>
      <c r="K449" s="22"/>
      <c r="L449" s="23"/>
      <c r="M449" s="20"/>
      <c r="N449" s="24"/>
      <c r="O449" s="20"/>
      <c r="P449" s="20"/>
      <c r="Q449" s="20"/>
      <c r="R449" s="20"/>
      <c r="S449" s="20"/>
      <c r="T449">
        <v>28</v>
      </c>
    </row>
    <row r="450" spans="1:20" ht="26" hidden="1">
      <c r="A450" s="147" t="str">
        <f t="shared" si="26"/>
        <v>[提取结果.xlsx]4内部关联现金流</v>
      </c>
      <c r="B450" s="9">
        <v>448</v>
      </c>
      <c r="C450" s="85" t="str">
        <f t="shared" si="24"/>
        <v>2级-2级</v>
      </c>
      <c r="D450" s="100" t="s">
        <v>66</v>
      </c>
      <c r="E450" s="85" t="s">
        <v>80</v>
      </c>
      <c r="F450" s="100" t="s">
        <v>66</v>
      </c>
      <c r="G450" s="100" t="s">
        <v>109</v>
      </c>
      <c r="H450" s="97" t="s">
        <v>380</v>
      </c>
      <c r="I450" s="97" t="s">
        <v>3</v>
      </c>
      <c r="J450" s="99">
        <v>377980.2</v>
      </c>
      <c r="K450" s="22"/>
      <c r="L450" s="23"/>
      <c r="M450" s="20"/>
      <c r="N450" s="24"/>
      <c r="O450" s="20"/>
      <c r="P450" s="20"/>
      <c r="Q450" s="20"/>
      <c r="R450" s="20"/>
      <c r="S450" s="20"/>
      <c r="T450">
        <v>29</v>
      </c>
    </row>
    <row r="451" spans="1:20" ht="26" hidden="1">
      <c r="A451" s="147" t="str">
        <f t="shared" si="26"/>
        <v>[提取结果.xlsx]4内部关联现金流</v>
      </c>
      <c r="B451" s="9">
        <v>449</v>
      </c>
      <c r="C451" s="85" t="str">
        <f t="shared" si="24"/>
        <v>3级-3级</v>
      </c>
      <c r="D451" s="100" t="s">
        <v>69</v>
      </c>
      <c r="E451" s="85" t="s">
        <v>80</v>
      </c>
      <c r="F451" s="100" t="s">
        <v>69</v>
      </c>
      <c r="G451" s="100" t="s">
        <v>381</v>
      </c>
      <c r="H451" s="97" t="s">
        <v>380</v>
      </c>
      <c r="I451" s="97" t="s">
        <v>3</v>
      </c>
      <c r="J451" s="99">
        <v>152</v>
      </c>
      <c r="K451" s="22"/>
      <c r="L451" s="23"/>
      <c r="M451" s="20"/>
      <c r="N451" s="24"/>
      <c r="O451" s="20"/>
      <c r="P451" s="20"/>
      <c r="Q451" s="20"/>
      <c r="R451" s="20"/>
      <c r="S451" s="20"/>
      <c r="T451">
        <v>30</v>
      </c>
    </row>
    <row r="452" spans="1:20" ht="26" hidden="1">
      <c r="A452" s="147" t="str">
        <f t="shared" si="26"/>
        <v>[提取结果.xlsx]4内部关联现金流</v>
      </c>
      <c r="B452" s="9">
        <v>450</v>
      </c>
      <c r="C452" s="85" t="str">
        <f t="shared" si="24"/>
        <v>3级-3级</v>
      </c>
      <c r="D452" s="100" t="s">
        <v>69</v>
      </c>
      <c r="E452" s="85" t="s">
        <v>80</v>
      </c>
      <c r="F452" s="100" t="s">
        <v>69</v>
      </c>
      <c r="G452" s="100" t="s">
        <v>194</v>
      </c>
      <c r="H452" s="97" t="s">
        <v>380</v>
      </c>
      <c r="I452" s="97" t="s">
        <v>3</v>
      </c>
      <c r="J452" s="99">
        <v>638.4</v>
      </c>
      <c r="K452" s="22"/>
      <c r="L452" s="23"/>
      <c r="M452" s="20"/>
      <c r="N452" s="24"/>
      <c r="O452" s="20"/>
      <c r="P452" s="20"/>
      <c r="Q452" s="20"/>
      <c r="R452" s="20"/>
      <c r="S452" s="20"/>
      <c r="T452">
        <v>31</v>
      </c>
    </row>
    <row r="453" spans="1:20" ht="13.5" hidden="1">
      <c r="A453" s="147" t="str">
        <f t="shared" si="26"/>
        <v>[提取结果.xlsx]4内部关联现金流</v>
      </c>
      <c r="B453" s="9">
        <v>451</v>
      </c>
      <c r="C453" s="85" t="str">
        <f t="shared" si="24"/>
        <v>2级-2级</v>
      </c>
      <c r="D453" s="100" t="s">
        <v>66</v>
      </c>
      <c r="E453" s="85" t="s">
        <v>80</v>
      </c>
      <c r="F453" s="100" t="s">
        <v>66</v>
      </c>
      <c r="G453" s="100" t="s">
        <v>90</v>
      </c>
      <c r="H453" s="102" t="s">
        <v>382</v>
      </c>
      <c r="I453" s="97" t="s">
        <v>6</v>
      </c>
      <c r="J453" s="99">
        <v>68760</v>
      </c>
      <c r="K453" s="22"/>
      <c r="L453" s="23"/>
      <c r="M453" s="20"/>
      <c r="N453" s="24"/>
      <c r="O453" s="20"/>
      <c r="P453" s="20"/>
      <c r="Q453" s="20"/>
      <c r="R453" s="20"/>
      <c r="S453" s="20"/>
      <c r="T453">
        <v>32</v>
      </c>
    </row>
    <row r="454" spans="1:20" ht="26" hidden="1">
      <c r="A454" s="147" t="str">
        <f t="shared" si="26"/>
        <v>[提取结果.xlsx]4内部关联现金流</v>
      </c>
      <c r="B454" s="9">
        <v>452</v>
      </c>
      <c r="C454" s="85" t="str">
        <f t="shared" si="24"/>
        <v>2级-2级</v>
      </c>
      <c r="D454" s="100" t="s">
        <v>66</v>
      </c>
      <c r="E454" s="85" t="s">
        <v>80</v>
      </c>
      <c r="F454" s="100" t="s">
        <v>66</v>
      </c>
      <c r="G454" s="98" t="s">
        <v>161</v>
      </c>
      <c r="H454" s="97" t="s">
        <v>7</v>
      </c>
      <c r="I454" s="97" t="s">
        <v>7</v>
      </c>
      <c r="J454" s="89">
        <v>88</v>
      </c>
      <c r="K454" s="22"/>
      <c r="L454" s="23"/>
      <c r="M454" s="20"/>
      <c r="N454" s="24"/>
      <c r="O454" s="20"/>
      <c r="P454" s="20"/>
      <c r="Q454" s="20"/>
      <c r="R454" s="20"/>
      <c r="S454" s="20"/>
      <c r="T454">
        <v>33</v>
      </c>
    </row>
    <row r="455" spans="1:20" ht="13" hidden="1">
      <c r="A455" s="147" t="str">
        <f t="shared" si="26"/>
        <v>[提取结果.xlsx]4内部关联现金流</v>
      </c>
      <c r="B455" s="9">
        <v>453</v>
      </c>
      <c r="C455" s="85" t="str">
        <f t="shared" si="24"/>
        <v>4级-4级</v>
      </c>
      <c r="D455" s="100" t="s">
        <v>72</v>
      </c>
      <c r="E455" s="85" t="s">
        <v>80</v>
      </c>
      <c r="F455" s="100" t="s">
        <v>72</v>
      </c>
      <c r="G455" s="100" t="s">
        <v>173</v>
      </c>
      <c r="H455" s="100" t="s">
        <v>383</v>
      </c>
      <c r="I455" s="97" t="s">
        <v>6</v>
      </c>
      <c r="J455" s="99">
        <v>2200</v>
      </c>
      <c r="K455" s="22"/>
      <c r="L455" s="23"/>
      <c r="M455" s="20"/>
      <c r="N455" s="24"/>
      <c r="O455" s="20"/>
      <c r="P455" s="20"/>
      <c r="Q455" s="20"/>
      <c r="R455" s="20"/>
      <c r="S455" s="20"/>
      <c r="T455">
        <v>34</v>
      </c>
    </row>
    <row r="456" spans="1:20" ht="13" hidden="1">
      <c r="A456" s="147" t="str">
        <f t="shared" si="26"/>
        <v>[提取结果.xlsx]4内部关联现金流</v>
      </c>
      <c r="B456" s="9">
        <v>454</v>
      </c>
      <c r="C456" s="85" t="str">
        <f t="shared" si="24"/>
        <v>3级-3级</v>
      </c>
      <c r="D456" s="100" t="s">
        <v>69</v>
      </c>
      <c r="E456" s="85" t="s">
        <v>80</v>
      </c>
      <c r="F456" s="100" t="s">
        <v>69</v>
      </c>
      <c r="G456" s="100" t="s">
        <v>158</v>
      </c>
      <c r="H456" s="100" t="s">
        <v>383</v>
      </c>
      <c r="I456" s="97" t="s">
        <v>6</v>
      </c>
      <c r="J456" s="99">
        <v>10000</v>
      </c>
      <c r="K456" s="22"/>
      <c r="L456" s="23"/>
      <c r="M456" s="20"/>
      <c r="N456" s="24"/>
      <c r="O456" s="20"/>
      <c r="P456" s="20"/>
      <c r="Q456" s="20"/>
      <c r="R456" s="20"/>
      <c r="S456" s="20"/>
      <c r="T456">
        <v>35</v>
      </c>
    </row>
    <row r="457" spans="1:20" ht="13" hidden="1">
      <c r="A457" s="147" t="str">
        <f t="shared" si="26"/>
        <v>[提取结果.xlsx]4内部关联现金流</v>
      </c>
      <c r="B457" s="9">
        <v>455</v>
      </c>
      <c r="C457" s="85" t="str">
        <f t="shared" si="24"/>
        <v>3级-3级</v>
      </c>
      <c r="D457" s="100" t="s">
        <v>69</v>
      </c>
      <c r="E457" s="85" t="s">
        <v>80</v>
      </c>
      <c r="F457" s="100" t="s">
        <v>69</v>
      </c>
      <c r="G457" s="100" t="s">
        <v>158</v>
      </c>
      <c r="H457" s="103" t="s">
        <v>384</v>
      </c>
      <c r="I457" s="94" t="s">
        <v>9</v>
      </c>
      <c r="J457" s="99">
        <v>6683</v>
      </c>
      <c r="K457" s="22"/>
      <c r="L457" s="23"/>
      <c r="M457" s="20"/>
      <c r="N457" s="24"/>
      <c r="O457" s="20"/>
      <c r="P457" s="20"/>
      <c r="Q457" s="20"/>
      <c r="R457" s="20"/>
      <c r="S457" s="20"/>
      <c r="T457">
        <v>36</v>
      </c>
    </row>
    <row r="458" spans="1:20" ht="13.5" hidden="1">
      <c r="A458" s="147" t="str">
        <f t="shared" si="26"/>
        <v>[提取结果.xlsx]4内部关联现金流</v>
      </c>
      <c r="B458" s="9">
        <v>456</v>
      </c>
      <c r="C458" s="85" t="str">
        <f t="shared" si="24"/>
        <v>3级-3级</v>
      </c>
      <c r="D458" s="100" t="s">
        <v>69</v>
      </c>
      <c r="E458" s="85" t="s">
        <v>80</v>
      </c>
      <c r="F458" s="100" t="s">
        <v>69</v>
      </c>
      <c r="G458" s="101" t="s">
        <v>158</v>
      </c>
      <c r="H458" s="104" t="s">
        <v>380</v>
      </c>
      <c r="I458" s="97" t="s">
        <v>3</v>
      </c>
      <c r="J458" s="89">
        <v>177413</v>
      </c>
      <c r="K458" s="22"/>
      <c r="L458" s="23"/>
      <c r="M458" s="20"/>
      <c r="N458" s="24"/>
      <c r="O458" s="20"/>
      <c r="P458" s="20"/>
      <c r="Q458" s="20"/>
      <c r="R458" s="20"/>
      <c r="S458" s="20"/>
      <c r="T458">
        <v>37</v>
      </c>
    </row>
    <row r="459" spans="1:20" ht="13" hidden="1">
      <c r="A459" s="147" t="str">
        <f t="shared" si="26"/>
        <v>[提取结果.xlsx]4内部关联现金流</v>
      </c>
      <c r="B459" s="9">
        <v>457</v>
      </c>
      <c r="C459" s="85" t="str">
        <f t="shared" si="24"/>
        <v>3级-3级</v>
      </c>
      <c r="D459" s="100" t="s">
        <v>69</v>
      </c>
      <c r="E459" s="85" t="s">
        <v>80</v>
      </c>
      <c r="F459" s="100" t="s">
        <v>69</v>
      </c>
      <c r="G459" s="100" t="s">
        <v>355</v>
      </c>
      <c r="H459" s="104" t="s">
        <v>380</v>
      </c>
      <c r="I459" s="97" t="s">
        <v>3</v>
      </c>
      <c r="J459" s="89">
        <v>30.4</v>
      </c>
      <c r="K459" s="22"/>
      <c r="L459" s="23"/>
      <c r="M459" s="20"/>
      <c r="N459" s="24"/>
      <c r="O459" s="20"/>
      <c r="P459" s="20"/>
      <c r="Q459" s="20"/>
      <c r="R459" s="20"/>
      <c r="S459" s="20"/>
      <c r="T459">
        <v>38</v>
      </c>
    </row>
    <row r="460" spans="1:20" ht="13" hidden="1">
      <c r="A460" s="147" t="str">
        <f t="shared" si="26"/>
        <v>[提取结果.xlsx]4内部关联现金流</v>
      </c>
      <c r="B460" s="9">
        <v>458</v>
      </c>
      <c r="C460" s="85" t="str">
        <f t="shared" ref="C460:C505" si="27">TEXT(D460,"000")&amp;"-"&amp;TEXT(F460,"000")</f>
        <v>2级-2级</v>
      </c>
      <c r="D460" s="100" t="s">
        <v>66</v>
      </c>
      <c r="E460" s="85" t="s">
        <v>80</v>
      </c>
      <c r="F460" s="100" t="s">
        <v>66</v>
      </c>
      <c r="G460" s="100" t="s">
        <v>67</v>
      </c>
      <c r="H460" s="104" t="s">
        <v>380</v>
      </c>
      <c r="I460" s="97" t="s">
        <v>3</v>
      </c>
      <c r="J460" s="89">
        <v>2330.4</v>
      </c>
      <c r="K460" s="22"/>
      <c r="L460" s="23"/>
      <c r="M460" s="20"/>
      <c r="N460" s="24"/>
      <c r="O460" s="20"/>
      <c r="P460" s="20"/>
      <c r="Q460" s="20"/>
      <c r="R460" s="20"/>
      <c r="S460" s="20"/>
      <c r="T460">
        <v>39</v>
      </c>
    </row>
    <row r="461" spans="1:20" ht="13" hidden="1">
      <c r="A461" s="147" t="str">
        <f t="shared" si="26"/>
        <v>[提取结果.xlsx]4内部关联现金流</v>
      </c>
      <c r="B461" s="9">
        <v>459</v>
      </c>
      <c r="C461" s="85" t="str">
        <f t="shared" si="27"/>
        <v>3级-3级</v>
      </c>
      <c r="D461" s="100" t="s">
        <v>69</v>
      </c>
      <c r="E461" s="85" t="s">
        <v>80</v>
      </c>
      <c r="F461" s="100" t="s">
        <v>69</v>
      </c>
      <c r="G461" s="100" t="s">
        <v>102</v>
      </c>
      <c r="H461" s="104" t="s">
        <v>383</v>
      </c>
      <c r="I461" s="97" t="s">
        <v>3</v>
      </c>
      <c r="J461" s="89">
        <v>1511904</v>
      </c>
      <c r="K461" s="22"/>
      <c r="L461" s="23"/>
      <c r="M461" s="20"/>
      <c r="N461" s="24"/>
      <c r="O461" s="20"/>
      <c r="P461" s="20"/>
      <c r="Q461" s="20"/>
      <c r="R461" s="20"/>
      <c r="S461" s="20"/>
      <c r="T461">
        <v>40</v>
      </c>
    </row>
    <row r="462" spans="1:20" ht="13" hidden="1">
      <c r="A462" s="147" t="str">
        <f t="shared" si="26"/>
        <v>[提取结果.xlsx]4内部关联现金流</v>
      </c>
      <c r="B462" s="9">
        <v>460</v>
      </c>
      <c r="C462" s="85" t="str">
        <f t="shared" si="27"/>
        <v>3级-3级</v>
      </c>
      <c r="D462" s="100" t="s">
        <v>69</v>
      </c>
      <c r="E462" s="85" t="s">
        <v>80</v>
      </c>
      <c r="F462" s="100" t="s">
        <v>69</v>
      </c>
      <c r="G462" s="100" t="s">
        <v>102</v>
      </c>
      <c r="H462" s="104" t="s">
        <v>380</v>
      </c>
      <c r="I462" s="97" t="s">
        <v>3</v>
      </c>
      <c r="J462" s="89">
        <v>75716.800000000003</v>
      </c>
      <c r="K462" s="22"/>
      <c r="L462" s="23"/>
      <c r="M462" s="20"/>
      <c r="N462" s="24"/>
      <c r="O462" s="20"/>
      <c r="P462" s="20"/>
      <c r="Q462" s="20"/>
      <c r="R462" s="20"/>
      <c r="S462" s="20"/>
      <c r="T462">
        <v>41</v>
      </c>
    </row>
    <row r="463" spans="1:20" ht="13" hidden="1">
      <c r="A463" s="147" t="str">
        <f t="shared" si="26"/>
        <v>[提取结果.xlsx]4内部关联现金流</v>
      </c>
      <c r="B463" s="9">
        <v>461</v>
      </c>
      <c r="C463" s="85" t="str">
        <f t="shared" si="27"/>
        <v>3级-3级</v>
      </c>
      <c r="D463" s="100" t="s">
        <v>69</v>
      </c>
      <c r="E463" s="85" t="s">
        <v>80</v>
      </c>
      <c r="F463" s="100" t="s">
        <v>69</v>
      </c>
      <c r="G463" s="100" t="s">
        <v>102</v>
      </c>
      <c r="H463" s="104" t="s">
        <v>385</v>
      </c>
      <c r="I463" s="97" t="s">
        <v>3</v>
      </c>
      <c r="J463" s="89">
        <v>247.2</v>
      </c>
      <c r="K463" s="22"/>
      <c r="L463" s="23"/>
      <c r="M463" s="20"/>
      <c r="N463" s="24"/>
      <c r="O463" s="20"/>
      <c r="P463" s="20"/>
      <c r="Q463" s="20"/>
      <c r="R463" s="20"/>
      <c r="S463" s="20"/>
      <c r="T463">
        <v>42</v>
      </c>
    </row>
    <row r="464" spans="1:20" ht="13" hidden="1">
      <c r="A464" s="147" t="str">
        <f t="shared" si="26"/>
        <v>[提取结果.xlsx]4内部关联现金流</v>
      </c>
      <c r="B464" s="9">
        <v>462</v>
      </c>
      <c r="C464" s="85" t="str">
        <f t="shared" si="27"/>
        <v>3级-3级</v>
      </c>
      <c r="D464" s="100" t="s">
        <v>69</v>
      </c>
      <c r="E464" s="85" t="s">
        <v>80</v>
      </c>
      <c r="F464" s="100" t="s">
        <v>69</v>
      </c>
      <c r="G464" s="100" t="s">
        <v>371</v>
      </c>
      <c r="H464" s="104" t="s">
        <v>380</v>
      </c>
      <c r="I464" s="97" t="s">
        <v>3</v>
      </c>
      <c r="J464" s="89">
        <v>16507.2</v>
      </c>
      <c r="K464" s="22"/>
      <c r="L464" s="23"/>
      <c r="M464" s="20"/>
      <c r="N464" s="24"/>
      <c r="O464" s="20"/>
      <c r="P464" s="20"/>
      <c r="Q464" s="20"/>
      <c r="R464" s="20"/>
      <c r="S464" s="20"/>
      <c r="T464">
        <v>43</v>
      </c>
    </row>
    <row r="465" spans="1:20" ht="13" hidden="1">
      <c r="A465" s="147" t="str">
        <f t="shared" si="26"/>
        <v>[提取结果.xlsx]4内部关联现金流</v>
      </c>
      <c r="B465" s="9">
        <v>463</v>
      </c>
      <c r="C465" s="85" t="str">
        <f t="shared" si="27"/>
        <v>3级-3级</v>
      </c>
      <c r="D465" s="100" t="s">
        <v>69</v>
      </c>
      <c r="E465" s="85" t="s">
        <v>80</v>
      </c>
      <c r="F465" s="100" t="s">
        <v>69</v>
      </c>
      <c r="G465" s="100" t="s">
        <v>70</v>
      </c>
      <c r="H465" s="104" t="s">
        <v>380</v>
      </c>
      <c r="I465" s="97" t="s">
        <v>3</v>
      </c>
      <c r="J465" s="89">
        <v>91.2</v>
      </c>
      <c r="K465" s="22"/>
      <c r="L465" s="23"/>
      <c r="M465" s="20"/>
      <c r="N465" s="24"/>
      <c r="O465" s="20"/>
      <c r="P465" s="20"/>
      <c r="Q465" s="20"/>
      <c r="R465" s="20"/>
      <c r="S465" s="20"/>
      <c r="T465">
        <v>44</v>
      </c>
    </row>
    <row r="466" spans="1:20" ht="13" hidden="1">
      <c r="A466" s="147" t="str">
        <f t="shared" si="26"/>
        <v>[提取结果.xlsx]4内部关联现金流</v>
      </c>
      <c r="B466" s="9">
        <v>464</v>
      </c>
      <c r="C466" s="85" t="str">
        <f t="shared" si="27"/>
        <v>2级-2级</v>
      </c>
      <c r="D466" s="100" t="s">
        <v>66</v>
      </c>
      <c r="E466" s="85" t="s">
        <v>80</v>
      </c>
      <c r="F466" s="100" t="s">
        <v>66</v>
      </c>
      <c r="G466" s="100" t="s">
        <v>365</v>
      </c>
      <c r="H466" s="104" t="s">
        <v>383</v>
      </c>
      <c r="I466" s="94" t="s">
        <v>6</v>
      </c>
      <c r="J466" s="89">
        <v>8929.9</v>
      </c>
      <c r="K466" s="22"/>
      <c r="L466" s="23"/>
      <c r="M466" s="20"/>
      <c r="N466" s="24"/>
      <c r="O466" s="20"/>
      <c r="P466" s="20"/>
      <c r="Q466" s="20"/>
      <c r="R466" s="20"/>
      <c r="S466" s="20"/>
      <c r="T466">
        <v>45</v>
      </c>
    </row>
    <row r="467" spans="1:20" ht="13" hidden="1">
      <c r="A467" s="147" t="str">
        <f t="shared" si="26"/>
        <v>[提取结果.xlsx]4内部关联现金流</v>
      </c>
      <c r="B467" s="9">
        <v>465</v>
      </c>
      <c r="C467" s="85" t="str">
        <f t="shared" si="27"/>
        <v>4级-4级</v>
      </c>
      <c r="D467" s="100" t="s">
        <v>72</v>
      </c>
      <c r="E467" s="85" t="s">
        <v>80</v>
      </c>
      <c r="F467" s="100" t="s">
        <v>72</v>
      </c>
      <c r="G467" s="100" t="s">
        <v>386</v>
      </c>
      <c r="H467" s="104" t="s">
        <v>383</v>
      </c>
      <c r="I467" s="94" t="s">
        <v>6</v>
      </c>
      <c r="J467" s="89">
        <v>93084</v>
      </c>
      <c r="K467" s="22"/>
      <c r="L467" s="23"/>
      <c r="M467" s="20"/>
      <c r="N467" s="24"/>
      <c r="O467" s="20"/>
      <c r="P467" s="20"/>
      <c r="Q467" s="20"/>
      <c r="R467" s="20"/>
      <c r="S467" s="20"/>
      <c r="T467">
        <v>46</v>
      </c>
    </row>
    <row r="468" spans="1:20" ht="13" hidden="1">
      <c r="A468" s="147" t="str">
        <f t="shared" si="26"/>
        <v>[提取结果.xlsx]4内部关联现金流</v>
      </c>
      <c r="B468" s="9">
        <v>466</v>
      </c>
      <c r="C468" s="85" t="str">
        <f t="shared" si="27"/>
        <v>4级-4级</v>
      </c>
      <c r="D468" s="100" t="s">
        <v>72</v>
      </c>
      <c r="E468" s="85" t="s">
        <v>80</v>
      </c>
      <c r="F468" s="100" t="s">
        <v>72</v>
      </c>
      <c r="G468" s="100" t="s">
        <v>386</v>
      </c>
      <c r="H468" s="104" t="s">
        <v>380</v>
      </c>
      <c r="I468" s="97" t="s">
        <v>3</v>
      </c>
      <c r="J468" s="89">
        <v>11814</v>
      </c>
      <c r="K468" s="22"/>
      <c r="L468" s="23"/>
      <c r="M468" s="20"/>
      <c r="N468" s="24"/>
      <c r="O468" s="20"/>
      <c r="P468" s="20"/>
      <c r="Q468" s="20"/>
      <c r="R468" s="20"/>
      <c r="S468" s="20"/>
      <c r="T468">
        <v>47</v>
      </c>
    </row>
    <row r="469" spans="1:20" ht="13" hidden="1">
      <c r="A469" s="147" t="str">
        <f t="shared" si="26"/>
        <v>[提取结果.xlsx]4内部关联现金流</v>
      </c>
      <c r="B469" s="9">
        <v>467</v>
      </c>
      <c r="C469" s="85" t="str">
        <f t="shared" si="27"/>
        <v>2级-2级</v>
      </c>
      <c r="D469" s="100" t="s">
        <v>66</v>
      </c>
      <c r="E469" s="85" t="s">
        <v>80</v>
      </c>
      <c r="F469" s="100" t="s">
        <v>66</v>
      </c>
      <c r="G469" s="151" t="s">
        <v>81</v>
      </c>
      <c r="H469" s="104" t="s">
        <v>380</v>
      </c>
      <c r="I469" s="97" t="s">
        <v>3</v>
      </c>
      <c r="J469" s="89">
        <v>18357.599999999999</v>
      </c>
      <c r="K469" s="22"/>
      <c r="L469" s="23"/>
      <c r="M469" s="20"/>
      <c r="N469" s="24"/>
      <c r="O469" s="20"/>
      <c r="P469" s="20"/>
      <c r="Q469" s="20"/>
      <c r="R469" s="20"/>
      <c r="S469" s="20"/>
      <c r="T469">
        <v>48</v>
      </c>
    </row>
    <row r="470" spans="1:20" ht="13" hidden="1">
      <c r="A470" s="147" t="str">
        <f t="shared" si="26"/>
        <v>[提取结果.xlsx]4内部关联现金流</v>
      </c>
      <c r="B470" s="9">
        <v>468</v>
      </c>
      <c r="C470" s="85" t="str">
        <f t="shared" si="27"/>
        <v>3级-3级</v>
      </c>
      <c r="D470" s="100" t="s">
        <v>69</v>
      </c>
      <c r="E470" s="85" t="s">
        <v>80</v>
      </c>
      <c r="F470" s="100" t="s">
        <v>69</v>
      </c>
      <c r="G470" s="100" t="s">
        <v>122</v>
      </c>
      <c r="H470" s="104" t="s">
        <v>380</v>
      </c>
      <c r="I470" s="97" t="s">
        <v>3</v>
      </c>
      <c r="J470" s="89">
        <v>462</v>
      </c>
      <c r="K470" s="22"/>
      <c r="L470" s="23"/>
      <c r="M470" s="20"/>
      <c r="N470" s="24"/>
      <c r="O470" s="20"/>
      <c r="P470" s="20"/>
      <c r="Q470" s="20"/>
      <c r="R470" s="20"/>
      <c r="S470" s="20"/>
      <c r="T470">
        <v>49</v>
      </c>
    </row>
    <row r="471" spans="1:20" s="178" customFormat="1" ht="26" hidden="1">
      <c r="A471" s="171" t="str">
        <f t="shared" si="26"/>
        <v>[提取结果.xlsx]4内部关联现金流</v>
      </c>
      <c r="B471" s="172">
        <v>469</v>
      </c>
      <c r="C471" s="183" t="str">
        <f t="shared" si="27"/>
        <v>1级-1级</v>
      </c>
      <c r="D471" s="184" t="s">
        <v>64</v>
      </c>
      <c r="E471" s="183" t="s">
        <v>80</v>
      </c>
      <c r="F471" s="184" t="s">
        <v>64</v>
      </c>
      <c r="G471" s="184" t="s">
        <v>65</v>
      </c>
      <c r="H471" s="185" t="s">
        <v>387</v>
      </c>
      <c r="I471" s="186" t="s">
        <v>24</v>
      </c>
      <c r="J471" s="187">
        <v>95000000</v>
      </c>
      <c r="K471" s="173"/>
      <c r="L471" s="174"/>
      <c r="M471" s="176"/>
      <c r="N471" s="177"/>
      <c r="O471" s="176"/>
      <c r="P471" s="176"/>
      <c r="Q471" s="176"/>
      <c r="R471" s="176"/>
      <c r="S471" s="176"/>
      <c r="T471" s="178">
        <v>50</v>
      </c>
    </row>
    <row r="472" spans="1:20" ht="13" hidden="1">
      <c r="A472" s="147" t="str">
        <f t="shared" si="26"/>
        <v>[提取结果.xlsx]4内部关联现金流</v>
      </c>
      <c r="B472" s="9">
        <v>470</v>
      </c>
      <c r="C472" s="85" t="str">
        <f t="shared" si="27"/>
        <v>1级-1级</v>
      </c>
      <c r="D472" s="100" t="s">
        <v>64</v>
      </c>
      <c r="E472" s="85" t="s">
        <v>80</v>
      </c>
      <c r="F472" s="100" t="s">
        <v>64</v>
      </c>
      <c r="G472" s="100" t="s">
        <v>65</v>
      </c>
      <c r="H472" s="104" t="s">
        <v>388</v>
      </c>
      <c r="I472" s="97" t="s">
        <v>22</v>
      </c>
      <c r="J472" s="89">
        <v>107463958.33</v>
      </c>
      <c r="K472" s="22"/>
      <c r="L472" s="23"/>
      <c r="M472" s="20"/>
      <c r="N472" s="24"/>
      <c r="O472" s="20"/>
      <c r="P472" s="20"/>
      <c r="Q472" s="20"/>
      <c r="R472" s="20"/>
      <c r="S472" s="20"/>
      <c r="T472">
        <v>51</v>
      </c>
    </row>
    <row r="473" spans="1:20" ht="13" hidden="1">
      <c r="A473" s="147" t="str">
        <f t="shared" si="26"/>
        <v>[提取结果.xlsx]4内部关联现金流</v>
      </c>
      <c r="B473" s="9">
        <v>471</v>
      </c>
      <c r="C473" s="85" t="str">
        <f t="shared" si="27"/>
        <v>1级-1级</v>
      </c>
      <c r="D473" s="100" t="s">
        <v>64</v>
      </c>
      <c r="E473" s="85" t="s">
        <v>80</v>
      </c>
      <c r="F473" s="100" t="s">
        <v>64</v>
      </c>
      <c r="G473" s="100" t="s">
        <v>65</v>
      </c>
      <c r="H473" s="104" t="s">
        <v>389</v>
      </c>
      <c r="I473" s="97" t="s">
        <v>5</v>
      </c>
      <c r="J473" s="89">
        <v>403180</v>
      </c>
      <c r="K473" s="22"/>
      <c r="L473" s="23"/>
      <c r="M473" s="20"/>
      <c r="N473" s="24"/>
      <c r="O473" s="20"/>
      <c r="P473" s="20"/>
      <c r="Q473" s="20"/>
      <c r="R473" s="20"/>
      <c r="S473" s="20"/>
      <c r="T473">
        <v>52</v>
      </c>
    </row>
    <row r="474" spans="1:20" ht="13" hidden="1">
      <c r="A474" s="147" t="str">
        <f t="shared" si="26"/>
        <v>[提取结果.xlsx]4内部关联现金流</v>
      </c>
      <c r="B474" s="9">
        <v>472</v>
      </c>
      <c r="C474" s="85" t="str">
        <f t="shared" si="27"/>
        <v>1级-1级</v>
      </c>
      <c r="D474" s="100" t="s">
        <v>64</v>
      </c>
      <c r="E474" s="85" t="s">
        <v>80</v>
      </c>
      <c r="F474" s="100" t="s">
        <v>64</v>
      </c>
      <c r="G474" s="100" t="s">
        <v>65</v>
      </c>
      <c r="H474" s="104" t="s">
        <v>380</v>
      </c>
      <c r="I474" s="97" t="s">
        <v>3</v>
      </c>
      <c r="J474" s="89">
        <v>143533.5</v>
      </c>
      <c r="K474" s="22"/>
      <c r="L474" s="23"/>
      <c r="M474" s="20"/>
      <c r="N474" s="24"/>
      <c r="O474" s="20"/>
      <c r="P474" s="20"/>
      <c r="Q474" s="20"/>
      <c r="R474" s="20"/>
      <c r="S474" s="20"/>
      <c r="T474">
        <v>53</v>
      </c>
    </row>
    <row r="475" spans="1:20" ht="13" hidden="1">
      <c r="A475" s="147" t="str">
        <f t="shared" si="26"/>
        <v>[提取结果.xlsx]4内部关联现金流</v>
      </c>
      <c r="B475" s="9">
        <v>473</v>
      </c>
      <c r="C475" s="85" t="str">
        <f t="shared" si="27"/>
        <v>1级-1级</v>
      </c>
      <c r="D475" s="100" t="s">
        <v>64</v>
      </c>
      <c r="E475" s="85" t="s">
        <v>80</v>
      </c>
      <c r="F475" s="100" t="s">
        <v>64</v>
      </c>
      <c r="G475" s="100" t="s">
        <v>65</v>
      </c>
      <c r="H475" s="104" t="s">
        <v>390</v>
      </c>
      <c r="I475" s="94" t="s">
        <v>9</v>
      </c>
      <c r="J475" s="89">
        <v>19805.98</v>
      </c>
      <c r="K475" s="22"/>
      <c r="L475" s="23"/>
      <c r="M475" s="20"/>
      <c r="N475" s="24"/>
      <c r="O475" s="20"/>
      <c r="P475" s="20"/>
      <c r="Q475" s="20"/>
      <c r="R475" s="20"/>
      <c r="S475" s="20"/>
      <c r="T475">
        <v>54</v>
      </c>
    </row>
    <row r="476" spans="1:20" ht="13" hidden="1">
      <c r="A476" s="147" t="str">
        <f t="shared" si="26"/>
        <v>[提取结果.xlsx]4内部关联现金流</v>
      </c>
      <c r="B476" s="9">
        <v>474</v>
      </c>
      <c r="C476" s="85" t="str">
        <f t="shared" si="27"/>
        <v>2级-2级</v>
      </c>
      <c r="D476" s="100" t="s">
        <v>66</v>
      </c>
      <c r="E476" s="85" t="s">
        <v>80</v>
      </c>
      <c r="F476" s="100" t="s">
        <v>66</v>
      </c>
      <c r="G476" s="100" t="s">
        <v>83</v>
      </c>
      <c r="H476" s="104" t="s">
        <v>380</v>
      </c>
      <c r="I476" s="97" t="s">
        <v>3</v>
      </c>
      <c r="J476" s="89">
        <v>1064</v>
      </c>
      <c r="K476" s="22"/>
      <c r="L476" s="23"/>
      <c r="M476" s="20"/>
      <c r="N476" s="24"/>
      <c r="O476" s="20"/>
      <c r="P476" s="20"/>
      <c r="Q476" s="20"/>
      <c r="R476" s="20"/>
      <c r="S476" s="20"/>
      <c r="T476">
        <v>55</v>
      </c>
    </row>
    <row r="477" spans="1:20" ht="13" hidden="1">
      <c r="A477" s="147" t="str">
        <f t="shared" si="26"/>
        <v>[提取结果.xlsx]4内部关联现金流</v>
      </c>
      <c r="B477" s="9">
        <v>475</v>
      </c>
      <c r="C477" s="85" t="str">
        <f t="shared" si="27"/>
        <v>4级-4级</v>
      </c>
      <c r="D477" s="100" t="s">
        <v>72</v>
      </c>
      <c r="E477" s="85" t="s">
        <v>80</v>
      </c>
      <c r="F477" s="100" t="s">
        <v>72</v>
      </c>
      <c r="G477" s="100" t="s">
        <v>76</v>
      </c>
      <c r="H477" s="104" t="s">
        <v>383</v>
      </c>
      <c r="I477" s="94" t="s">
        <v>6</v>
      </c>
      <c r="J477" s="89">
        <v>39587.99</v>
      </c>
      <c r="K477" s="22"/>
      <c r="L477" s="23"/>
      <c r="M477" s="20"/>
      <c r="N477" s="24"/>
      <c r="O477" s="20"/>
      <c r="P477" s="20"/>
      <c r="Q477" s="20"/>
      <c r="R477" s="20"/>
      <c r="S477" s="20"/>
      <c r="T477">
        <v>56</v>
      </c>
    </row>
    <row r="478" spans="1:20" ht="13" hidden="1">
      <c r="A478" s="147" t="str">
        <f t="shared" si="26"/>
        <v>[提取结果.xlsx]4内部关联现金流</v>
      </c>
      <c r="B478" s="9">
        <v>476</v>
      </c>
      <c r="C478" s="85" t="str">
        <f t="shared" si="27"/>
        <v>4级-4级</v>
      </c>
      <c r="D478" s="100" t="s">
        <v>72</v>
      </c>
      <c r="E478" s="85" t="s">
        <v>80</v>
      </c>
      <c r="F478" s="100" t="s">
        <v>72</v>
      </c>
      <c r="G478" s="100" t="s">
        <v>76</v>
      </c>
      <c r="H478" s="104" t="s">
        <v>384</v>
      </c>
      <c r="I478" s="94" t="s">
        <v>9</v>
      </c>
      <c r="J478" s="89">
        <v>477738.35</v>
      </c>
      <c r="K478" s="22"/>
      <c r="L478" s="23"/>
      <c r="M478" s="20"/>
      <c r="N478" s="24"/>
      <c r="O478" s="20"/>
      <c r="P478" s="20"/>
      <c r="Q478" s="20"/>
      <c r="R478" s="20"/>
      <c r="S478" s="20"/>
      <c r="T478">
        <v>57</v>
      </c>
    </row>
    <row r="479" spans="1:20" ht="13" hidden="1">
      <c r="A479" s="147" t="str">
        <f t="shared" si="26"/>
        <v>[提取结果.xlsx]4内部关联现金流</v>
      </c>
      <c r="B479" s="9">
        <v>477</v>
      </c>
      <c r="C479" s="85" t="str">
        <f t="shared" si="27"/>
        <v>4级-4级</v>
      </c>
      <c r="D479" s="100" t="s">
        <v>72</v>
      </c>
      <c r="E479" s="85" t="s">
        <v>80</v>
      </c>
      <c r="F479" s="100" t="s">
        <v>72</v>
      </c>
      <c r="G479" s="100" t="s">
        <v>76</v>
      </c>
      <c r="H479" s="104" t="s">
        <v>389</v>
      </c>
      <c r="I479" s="97" t="s">
        <v>5</v>
      </c>
      <c r="J479" s="89">
        <v>66086.84</v>
      </c>
      <c r="K479" s="22"/>
      <c r="L479" s="23"/>
      <c r="M479" s="20"/>
      <c r="N479" s="24"/>
      <c r="O479" s="20"/>
      <c r="P479" s="20"/>
      <c r="Q479" s="20"/>
      <c r="R479" s="20"/>
      <c r="S479" s="20"/>
      <c r="T479">
        <v>58</v>
      </c>
    </row>
    <row r="480" spans="1:20" ht="13" hidden="1">
      <c r="A480" s="147" t="str">
        <f t="shared" si="26"/>
        <v>[提取结果.xlsx]4内部关联现金流</v>
      </c>
      <c r="B480" s="9">
        <v>478</v>
      </c>
      <c r="C480" s="85" t="str">
        <f t="shared" si="27"/>
        <v>4级-4级</v>
      </c>
      <c r="D480" s="100" t="s">
        <v>72</v>
      </c>
      <c r="E480" s="85" t="s">
        <v>80</v>
      </c>
      <c r="F480" s="100" t="s">
        <v>72</v>
      </c>
      <c r="G480" s="100" t="s">
        <v>76</v>
      </c>
      <c r="H480" s="104" t="s">
        <v>391</v>
      </c>
      <c r="I480" s="97" t="s">
        <v>5</v>
      </c>
      <c r="J480" s="89">
        <v>252517.84</v>
      </c>
      <c r="K480" s="22"/>
      <c r="L480" s="23"/>
      <c r="M480" s="20"/>
      <c r="N480" s="24"/>
      <c r="O480" s="20"/>
      <c r="P480" s="20"/>
      <c r="Q480" s="20"/>
      <c r="R480" s="20"/>
      <c r="S480" s="20"/>
      <c r="T480">
        <v>59</v>
      </c>
    </row>
    <row r="481" spans="1:20" ht="13" hidden="1">
      <c r="A481" s="147" t="str">
        <f t="shared" si="26"/>
        <v>[提取结果.xlsx]4内部关联现金流</v>
      </c>
      <c r="B481" s="9">
        <v>479</v>
      </c>
      <c r="C481" s="85" t="str">
        <f t="shared" si="27"/>
        <v>4级-4级</v>
      </c>
      <c r="D481" s="100" t="s">
        <v>72</v>
      </c>
      <c r="E481" s="85" t="s">
        <v>80</v>
      </c>
      <c r="F481" s="100" t="s">
        <v>72</v>
      </c>
      <c r="G481" s="100" t="s">
        <v>76</v>
      </c>
      <c r="H481" s="104" t="s">
        <v>380</v>
      </c>
      <c r="I481" s="97" t="s">
        <v>3</v>
      </c>
      <c r="J481" s="89">
        <v>1844</v>
      </c>
      <c r="K481" s="22"/>
      <c r="L481" s="23"/>
      <c r="M481" s="20"/>
      <c r="N481" s="24"/>
      <c r="O481" s="20"/>
      <c r="P481" s="20"/>
      <c r="Q481" s="20"/>
      <c r="R481" s="20"/>
      <c r="S481" s="20"/>
      <c r="T481">
        <v>60</v>
      </c>
    </row>
    <row r="482" spans="1:20" ht="13" hidden="1">
      <c r="A482" s="147" t="str">
        <f t="shared" si="26"/>
        <v>[提取结果.xlsx]4内部关联现金流</v>
      </c>
      <c r="B482" s="9">
        <v>480</v>
      </c>
      <c r="C482" s="85" t="str">
        <f t="shared" si="27"/>
        <v>2级-2级</v>
      </c>
      <c r="D482" s="100" t="s">
        <v>66</v>
      </c>
      <c r="E482" s="85" t="s">
        <v>80</v>
      </c>
      <c r="F482" s="100" t="s">
        <v>66</v>
      </c>
      <c r="G482" s="100" t="s">
        <v>88</v>
      </c>
      <c r="H482" s="104" t="s">
        <v>380</v>
      </c>
      <c r="I482" s="97" t="s">
        <v>3</v>
      </c>
      <c r="J482" s="89">
        <v>3345.2</v>
      </c>
      <c r="K482" s="22"/>
      <c r="L482" s="23"/>
      <c r="M482" s="20"/>
      <c r="N482" s="24"/>
      <c r="O482" s="20"/>
      <c r="P482" s="20"/>
      <c r="Q482" s="20"/>
      <c r="R482" s="20"/>
      <c r="S482" s="20"/>
      <c r="T482">
        <v>61</v>
      </c>
    </row>
    <row r="483" spans="1:20" ht="13" hidden="1">
      <c r="A483" s="147" t="str">
        <f t="shared" si="26"/>
        <v>[提取结果.xlsx]4内部关联现金流</v>
      </c>
      <c r="B483" s="9">
        <v>481</v>
      </c>
      <c r="C483" s="85" t="str">
        <f t="shared" si="27"/>
        <v>4级-4级</v>
      </c>
      <c r="D483" s="100" t="s">
        <v>72</v>
      </c>
      <c r="E483" s="85" t="s">
        <v>80</v>
      </c>
      <c r="F483" s="100" t="s">
        <v>72</v>
      </c>
      <c r="G483" s="100" t="s">
        <v>97</v>
      </c>
      <c r="H483" s="104" t="s">
        <v>380</v>
      </c>
      <c r="I483" s="97" t="s">
        <v>3</v>
      </c>
      <c r="J483" s="89">
        <v>395.2</v>
      </c>
      <c r="K483" s="22"/>
      <c r="L483" s="23"/>
      <c r="M483" s="20"/>
      <c r="N483" s="24"/>
      <c r="O483" s="20"/>
      <c r="P483" s="20"/>
      <c r="Q483" s="20"/>
      <c r="R483" s="20"/>
      <c r="S483" s="20"/>
      <c r="T483">
        <v>62</v>
      </c>
    </row>
    <row r="484" spans="1:20" ht="13" hidden="1">
      <c r="A484" s="147" t="str">
        <f t="shared" si="26"/>
        <v>[提取结果.xlsx]4内部关联现金流</v>
      </c>
      <c r="B484" s="9">
        <v>482</v>
      </c>
      <c r="C484" s="85" t="str">
        <f t="shared" si="27"/>
        <v>2级-2级</v>
      </c>
      <c r="D484" s="100" t="s">
        <v>66</v>
      </c>
      <c r="E484" s="85" t="s">
        <v>80</v>
      </c>
      <c r="F484" s="100" t="s">
        <v>66</v>
      </c>
      <c r="G484" s="100" t="s">
        <v>78</v>
      </c>
      <c r="H484" s="104" t="s">
        <v>380</v>
      </c>
      <c r="I484" s="97" t="s">
        <v>3</v>
      </c>
      <c r="J484" s="89">
        <v>221907.1</v>
      </c>
      <c r="K484" s="22"/>
      <c r="L484" s="23"/>
      <c r="M484" s="20"/>
      <c r="N484" s="24"/>
      <c r="O484" s="20"/>
      <c r="P484" s="20"/>
      <c r="Q484" s="20"/>
      <c r="R484" s="20"/>
      <c r="S484" s="20"/>
      <c r="T484">
        <v>63</v>
      </c>
    </row>
    <row r="485" spans="1:20" ht="13" hidden="1">
      <c r="A485" s="147" t="str">
        <f t="shared" si="26"/>
        <v>[提取结果.xlsx]4内部关联现金流</v>
      </c>
      <c r="B485" s="9">
        <v>483</v>
      </c>
      <c r="C485" s="85" t="str">
        <f t="shared" si="27"/>
        <v>2级-2级</v>
      </c>
      <c r="D485" s="100" t="s">
        <v>66</v>
      </c>
      <c r="E485" s="85" t="s">
        <v>80</v>
      </c>
      <c r="F485" s="100" t="s">
        <v>66</v>
      </c>
      <c r="G485" s="100" t="s">
        <v>78</v>
      </c>
      <c r="H485" s="104" t="s">
        <v>385</v>
      </c>
      <c r="I485" s="94" t="s">
        <v>7</v>
      </c>
      <c r="J485" s="89">
        <v>112</v>
      </c>
      <c r="K485" s="22"/>
      <c r="L485" s="23"/>
      <c r="M485" s="20"/>
      <c r="N485" s="24"/>
      <c r="O485" s="20"/>
      <c r="P485" s="20"/>
      <c r="Q485" s="20"/>
      <c r="R485" s="20"/>
      <c r="S485" s="20"/>
      <c r="T485">
        <v>64</v>
      </c>
    </row>
    <row r="486" spans="1:20" ht="13" hidden="1">
      <c r="A486" s="147" t="str">
        <f t="shared" ref="A486:A505" si="28">HYPERLINK("C:\Users\chizh\Desktop\ffcell\提取结果.xlsx#'4内部关联现金流'!A1","[提取结果.xlsx]4内部关联现金流")</f>
        <v>[提取结果.xlsx]4内部关联现金流</v>
      </c>
      <c r="B486" s="9">
        <v>484</v>
      </c>
      <c r="C486" s="85" t="str">
        <f t="shared" si="27"/>
        <v>2级-2级</v>
      </c>
      <c r="D486" s="100" t="s">
        <v>66</v>
      </c>
      <c r="E486" s="85" t="s">
        <v>80</v>
      </c>
      <c r="F486" s="100" t="s">
        <v>66</v>
      </c>
      <c r="G486" s="100" t="s">
        <v>106</v>
      </c>
      <c r="H486" s="104" t="s">
        <v>383</v>
      </c>
      <c r="I486" s="94" t="s">
        <v>6</v>
      </c>
      <c r="J486" s="89">
        <v>12</v>
      </c>
      <c r="K486" s="22"/>
      <c r="L486" s="23"/>
      <c r="M486" s="20"/>
      <c r="N486" s="24"/>
      <c r="O486" s="20"/>
      <c r="P486" s="20"/>
      <c r="Q486" s="20"/>
      <c r="R486" s="20"/>
      <c r="S486" s="20"/>
      <c r="T486">
        <v>65</v>
      </c>
    </row>
    <row r="487" spans="1:20" ht="13" hidden="1">
      <c r="A487" s="147" t="str">
        <f t="shared" si="28"/>
        <v>[提取结果.xlsx]4内部关联现金流</v>
      </c>
      <c r="B487" s="9">
        <v>485</v>
      </c>
      <c r="C487" s="85" t="str">
        <f t="shared" si="27"/>
        <v>2级-2级</v>
      </c>
      <c r="D487" s="100" t="s">
        <v>66</v>
      </c>
      <c r="E487" s="85" t="s">
        <v>80</v>
      </c>
      <c r="F487" s="100" t="s">
        <v>66</v>
      </c>
      <c r="G487" s="100" t="s">
        <v>106</v>
      </c>
      <c r="H487" s="104" t="s">
        <v>380</v>
      </c>
      <c r="I487" s="97" t="s">
        <v>3</v>
      </c>
      <c r="J487" s="89">
        <v>608</v>
      </c>
      <c r="K487" s="22"/>
      <c r="L487" s="23"/>
      <c r="M487" s="20"/>
      <c r="N487" s="24"/>
      <c r="O487" s="20"/>
      <c r="P487" s="20"/>
      <c r="Q487" s="20"/>
      <c r="R487" s="20"/>
      <c r="S487" s="20"/>
      <c r="T487">
        <v>66</v>
      </c>
    </row>
    <row r="488" spans="1:20" ht="13" hidden="1">
      <c r="A488" s="147" t="str">
        <f t="shared" si="28"/>
        <v>[提取结果.xlsx]4内部关联现金流</v>
      </c>
      <c r="B488" s="9">
        <v>486</v>
      </c>
      <c r="C488" s="85" t="str">
        <f t="shared" si="27"/>
        <v>3级-3级</v>
      </c>
      <c r="D488" s="100" t="s">
        <v>69</v>
      </c>
      <c r="E488" s="85" t="s">
        <v>80</v>
      </c>
      <c r="F488" s="100" t="s">
        <v>69</v>
      </c>
      <c r="G488" s="151" t="s">
        <v>180</v>
      </c>
      <c r="H488" s="104" t="s">
        <v>383</v>
      </c>
      <c r="I488" s="94" t="s">
        <v>6</v>
      </c>
      <c r="J488" s="89">
        <v>4875</v>
      </c>
      <c r="K488" s="22"/>
      <c r="L488" s="23"/>
      <c r="M488" s="20"/>
      <c r="N488" s="24"/>
      <c r="O488" s="20"/>
      <c r="P488" s="20"/>
      <c r="Q488" s="20"/>
      <c r="R488" s="20"/>
      <c r="S488" s="20"/>
      <c r="T488">
        <v>67</v>
      </c>
    </row>
    <row r="489" spans="1:20" ht="13" hidden="1">
      <c r="A489" s="147" t="str">
        <f t="shared" si="28"/>
        <v>[提取结果.xlsx]4内部关联现金流</v>
      </c>
      <c r="B489" s="9">
        <v>487</v>
      </c>
      <c r="C489" s="85" t="str">
        <f t="shared" si="27"/>
        <v>3级-3级</v>
      </c>
      <c r="D489" s="100" t="s">
        <v>69</v>
      </c>
      <c r="E489" s="85" t="s">
        <v>80</v>
      </c>
      <c r="F489" s="100" t="s">
        <v>69</v>
      </c>
      <c r="G489" s="151" t="s">
        <v>180</v>
      </c>
      <c r="H489" s="104" t="s">
        <v>380</v>
      </c>
      <c r="I489" s="97" t="s">
        <v>3</v>
      </c>
      <c r="J489" s="89">
        <v>10009.4</v>
      </c>
      <c r="K489" s="22"/>
      <c r="L489" s="23"/>
      <c r="M489" s="20"/>
      <c r="N489" s="24"/>
      <c r="O489" s="20"/>
      <c r="P489" s="20"/>
      <c r="Q489" s="20"/>
      <c r="R489" s="20"/>
      <c r="S489" s="20"/>
      <c r="T489">
        <v>68</v>
      </c>
    </row>
    <row r="490" spans="1:20" ht="13" hidden="1">
      <c r="A490" s="147" t="str">
        <f t="shared" si="28"/>
        <v>[提取结果.xlsx]4内部关联现金流</v>
      </c>
      <c r="B490" s="9">
        <v>488</v>
      </c>
      <c r="C490" s="85" t="str">
        <f t="shared" si="27"/>
        <v>3级-3级</v>
      </c>
      <c r="D490" s="100" t="s">
        <v>69</v>
      </c>
      <c r="E490" s="85" t="s">
        <v>80</v>
      </c>
      <c r="F490" s="100" t="s">
        <v>69</v>
      </c>
      <c r="G490" s="151" t="s">
        <v>180</v>
      </c>
      <c r="H490" s="104" t="s">
        <v>385</v>
      </c>
      <c r="I490" s="94" t="s">
        <v>7</v>
      </c>
      <c r="J490" s="89">
        <v>292.8</v>
      </c>
      <c r="K490" s="22"/>
      <c r="L490" s="23"/>
      <c r="M490" s="20"/>
      <c r="N490" s="24"/>
      <c r="O490" s="20"/>
      <c r="P490" s="20"/>
      <c r="Q490" s="20"/>
      <c r="R490" s="20"/>
      <c r="S490" s="20"/>
      <c r="T490">
        <v>69</v>
      </c>
    </row>
    <row r="491" spans="1:20" ht="13" hidden="1">
      <c r="A491" s="147" t="str">
        <f t="shared" si="28"/>
        <v>[提取结果.xlsx]4内部关联现金流</v>
      </c>
      <c r="B491" s="9">
        <v>489</v>
      </c>
      <c r="C491" s="85" t="str">
        <f t="shared" si="27"/>
        <v>2级-2级</v>
      </c>
      <c r="D491" s="100" t="s">
        <v>66</v>
      </c>
      <c r="E491" s="85" t="s">
        <v>80</v>
      </c>
      <c r="F491" s="100" t="s">
        <v>66</v>
      </c>
      <c r="G491" s="100" t="s">
        <v>175</v>
      </c>
      <c r="H491" s="104" t="s">
        <v>383</v>
      </c>
      <c r="I491" s="94" t="s">
        <v>6</v>
      </c>
      <c r="J491" s="89">
        <v>1724048.69</v>
      </c>
      <c r="K491" s="22"/>
      <c r="L491" s="23"/>
      <c r="M491" s="20"/>
      <c r="N491" s="24"/>
      <c r="O491" s="20"/>
      <c r="P491" s="20"/>
      <c r="Q491" s="20"/>
      <c r="R491" s="20"/>
      <c r="S491" s="20"/>
      <c r="T491">
        <v>70</v>
      </c>
    </row>
    <row r="492" spans="1:20" ht="13" hidden="1">
      <c r="A492" s="147" t="str">
        <f t="shared" si="28"/>
        <v>[提取结果.xlsx]4内部关联现金流</v>
      </c>
      <c r="B492" s="9">
        <v>490</v>
      </c>
      <c r="C492" s="85" t="str">
        <f t="shared" si="27"/>
        <v>2级-2级</v>
      </c>
      <c r="D492" s="100" t="s">
        <v>66</v>
      </c>
      <c r="E492" s="85" t="s">
        <v>80</v>
      </c>
      <c r="F492" s="100" t="s">
        <v>66</v>
      </c>
      <c r="G492" s="100" t="s">
        <v>175</v>
      </c>
      <c r="H492" s="104" t="s">
        <v>380</v>
      </c>
      <c r="I492" s="97" t="s">
        <v>3</v>
      </c>
      <c r="J492" s="89">
        <v>13316.8</v>
      </c>
      <c r="K492" s="22"/>
      <c r="L492" s="23"/>
      <c r="M492" s="20"/>
      <c r="N492" s="24"/>
      <c r="O492" s="20"/>
      <c r="P492" s="20"/>
      <c r="Q492" s="20"/>
      <c r="R492" s="20"/>
      <c r="S492" s="20"/>
      <c r="T492">
        <v>71</v>
      </c>
    </row>
    <row r="493" spans="1:20" ht="13" hidden="1">
      <c r="A493" s="147" t="str">
        <f t="shared" si="28"/>
        <v>[提取结果.xlsx]4内部关联现金流</v>
      </c>
      <c r="B493" s="9">
        <v>491</v>
      </c>
      <c r="C493" s="85" t="str">
        <f t="shared" si="27"/>
        <v>3级-3级</v>
      </c>
      <c r="D493" s="100" t="s">
        <v>69</v>
      </c>
      <c r="E493" s="85" t="s">
        <v>80</v>
      </c>
      <c r="F493" s="100" t="s">
        <v>69</v>
      </c>
      <c r="G493" s="100" t="s">
        <v>213</v>
      </c>
      <c r="H493" s="104" t="s">
        <v>380</v>
      </c>
      <c r="I493" s="97" t="s">
        <v>3</v>
      </c>
      <c r="J493" s="89">
        <v>60.8</v>
      </c>
      <c r="K493" s="22"/>
      <c r="L493" s="23"/>
      <c r="M493" s="20"/>
      <c r="N493" s="24"/>
      <c r="O493" s="20"/>
      <c r="P493" s="20"/>
      <c r="Q493" s="20"/>
      <c r="R493" s="20"/>
      <c r="S493" s="20"/>
      <c r="T493">
        <v>72</v>
      </c>
    </row>
    <row r="494" spans="1:20" ht="13" hidden="1">
      <c r="A494" s="147" t="str">
        <f t="shared" si="28"/>
        <v>[提取结果.xlsx]4内部关联现金流</v>
      </c>
      <c r="B494" s="9">
        <v>492</v>
      </c>
      <c r="C494" s="85" t="str">
        <f t="shared" si="27"/>
        <v>3级-3级</v>
      </c>
      <c r="D494" s="100" t="s">
        <v>69</v>
      </c>
      <c r="E494" s="85" t="s">
        <v>80</v>
      </c>
      <c r="F494" s="100" t="s">
        <v>69</v>
      </c>
      <c r="G494" s="100" t="s">
        <v>360</v>
      </c>
      <c r="H494" s="104" t="s">
        <v>380</v>
      </c>
      <c r="I494" s="97" t="s">
        <v>3</v>
      </c>
      <c r="J494" s="89">
        <v>7868</v>
      </c>
      <c r="K494" s="22"/>
      <c r="L494" s="23"/>
      <c r="M494" s="20"/>
      <c r="N494" s="24"/>
      <c r="O494" s="20"/>
      <c r="P494" s="20"/>
      <c r="Q494" s="20"/>
      <c r="R494" s="20"/>
      <c r="S494" s="20"/>
      <c r="T494">
        <v>73</v>
      </c>
    </row>
    <row r="495" spans="1:20" ht="13" hidden="1">
      <c r="A495" s="147" t="str">
        <f t="shared" si="28"/>
        <v>[提取结果.xlsx]4内部关联现金流</v>
      </c>
      <c r="B495" s="9">
        <v>493</v>
      </c>
      <c r="C495" s="85" t="str">
        <f t="shared" si="27"/>
        <v>2级-2级</v>
      </c>
      <c r="D495" s="100" t="s">
        <v>66</v>
      </c>
      <c r="E495" s="85" t="s">
        <v>80</v>
      </c>
      <c r="F495" s="100" t="s">
        <v>66</v>
      </c>
      <c r="G495" s="100" t="s">
        <v>179</v>
      </c>
      <c r="H495" s="104" t="s">
        <v>380</v>
      </c>
      <c r="I495" s="97" t="s">
        <v>3</v>
      </c>
      <c r="J495" s="89">
        <v>57066</v>
      </c>
      <c r="K495" s="22"/>
      <c r="L495" s="23"/>
      <c r="M495" s="20"/>
      <c r="N495" s="24"/>
      <c r="O495" s="20"/>
      <c r="P495" s="20"/>
      <c r="Q495" s="20"/>
      <c r="R495" s="20"/>
      <c r="S495" s="20"/>
      <c r="T495">
        <v>74</v>
      </c>
    </row>
    <row r="496" spans="1:20" ht="13" hidden="1">
      <c r="A496" s="147" t="str">
        <f t="shared" si="28"/>
        <v>[提取结果.xlsx]4内部关联现金流</v>
      </c>
      <c r="B496" s="9">
        <v>494</v>
      </c>
      <c r="C496" s="85" t="str">
        <f t="shared" si="27"/>
        <v>2级-2级</v>
      </c>
      <c r="D496" s="100" t="s">
        <v>66</v>
      </c>
      <c r="E496" s="85" t="s">
        <v>80</v>
      </c>
      <c r="F496" s="100" t="s">
        <v>66</v>
      </c>
      <c r="G496" s="100" t="s">
        <v>179</v>
      </c>
      <c r="H496" s="104" t="s">
        <v>385</v>
      </c>
      <c r="I496" s="94" t="s">
        <v>7</v>
      </c>
      <c r="J496" s="89">
        <v>88</v>
      </c>
      <c r="K496" s="22"/>
      <c r="L496" s="23"/>
      <c r="M496" s="20"/>
      <c r="N496" s="24"/>
      <c r="O496" s="20"/>
      <c r="P496" s="20"/>
      <c r="Q496" s="20"/>
      <c r="R496" s="20"/>
      <c r="S496" s="20"/>
      <c r="T496">
        <v>75</v>
      </c>
    </row>
    <row r="497" spans="1:20" ht="13" hidden="1">
      <c r="A497" s="147" t="str">
        <f t="shared" si="28"/>
        <v>[提取结果.xlsx]4内部关联现金流</v>
      </c>
      <c r="B497" s="9">
        <v>495</v>
      </c>
      <c r="C497" s="85" t="str">
        <f t="shared" si="27"/>
        <v>3级-3级</v>
      </c>
      <c r="D497" s="100" t="s">
        <v>69</v>
      </c>
      <c r="E497" s="85" t="s">
        <v>80</v>
      </c>
      <c r="F497" s="100" t="s">
        <v>69</v>
      </c>
      <c r="G497" s="100" t="s">
        <v>392</v>
      </c>
      <c r="H497" s="104" t="s">
        <v>380</v>
      </c>
      <c r="I497" s="97" t="s">
        <v>3</v>
      </c>
      <c r="J497" s="89">
        <v>66</v>
      </c>
      <c r="K497" s="22"/>
      <c r="L497" s="23"/>
      <c r="M497" s="20"/>
      <c r="N497" s="24"/>
      <c r="O497" s="20"/>
      <c r="P497" s="20"/>
      <c r="Q497" s="20"/>
      <c r="R497" s="20"/>
      <c r="S497" s="20"/>
      <c r="T497">
        <v>76</v>
      </c>
    </row>
    <row r="498" spans="1:20" ht="13" hidden="1">
      <c r="A498" s="147" t="str">
        <f t="shared" si="28"/>
        <v>[提取结果.xlsx]4内部关联现金流</v>
      </c>
      <c r="B498" s="9">
        <v>496</v>
      </c>
      <c r="C498" s="85" t="str">
        <f t="shared" si="27"/>
        <v>3级-3级</v>
      </c>
      <c r="D498" s="100" t="s">
        <v>69</v>
      </c>
      <c r="E498" s="85" t="s">
        <v>80</v>
      </c>
      <c r="F498" s="100" t="s">
        <v>69</v>
      </c>
      <c r="G498" s="100" t="s">
        <v>354</v>
      </c>
      <c r="H498" s="104" t="s">
        <v>380</v>
      </c>
      <c r="I498" s="97" t="s">
        <v>3</v>
      </c>
      <c r="J498" s="89">
        <v>486.4</v>
      </c>
      <c r="K498" s="22"/>
      <c r="L498" s="23"/>
      <c r="M498" s="20"/>
      <c r="N498" s="24"/>
      <c r="O498" s="20"/>
      <c r="P498" s="20"/>
      <c r="Q498" s="20"/>
      <c r="R498" s="20"/>
      <c r="S498" s="20"/>
      <c r="T498">
        <v>77</v>
      </c>
    </row>
    <row r="499" spans="1:20" ht="13" hidden="1">
      <c r="A499" s="147" t="str">
        <f t="shared" si="28"/>
        <v>[提取结果.xlsx]4内部关联现金流</v>
      </c>
      <c r="B499" s="9">
        <v>497</v>
      </c>
      <c r="C499" s="85" t="str">
        <f t="shared" si="27"/>
        <v>2级-2级</v>
      </c>
      <c r="D499" s="100" t="s">
        <v>66</v>
      </c>
      <c r="E499" s="85" t="s">
        <v>80</v>
      </c>
      <c r="F499" s="100" t="s">
        <v>66</v>
      </c>
      <c r="G499" s="100" t="s">
        <v>84</v>
      </c>
      <c r="H499" s="104" t="s">
        <v>380</v>
      </c>
      <c r="I499" s="97" t="s">
        <v>3</v>
      </c>
      <c r="J499" s="89">
        <v>2705.6</v>
      </c>
      <c r="K499" s="22"/>
      <c r="L499" s="23"/>
      <c r="M499" s="20"/>
      <c r="N499" s="24"/>
      <c r="O499" s="20"/>
      <c r="P499" s="20"/>
      <c r="Q499" s="20"/>
      <c r="R499" s="20"/>
      <c r="S499" s="20"/>
      <c r="T499">
        <v>78</v>
      </c>
    </row>
    <row r="500" spans="1:20" ht="13" hidden="1">
      <c r="A500" s="147" t="str">
        <f t="shared" si="28"/>
        <v>[提取结果.xlsx]4内部关联现金流</v>
      </c>
      <c r="B500" s="9">
        <v>498</v>
      </c>
      <c r="C500" s="85" t="str">
        <f t="shared" si="27"/>
        <v>3级-3级</v>
      </c>
      <c r="D500" s="100" t="s">
        <v>69</v>
      </c>
      <c r="E500" s="85" t="s">
        <v>80</v>
      </c>
      <c r="F500" s="100" t="s">
        <v>69</v>
      </c>
      <c r="G500" s="100" t="s">
        <v>293</v>
      </c>
      <c r="H500" s="104" t="s">
        <v>380</v>
      </c>
      <c r="I500" s="97" t="s">
        <v>3</v>
      </c>
      <c r="J500" s="89">
        <v>94157</v>
      </c>
      <c r="K500" s="22"/>
      <c r="L500" s="23"/>
      <c r="M500" s="20"/>
      <c r="N500" s="24"/>
      <c r="O500" s="20"/>
      <c r="P500" s="20"/>
      <c r="Q500" s="20"/>
      <c r="R500" s="20"/>
      <c r="S500" s="20"/>
      <c r="T500">
        <v>79</v>
      </c>
    </row>
    <row r="501" spans="1:20" ht="13" hidden="1">
      <c r="A501" s="147" t="str">
        <f t="shared" si="28"/>
        <v>[提取结果.xlsx]4内部关联现金流</v>
      </c>
      <c r="B501" s="9">
        <v>499</v>
      </c>
      <c r="C501" s="105" t="str">
        <f t="shared" si="27"/>
        <v>3级-2级</v>
      </c>
      <c r="D501" s="105" t="s">
        <v>393</v>
      </c>
      <c r="E501" s="85" t="s">
        <v>398</v>
      </c>
      <c r="F501" s="106" t="s">
        <v>395</v>
      </c>
      <c r="G501" s="86" t="s">
        <v>401</v>
      </c>
      <c r="H501" s="87" t="s">
        <v>297</v>
      </c>
      <c r="I501" s="88" t="s">
        <v>3</v>
      </c>
      <c r="J501" s="107">
        <v>5504</v>
      </c>
      <c r="K501" s="22"/>
      <c r="L501" s="23"/>
      <c r="M501" s="20"/>
      <c r="N501" s="24"/>
      <c r="O501" s="20"/>
      <c r="P501" s="20"/>
      <c r="Q501" s="20"/>
      <c r="R501" s="20"/>
      <c r="S501" s="20"/>
      <c r="T501">
        <v>88</v>
      </c>
    </row>
    <row r="502" spans="1:20" ht="13" hidden="1">
      <c r="A502" s="147" t="str">
        <f t="shared" si="28"/>
        <v>[提取结果.xlsx]4内部关联现金流</v>
      </c>
      <c r="B502" s="9">
        <v>500</v>
      </c>
      <c r="C502" s="105" t="str">
        <f t="shared" si="27"/>
        <v>3级-2级</v>
      </c>
      <c r="D502" s="105" t="s">
        <v>393</v>
      </c>
      <c r="E502" s="85" t="s">
        <v>398</v>
      </c>
      <c r="F502" s="106" t="s">
        <v>395</v>
      </c>
      <c r="G502" s="86" t="s">
        <v>402</v>
      </c>
      <c r="H502" s="108" t="s">
        <v>403</v>
      </c>
      <c r="I502" s="88" t="s">
        <v>6</v>
      </c>
      <c r="J502" s="107">
        <v>138248.70000000001</v>
      </c>
      <c r="K502" s="22"/>
      <c r="L502" s="23"/>
      <c r="M502" s="20"/>
      <c r="N502" s="24"/>
      <c r="O502" s="20"/>
      <c r="P502" s="20"/>
      <c r="Q502" s="20"/>
      <c r="R502" s="20"/>
      <c r="S502" s="20"/>
      <c r="T502">
        <v>89</v>
      </c>
    </row>
    <row r="503" spans="1:20" ht="13" hidden="1">
      <c r="A503" s="147" t="str">
        <f t="shared" si="28"/>
        <v>[提取结果.xlsx]4内部关联现金流</v>
      </c>
      <c r="B503" s="9">
        <v>501</v>
      </c>
      <c r="C503" s="105" t="str">
        <f t="shared" si="27"/>
        <v>3级-2级</v>
      </c>
      <c r="D503" s="105" t="s">
        <v>393</v>
      </c>
      <c r="E503" s="85" t="s">
        <v>398</v>
      </c>
      <c r="F503" s="106" t="s">
        <v>395</v>
      </c>
      <c r="G503" s="86" t="s">
        <v>404</v>
      </c>
      <c r="H503" s="108" t="s">
        <v>403</v>
      </c>
      <c r="I503" s="88" t="s">
        <v>6</v>
      </c>
      <c r="J503" s="107">
        <v>67750</v>
      </c>
      <c r="K503" s="22"/>
      <c r="L503" s="23"/>
      <c r="M503" s="20"/>
      <c r="N503" s="24"/>
      <c r="O503" s="20"/>
      <c r="P503" s="20"/>
      <c r="Q503" s="20"/>
      <c r="R503" s="20"/>
      <c r="S503" s="20"/>
      <c r="T503">
        <v>90</v>
      </c>
    </row>
    <row r="504" spans="1:20" ht="13" hidden="1">
      <c r="A504" s="147" t="str">
        <f t="shared" si="28"/>
        <v>[提取结果.xlsx]4内部关联现金流</v>
      </c>
      <c r="B504" s="9">
        <v>502</v>
      </c>
      <c r="C504" s="105" t="str">
        <f t="shared" si="27"/>
        <v>3级-4级</v>
      </c>
      <c r="D504" s="105" t="s">
        <v>393</v>
      </c>
      <c r="E504" s="85" t="s">
        <v>398</v>
      </c>
      <c r="F504" s="106" t="s">
        <v>405</v>
      </c>
      <c r="G504" s="86" t="s">
        <v>406</v>
      </c>
      <c r="H504" s="108" t="s">
        <v>276</v>
      </c>
      <c r="I504" s="88" t="s">
        <v>5</v>
      </c>
      <c r="J504" s="107">
        <v>181738.82</v>
      </c>
      <c r="K504" s="22"/>
      <c r="L504" s="23"/>
      <c r="M504" s="20"/>
      <c r="N504" s="24"/>
      <c r="O504" s="20"/>
      <c r="P504" s="20"/>
      <c r="Q504" s="20"/>
      <c r="R504" s="20"/>
      <c r="S504" s="20"/>
      <c r="T504">
        <v>91</v>
      </c>
    </row>
    <row r="505" spans="1:20" s="178" customFormat="1" ht="13" hidden="1">
      <c r="A505" s="147" t="str">
        <f t="shared" si="28"/>
        <v>[提取结果.xlsx]4内部关联现金流</v>
      </c>
      <c r="B505" s="172">
        <v>503</v>
      </c>
      <c r="C505" s="243" t="str">
        <f t="shared" si="27"/>
        <v>3级-4级</v>
      </c>
      <c r="D505" s="243" t="s">
        <v>393</v>
      </c>
      <c r="E505" s="183" t="s">
        <v>398</v>
      </c>
      <c r="F505" s="244" t="s">
        <v>405</v>
      </c>
      <c r="G505" s="155" t="s">
        <v>406</v>
      </c>
      <c r="H505" s="245" t="s">
        <v>407</v>
      </c>
      <c r="I505" s="246" t="s">
        <v>9</v>
      </c>
      <c r="J505" s="247">
        <v>133141.74</v>
      </c>
      <c r="K505" s="173"/>
      <c r="L505" s="174"/>
      <c r="M505" s="176"/>
      <c r="N505" s="177"/>
      <c r="O505" s="176"/>
      <c r="P505" s="176"/>
      <c r="Q505" s="176"/>
      <c r="R505" s="176"/>
      <c r="S505" s="176"/>
      <c r="T505" s="178">
        <v>92</v>
      </c>
    </row>
    <row r="506" spans="1:20" s="178" customFormat="1" ht="14.5" hidden="1">
      <c r="A506" s="171" t="str">
        <f t="shared" ref="A506:A547" si="29">HYPERLINK("C:\Users\chizh\Desktop\ffcell\提取结果.xlsx#'4内部关联现金流-1'!A1","[提取结果.xlsx]4内部关联现金流-1")</f>
        <v>[提取结果.xlsx]4内部关联现金流-1</v>
      </c>
      <c r="B506" s="172">
        <v>504</v>
      </c>
      <c r="C506" s="152" t="str">
        <f t="shared" ref="C506:C547" si="30">TEXT(D506,"000")&amp;"-"&amp;TEXT(F506,"000")</f>
        <v>2级-2级</v>
      </c>
      <c r="D506" s="152" t="s">
        <v>66</v>
      </c>
      <c r="E506" s="152" t="s">
        <v>106</v>
      </c>
      <c r="F506" s="152" t="s">
        <v>66</v>
      </c>
      <c r="G506" s="152" t="s">
        <v>425</v>
      </c>
      <c r="H506" s="179" t="s">
        <v>403</v>
      </c>
      <c r="I506" s="174" t="s">
        <v>6</v>
      </c>
      <c r="J506" s="175">
        <v>2353720.12</v>
      </c>
      <c r="K506" s="173"/>
      <c r="L506" s="174"/>
      <c r="M506" s="176"/>
      <c r="N506" s="177"/>
      <c r="O506" s="176"/>
      <c r="P506" s="176"/>
      <c r="Q506" s="176"/>
      <c r="R506" s="176"/>
      <c r="S506" s="176"/>
      <c r="T506" s="178">
        <v>13</v>
      </c>
    </row>
    <row r="507" spans="1:20" ht="13" hidden="1">
      <c r="A507" s="147" t="str">
        <f t="shared" si="29"/>
        <v>[提取结果.xlsx]4内部关联现金流-1</v>
      </c>
      <c r="B507" s="9">
        <v>505</v>
      </c>
      <c r="C507" s="10" t="str">
        <f t="shared" si="30"/>
        <v>2级-4级</v>
      </c>
      <c r="D507" s="10" t="s">
        <v>66</v>
      </c>
      <c r="E507" s="10" t="s">
        <v>106</v>
      </c>
      <c r="F507" s="10" t="s">
        <v>72</v>
      </c>
      <c r="G507" s="10" t="s">
        <v>73</v>
      </c>
      <c r="H507" s="76" t="s">
        <v>424</v>
      </c>
      <c r="I507" s="77" t="s">
        <v>23</v>
      </c>
      <c r="J507" s="26">
        <v>1060</v>
      </c>
      <c r="K507" s="22"/>
      <c r="L507" s="23"/>
      <c r="M507" s="20"/>
      <c r="N507" s="24"/>
      <c r="O507" s="20"/>
      <c r="P507" s="20"/>
      <c r="Q507" s="20"/>
      <c r="R507" s="20"/>
      <c r="S507" s="20"/>
      <c r="T507">
        <v>14</v>
      </c>
    </row>
    <row r="508" spans="1:20" ht="13" hidden="1">
      <c r="A508" s="147" t="str">
        <f t="shared" si="29"/>
        <v>[提取结果.xlsx]4内部关联现金流-1</v>
      </c>
      <c r="B508" s="9">
        <v>506</v>
      </c>
      <c r="C508" s="10" t="str">
        <f t="shared" si="30"/>
        <v>2级-3级</v>
      </c>
      <c r="D508" s="10" t="s">
        <v>66</v>
      </c>
      <c r="E508" s="10" t="s">
        <v>106</v>
      </c>
      <c r="F508" s="10" t="s">
        <v>69</v>
      </c>
      <c r="G508" s="10" t="s">
        <v>371</v>
      </c>
      <c r="H508" s="76" t="s">
        <v>424</v>
      </c>
      <c r="I508" s="77" t="s">
        <v>23</v>
      </c>
      <c r="J508" s="26">
        <v>850</v>
      </c>
      <c r="K508" s="22"/>
      <c r="L508" s="23"/>
      <c r="M508" s="20"/>
      <c r="N508" s="24"/>
      <c r="O508" s="20"/>
      <c r="P508" s="20"/>
      <c r="Q508" s="20"/>
      <c r="R508" s="20"/>
      <c r="S508" s="20"/>
      <c r="T508">
        <v>15</v>
      </c>
    </row>
    <row r="509" spans="1:20" ht="14.5" hidden="1">
      <c r="A509" s="147" t="str">
        <f t="shared" si="29"/>
        <v>[提取结果.xlsx]4内部关联现金流-1</v>
      </c>
      <c r="B509" s="9">
        <v>507</v>
      </c>
      <c r="C509" s="10" t="str">
        <f t="shared" si="30"/>
        <v>2级-3级</v>
      </c>
      <c r="D509" s="10" t="s">
        <v>66</v>
      </c>
      <c r="E509" s="10" t="s">
        <v>106</v>
      </c>
      <c r="F509" s="10" t="s">
        <v>69</v>
      </c>
      <c r="G509" s="10" t="s">
        <v>426</v>
      </c>
      <c r="H509" s="76" t="s">
        <v>424</v>
      </c>
      <c r="I509" s="77" t="s">
        <v>23</v>
      </c>
      <c r="J509" s="26">
        <v>803.6</v>
      </c>
      <c r="K509" s="22"/>
      <c r="L509" s="23"/>
      <c r="M509" s="20"/>
      <c r="N509" s="24"/>
      <c r="O509" s="20"/>
      <c r="P509" s="20"/>
      <c r="Q509" s="20"/>
      <c r="R509" s="20"/>
      <c r="S509" s="20"/>
      <c r="T509">
        <v>16</v>
      </c>
    </row>
    <row r="510" spans="1:20" ht="13" hidden="1">
      <c r="A510" s="147" t="str">
        <f t="shared" si="29"/>
        <v>[提取结果.xlsx]4内部关联现金流-1</v>
      </c>
      <c r="B510" s="9">
        <v>508</v>
      </c>
      <c r="C510" s="10" t="str">
        <f t="shared" si="30"/>
        <v>2级-3级</v>
      </c>
      <c r="D510" s="10" t="s">
        <v>66</v>
      </c>
      <c r="E510" s="10" t="s">
        <v>106</v>
      </c>
      <c r="F510" s="10" t="s">
        <v>69</v>
      </c>
      <c r="G510" s="10" t="s">
        <v>199</v>
      </c>
      <c r="H510" s="76" t="s">
        <v>424</v>
      </c>
      <c r="I510" s="77" t="s">
        <v>23</v>
      </c>
      <c r="J510" s="26">
        <v>840</v>
      </c>
      <c r="K510" s="22"/>
      <c r="L510" s="23"/>
      <c r="M510" s="20"/>
      <c r="N510" s="24"/>
      <c r="O510" s="20"/>
      <c r="P510" s="20"/>
      <c r="Q510" s="20"/>
      <c r="R510" s="20"/>
      <c r="S510" s="20"/>
      <c r="T510">
        <v>17</v>
      </c>
    </row>
    <row r="511" spans="1:20" ht="13" hidden="1">
      <c r="A511" s="147" t="str">
        <f t="shared" si="29"/>
        <v>[提取结果.xlsx]4内部关联现金流-1</v>
      </c>
      <c r="B511" s="9">
        <v>509</v>
      </c>
      <c r="C511" s="10" t="str">
        <f t="shared" si="30"/>
        <v>2级-3级</v>
      </c>
      <c r="D511" s="10" t="s">
        <v>66</v>
      </c>
      <c r="E511" s="10" t="s">
        <v>106</v>
      </c>
      <c r="F511" s="10" t="s">
        <v>69</v>
      </c>
      <c r="G511" s="10" t="s">
        <v>170</v>
      </c>
      <c r="H511" s="76" t="s">
        <v>424</v>
      </c>
      <c r="I511" s="77" t="s">
        <v>23</v>
      </c>
      <c r="J511" s="26">
        <v>900</v>
      </c>
      <c r="K511" s="22"/>
      <c r="L511" s="23"/>
      <c r="M511" s="20"/>
      <c r="N511" s="24"/>
      <c r="O511" s="20"/>
      <c r="P511" s="20"/>
      <c r="Q511" s="20"/>
      <c r="R511" s="20"/>
      <c r="S511" s="20"/>
      <c r="T511">
        <v>18</v>
      </c>
    </row>
    <row r="512" spans="1:20" ht="13" hidden="1">
      <c r="A512" s="147" t="str">
        <f t="shared" si="29"/>
        <v>[提取结果.xlsx]4内部关联现金流-1</v>
      </c>
      <c r="B512" s="9">
        <v>510</v>
      </c>
      <c r="C512" s="10" t="str">
        <f t="shared" si="30"/>
        <v>2级-4级</v>
      </c>
      <c r="D512" s="10" t="s">
        <v>66</v>
      </c>
      <c r="E512" s="10" t="s">
        <v>106</v>
      </c>
      <c r="F512" s="10" t="s">
        <v>72</v>
      </c>
      <c r="G512" s="10" t="s">
        <v>386</v>
      </c>
      <c r="H512" s="76" t="s">
        <v>424</v>
      </c>
      <c r="I512" s="77" t="s">
        <v>23</v>
      </c>
      <c r="J512" s="26">
        <v>808.5</v>
      </c>
      <c r="K512" s="22"/>
      <c r="L512" s="23"/>
      <c r="M512" s="20"/>
      <c r="N512" s="24"/>
      <c r="O512" s="20"/>
      <c r="P512" s="20"/>
      <c r="Q512" s="20"/>
      <c r="R512" s="20"/>
      <c r="S512" s="20"/>
      <c r="T512">
        <v>19</v>
      </c>
    </row>
    <row r="513" spans="1:20" ht="13" hidden="1">
      <c r="A513" s="147" t="str">
        <f t="shared" si="29"/>
        <v>[提取结果.xlsx]4内部关联现金流-1</v>
      </c>
      <c r="B513" s="9">
        <v>511</v>
      </c>
      <c r="C513" s="10" t="str">
        <f t="shared" si="30"/>
        <v>2级-3级</v>
      </c>
      <c r="D513" s="10" t="s">
        <v>66</v>
      </c>
      <c r="E513" s="10" t="s">
        <v>106</v>
      </c>
      <c r="F513" s="10" t="s">
        <v>69</v>
      </c>
      <c r="G513" s="10" t="s">
        <v>427</v>
      </c>
      <c r="H513" s="76" t="s">
        <v>424</v>
      </c>
      <c r="I513" s="77" t="s">
        <v>23</v>
      </c>
      <c r="J513" s="26">
        <v>832</v>
      </c>
      <c r="K513" s="22"/>
      <c r="L513" s="23"/>
      <c r="M513" s="20"/>
      <c r="N513" s="24"/>
      <c r="O513" s="20"/>
      <c r="P513" s="20"/>
      <c r="Q513" s="20"/>
      <c r="R513" s="20"/>
      <c r="S513" s="20"/>
      <c r="T513">
        <v>20</v>
      </c>
    </row>
    <row r="514" spans="1:20" ht="13" hidden="1">
      <c r="A514" s="147" t="str">
        <f t="shared" si="29"/>
        <v>[提取结果.xlsx]4内部关联现金流-1</v>
      </c>
      <c r="B514" s="9">
        <v>512</v>
      </c>
      <c r="C514" s="10" t="str">
        <f t="shared" si="30"/>
        <v>2级-3级</v>
      </c>
      <c r="D514" s="10" t="s">
        <v>66</v>
      </c>
      <c r="E514" s="10" t="s">
        <v>106</v>
      </c>
      <c r="F514" s="10" t="s">
        <v>69</v>
      </c>
      <c r="G514" s="10" t="s">
        <v>195</v>
      </c>
      <c r="H514" s="76" t="s">
        <v>424</v>
      </c>
      <c r="I514" s="77" t="s">
        <v>23</v>
      </c>
      <c r="J514" s="26">
        <v>884</v>
      </c>
      <c r="K514" s="22"/>
      <c r="L514" s="23"/>
      <c r="M514" s="20"/>
      <c r="N514" s="24"/>
      <c r="O514" s="20"/>
      <c r="P514" s="20"/>
      <c r="Q514" s="20"/>
      <c r="R514" s="20"/>
      <c r="S514" s="20"/>
      <c r="T514">
        <v>21</v>
      </c>
    </row>
    <row r="515" spans="1:20" ht="13" hidden="1">
      <c r="A515" s="147" t="str">
        <f t="shared" si="29"/>
        <v>[提取结果.xlsx]4内部关联现金流-1</v>
      </c>
      <c r="B515" s="9">
        <v>513</v>
      </c>
      <c r="C515" s="10" t="str">
        <f t="shared" si="30"/>
        <v>2级-3级</v>
      </c>
      <c r="D515" s="10" t="s">
        <v>66</v>
      </c>
      <c r="E515" s="10" t="s">
        <v>106</v>
      </c>
      <c r="F515" s="10" t="s">
        <v>69</v>
      </c>
      <c r="G515" s="10" t="s">
        <v>245</v>
      </c>
      <c r="H515" s="76" t="s">
        <v>424</v>
      </c>
      <c r="I515" s="77" t="s">
        <v>23</v>
      </c>
      <c r="J515" s="26">
        <v>840</v>
      </c>
      <c r="K515" s="22"/>
      <c r="L515" s="23"/>
      <c r="M515" s="20"/>
      <c r="N515" s="24"/>
      <c r="O515" s="20"/>
      <c r="P515" s="20"/>
      <c r="Q515" s="20"/>
      <c r="R515" s="20"/>
      <c r="S515" s="20"/>
      <c r="T515">
        <v>22</v>
      </c>
    </row>
    <row r="516" spans="1:20" ht="13" hidden="1">
      <c r="A516" s="147" t="str">
        <f t="shared" si="29"/>
        <v>[提取结果.xlsx]4内部关联现金流-1</v>
      </c>
      <c r="B516" s="9">
        <v>514</v>
      </c>
      <c r="C516" s="10" t="str">
        <f t="shared" si="30"/>
        <v>2级-3级</v>
      </c>
      <c r="D516" s="10" t="s">
        <v>66</v>
      </c>
      <c r="E516" s="10" t="s">
        <v>106</v>
      </c>
      <c r="F516" s="10" t="s">
        <v>69</v>
      </c>
      <c r="G516" s="10" t="s">
        <v>428</v>
      </c>
      <c r="H516" s="76" t="s">
        <v>424</v>
      </c>
      <c r="I516" s="77" t="s">
        <v>23</v>
      </c>
      <c r="J516" s="26">
        <v>1037.4000000000001</v>
      </c>
      <c r="K516" s="22"/>
      <c r="L516" s="23"/>
      <c r="M516" s="20"/>
      <c r="N516" s="24"/>
      <c r="O516" s="20"/>
      <c r="P516" s="20"/>
      <c r="Q516" s="20"/>
      <c r="R516" s="20"/>
      <c r="S516" s="20"/>
      <c r="T516">
        <v>23</v>
      </c>
    </row>
    <row r="517" spans="1:20" ht="13" hidden="1">
      <c r="A517" s="147" t="str">
        <f t="shared" si="29"/>
        <v>[提取结果.xlsx]4内部关联现金流-1</v>
      </c>
      <c r="B517" s="9">
        <v>515</v>
      </c>
      <c r="C517" s="10" t="str">
        <f t="shared" si="30"/>
        <v>2级-3级</v>
      </c>
      <c r="D517" s="10" t="s">
        <v>66</v>
      </c>
      <c r="E517" s="10" t="s">
        <v>106</v>
      </c>
      <c r="F517" s="10" t="s">
        <v>69</v>
      </c>
      <c r="G517" s="10" t="s">
        <v>429</v>
      </c>
      <c r="H517" s="76" t="s">
        <v>424</v>
      </c>
      <c r="I517" s="77" t="s">
        <v>23</v>
      </c>
      <c r="J517" s="26">
        <v>819</v>
      </c>
      <c r="K517" s="22"/>
      <c r="L517" s="23"/>
      <c r="M517" s="20"/>
      <c r="N517" s="24"/>
      <c r="O517" s="20"/>
      <c r="P517" s="20"/>
      <c r="Q517" s="20"/>
      <c r="R517" s="20"/>
      <c r="S517" s="20"/>
      <c r="T517">
        <v>24</v>
      </c>
    </row>
    <row r="518" spans="1:20" ht="13" hidden="1">
      <c r="A518" s="147" t="str">
        <f t="shared" si="29"/>
        <v>[提取结果.xlsx]4内部关联现金流-1</v>
      </c>
      <c r="B518" s="9">
        <v>516</v>
      </c>
      <c r="C518" s="10" t="str">
        <f t="shared" si="30"/>
        <v>2级-3级</v>
      </c>
      <c r="D518" s="10" t="s">
        <v>66</v>
      </c>
      <c r="E518" s="10" t="s">
        <v>106</v>
      </c>
      <c r="F518" s="10" t="s">
        <v>69</v>
      </c>
      <c r="G518" s="10" t="s">
        <v>161</v>
      </c>
      <c r="H518" s="76" t="s">
        <v>424</v>
      </c>
      <c r="I518" s="77" t="s">
        <v>23</v>
      </c>
      <c r="J518" s="26">
        <v>2000</v>
      </c>
      <c r="K518" s="22"/>
      <c r="L518" s="23"/>
      <c r="M518" s="20"/>
      <c r="N518" s="24"/>
      <c r="O518" s="20"/>
      <c r="P518" s="20"/>
      <c r="Q518" s="20"/>
      <c r="R518" s="20"/>
      <c r="S518" s="20"/>
      <c r="T518">
        <v>25</v>
      </c>
    </row>
    <row r="519" spans="1:20" ht="14.5" hidden="1">
      <c r="A519" s="147" t="str">
        <f t="shared" si="29"/>
        <v>[提取结果.xlsx]4内部关联现金流-1</v>
      </c>
      <c r="B519" s="9">
        <v>517</v>
      </c>
      <c r="C519" s="10" t="str">
        <f t="shared" si="30"/>
        <v>2级-3级</v>
      </c>
      <c r="D519" s="10" t="s">
        <v>66</v>
      </c>
      <c r="E519" s="10" t="s">
        <v>106</v>
      </c>
      <c r="F519" s="10" t="s">
        <v>69</v>
      </c>
      <c r="G519" s="10" t="s">
        <v>425</v>
      </c>
      <c r="H519" s="76" t="s">
        <v>424</v>
      </c>
      <c r="I519" s="77" t="s">
        <v>23</v>
      </c>
      <c r="J519" s="26">
        <v>800</v>
      </c>
      <c r="K519" s="22"/>
      <c r="L519" s="23"/>
      <c r="M519" s="20"/>
      <c r="N519" s="24"/>
      <c r="O519" s="20"/>
      <c r="P519" s="20"/>
      <c r="Q519" s="20"/>
      <c r="R519" s="20"/>
      <c r="S519" s="20"/>
      <c r="T519">
        <v>26</v>
      </c>
    </row>
    <row r="520" spans="1:20" ht="13" hidden="1">
      <c r="A520" s="147" t="str">
        <f t="shared" si="29"/>
        <v>[提取结果.xlsx]4内部关联现金流-1</v>
      </c>
      <c r="B520" s="9">
        <v>518</v>
      </c>
      <c r="C520" s="10" t="str">
        <f t="shared" si="30"/>
        <v>2级-3级</v>
      </c>
      <c r="D520" s="10" t="s">
        <v>66</v>
      </c>
      <c r="E520" s="10" t="s">
        <v>106</v>
      </c>
      <c r="F520" s="10" t="s">
        <v>69</v>
      </c>
      <c r="G520" s="10" t="s">
        <v>180</v>
      </c>
      <c r="H520" s="76" t="s">
        <v>430</v>
      </c>
      <c r="I520" s="77" t="s">
        <v>9</v>
      </c>
      <c r="J520" s="26">
        <f>27000+56688</f>
        <v>83688</v>
      </c>
      <c r="K520" s="22"/>
      <c r="L520" s="23"/>
      <c r="M520" s="20"/>
      <c r="N520" s="24"/>
      <c r="O520" s="20"/>
      <c r="P520" s="20"/>
      <c r="Q520" s="20"/>
      <c r="R520" s="20"/>
      <c r="S520" s="20"/>
      <c r="T520">
        <v>27</v>
      </c>
    </row>
    <row r="521" spans="1:20" ht="13" hidden="1">
      <c r="A521" s="147" t="str">
        <f t="shared" si="29"/>
        <v>[提取结果.xlsx]4内部关联现金流-1</v>
      </c>
      <c r="B521" s="9">
        <v>519</v>
      </c>
      <c r="C521" s="10" t="str">
        <f t="shared" si="30"/>
        <v>2级-3级</v>
      </c>
      <c r="D521" s="10" t="s">
        <v>66</v>
      </c>
      <c r="E521" s="10" t="s">
        <v>106</v>
      </c>
      <c r="F521" s="10" t="s">
        <v>69</v>
      </c>
      <c r="G521" s="10" t="s">
        <v>180</v>
      </c>
      <c r="H521" s="76" t="s">
        <v>424</v>
      </c>
      <c r="I521" s="77" t="s">
        <v>23</v>
      </c>
      <c r="J521" s="26">
        <v>800</v>
      </c>
      <c r="K521" s="22"/>
      <c r="L521" s="23"/>
      <c r="M521" s="20"/>
      <c r="N521" s="24"/>
      <c r="O521" s="20"/>
      <c r="P521" s="20"/>
      <c r="Q521" s="20"/>
      <c r="R521" s="20"/>
      <c r="S521" s="20"/>
      <c r="T521">
        <v>28</v>
      </c>
    </row>
    <row r="522" spans="1:20" ht="13" hidden="1">
      <c r="A522" s="147" t="str">
        <f t="shared" si="29"/>
        <v>[提取结果.xlsx]4内部关联现金流-1</v>
      </c>
      <c r="B522" s="9">
        <v>520</v>
      </c>
      <c r="C522" s="10" t="str">
        <f t="shared" si="30"/>
        <v>2级-3级</v>
      </c>
      <c r="D522" s="10" t="s">
        <v>66</v>
      </c>
      <c r="E522" s="10" t="s">
        <v>106</v>
      </c>
      <c r="F522" s="10" t="s">
        <v>69</v>
      </c>
      <c r="G522" s="10" t="s">
        <v>158</v>
      </c>
      <c r="H522" s="76" t="s">
        <v>431</v>
      </c>
      <c r="I522" s="77" t="s">
        <v>8</v>
      </c>
      <c r="J522" s="26">
        <v>755.26</v>
      </c>
      <c r="K522" s="22"/>
      <c r="L522" s="23"/>
      <c r="M522" s="20"/>
      <c r="N522" s="24"/>
      <c r="O522" s="20"/>
      <c r="P522" s="20"/>
      <c r="Q522" s="20"/>
      <c r="R522" s="20"/>
      <c r="S522" s="20"/>
      <c r="T522">
        <v>29</v>
      </c>
    </row>
    <row r="523" spans="1:20" ht="13" hidden="1">
      <c r="A523" s="147" t="str">
        <f t="shared" si="29"/>
        <v>[提取结果.xlsx]4内部关联现金流-1</v>
      </c>
      <c r="B523" s="9">
        <v>521</v>
      </c>
      <c r="C523" s="10" t="str">
        <f t="shared" si="30"/>
        <v>2级-3级</v>
      </c>
      <c r="D523" s="10" t="s">
        <v>66</v>
      </c>
      <c r="E523" s="10" t="s">
        <v>106</v>
      </c>
      <c r="F523" s="10" t="s">
        <v>69</v>
      </c>
      <c r="G523" s="10" t="s">
        <v>158</v>
      </c>
      <c r="H523" s="76" t="s">
        <v>431</v>
      </c>
      <c r="I523" s="77" t="s">
        <v>9</v>
      </c>
      <c r="J523" s="26">
        <f>8044.74+5500</f>
        <v>13544.74</v>
      </c>
      <c r="K523" s="22"/>
      <c r="L523" s="23"/>
      <c r="M523" s="20"/>
      <c r="N523" s="24"/>
      <c r="O523" s="20"/>
      <c r="P523" s="20"/>
      <c r="Q523" s="20"/>
      <c r="R523" s="20"/>
      <c r="S523" s="20"/>
      <c r="T523">
        <v>30</v>
      </c>
    </row>
    <row r="524" spans="1:20" ht="13" hidden="1">
      <c r="A524" s="147" t="str">
        <f t="shared" si="29"/>
        <v>[提取结果.xlsx]4内部关联现金流-1</v>
      </c>
      <c r="B524" s="9">
        <v>522</v>
      </c>
      <c r="C524" s="10" t="str">
        <f t="shared" si="30"/>
        <v>2级-3级</v>
      </c>
      <c r="D524" s="10" t="s">
        <v>66</v>
      </c>
      <c r="E524" s="10" t="s">
        <v>106</v>
      </c>
      <c r="F524" s="10" t="s">
        <v>69</v>
      </c>
      <c r="G524" s="10" t="s">
        <v>358</v>
      </c>
      <c r="H524" s="76" t="s">
        <v>432</v>
      </c>
      <c r="I524" s="77" t="s">
        <v>8</v>
      </c>
      <c r="J524" s="26">
        <v>4138.1000000000004</v>
      </c>
      <c r="K524" s="22"/>
      <c r="L524" s="23"/>
      <c r="M524" s="20"/>
      <c r="N524" s="24"/>
      <c r="O524" s="20"/>
      <c r="P524" s="20"/>
      <c r="Q524" s="20"/>
      <c r="R524" s="20"/>
      <c r="S524" s="20"/>
      <c r="T524">
        <v>31</v>
      </c>
    </row>
    <row r="525" spans="1:20" ht="13" hidden="1">
      <c r="A525" s="147" t="str">
        <f t="shared" si="29"/>
        <v>[提取结果.xlsx]4内部关联现金流-1</v>
      </c>
      <c r="B525" s="9">
        <v>523</v>
      </c>
      <c r="C525" s="10" t="str">
        <f t="shared" si="30"/>
        <v>2级-3级</v>
      </c>
      <c r="D525" s="10" t="s">
        <v>66</v>
      </c>
      <c r="E525" s="10" t="s">
        <v>106</v>
      </c>
      <c r="F525" s="10" t="s">
        <v>69</v>
      </c>
      <c r="G525" s="10" t="s">
        <v>358</v>
      </c>
      <c r="H525" s="76" t="s">
        <v>432</v>
      </c>
      <c r="I525" s="77" t="s">
        <v>9</v>
      </c>
      <c r="J525" s="26">
        <v>107640.37</v>
      </c>
      <c r="K525" s="22"/>
      <c r="L525" s="23"/>
      <c r="M525" s="20"/>
      <c r="N525" s="24"/>
      <c r="O525" s="20"/>
      <c r="P525" s="20"/>
      <c r="Q525" s="20"/>
      <c r="R525" s="20"/>
      <c r="S525" s="20"/>
      <c r="T525">
        <v>32</v>
      </c>
    </row>
    <row r="526" spans="1:20" ht="13" hidden="1">
      <c r="A526" s="147" t="str">
        <f t="shared" si="29"/>
        <v>[提取结果.xlsx]4内部关联现金流-1</v>
      </c>
      <c r="B526" s="9">
        <v>524</v>
      </c>
      <c r="C526" s="10" t="str">
        <f t="shared" si="30"/>
        <v>2级-3级</v>
      </c>
      <c r="D526" s="10" t="s">
        <v>66</v>
      </c>
      <c r="E526" s="10" t="s">
        <v>106</v>
      </c>
      <c r="F526" s="10" t="s">
        <v>69</v>
      </c>
      <c r="G526" s="10" t="s">
        <v>358</v>
      </c>
      <c r="H526" s="76" t="s">
        <v>424</v>
      </c>
      <c r="I526" s="77" t="s">
        <v>23</v>
      </c>
      <c r="J526" s="26">
        <v>30442.799999999999</v>
      </c>
      <c r="K526" s="22"/>
      <c r="L526" s="23"/>
      <c r="M526" s="20"/>
      <c r="N526" s="24"/>
      <c r="O526" s="20"/>
      <c r="P526" s="20"/>
      <c r="Q526" s="20"/>
      <c r="R526" s="20"/>
      <c r="S526" s="20"/>
      <c r="T526">
        <v>33</v>
      </c>
    </row>
    <row r="527" spans="1:20" ht="13" hidden="1">
      <c r="A527" s="147" t="str">
        <f t="shared" si="29"/>
        <v>[提取结果.xlsx]4内部关联现金流-1</v>
      </c>
      <c r="B527" s="9">
        <v>525</v>
      </c>
      <c r="C527" s="10" t="str">
        <f t="shared" si="30"/>
        <v>4级-2级</v>
      </c>
      <c r="D527" s="73" t="s">
        <v>72</v>
      </c>
      <c r="E527" s="73" t="s">
        <v>173</v>
      </c>
      <c r="F527" s="73" t="s">
        <v>66</v>
      </c>
      <c r="G527" s="73" t="s">
        <v>436</v>
      </c>
      <c r="H527" s="81" t="s">
        <v>346</v>
      </c>
      <c r="I527" s="77" t="s">
        <v>6</v>
      </c>
      <c r="J527" s="26">
        <v>2732788</v>
      </c>
      <c r="K527" s="54"/>
      <c r="L527" s="55"/>
      <c r="M527" s="56"/>
      <c r="N527" s="24"/>
      <c r="O527" s="20"/>
      <c r="P527" s="20"/>
      <c r="Q527" s="20"/>
      <c r="R527" s="20"/>
      <c r="S527" s="20"/>
      <c r="T527">
        <v>43</v>
      </c>
    </row>
    <row r="528" spans="1:20" ht="13" hidden="1">
      <c r="A528" s="147" t="str">
        <f t="shared" si="29"/>
        <v>[提取结果.xlsx]4内部关联现金流-1</v>
      </c>
      <c r="B528" s="9">
        <v>526</v>
      </c>
      <c r="C528" s="10" t="str">
        <f t="shared" si="30"/>
        <v>4级-2级</v>
      </c>
      <c r="D528" s="73" t="s">
        <v>72</v>
      </c>
      <c r="E528" s="73" t="s">
        <v>173</v>
      </c>
      <c r="F528" s="73" t="s">
        <v>66</v>
      </c>
      <c r="G528" s="73" t="s">
        <v>436</v>
      </c>
      <c r="H528" s="81" t="s">
        <v>437</v>
      </c>
      <c r="I528" s="77" t="s">
        <v>3</v>
      </c>
      <c r="J528" s="26">
        <v>47866</v>
      </c>
      <c r="K528" s="54"/>
      <c r="L528" s="55"/>
      <c r="M528" s="56"/>
      <c r="N528" s="24"/>
      <c r="O528" s="20"/>
      <c r="P528" s="20"/>
      <c r="Q528" s="20"/>
      <c r="R528" s="20"/>
      <c r="S528" s="20"/>
      <c r="T528">
        <v>44</v>
      </c>
    </row>
    <row r="529" spans="1:20" ht="13" hidden="1">
      <c r="A529" s="147" t="str">
        <f t="shared" si="29"/>
        <v>[提取结果.xlsx]4内部关联现金流-1</v>
      </c>
      <c r="B529" s="9">
        <v>527</v>
      </c>
      <c r="C529" s="10" t="str">
        <f t="shared" si="30"/>
        <v>4级-2级</v>
      </c>
      <c r="D529" s="73" t="s">
        <v>72</v>
      </c>
      <c r="E529" s="73" t="s">
        <v>173</v>
      </c>
      <c r="F529" s="73" t="s">
        <v>66</v>
      </c>
      <c r="G529" s="73" t="s">
        <v>221</v>
      </c>
      <c r="H529" s="81" t="s">
        <v>437</v>
      </c>
      <c r="I529" s="77" t="s">
        <v>3</v>
      </c>
      <c r="J529" s="26">
        <v>40866</v>
      </c>
      <c r="K529" s="54"/>
      <c r="L529" s="55"/>
      <c r="M529" s="56"/>
      <c r="N529" s="24"/>
      <c r="O529" s="20"/>
      <c r="P529" s="20"/>
      <c r="Q529" s="20"/>
      <c r="R529" s="20"/>
      <c r="S529" s="20"/>
      <c r="T529">
        <v>45</v>
      </c>
    </row>
    <row r="530" spans="1:20" s="178" customFormat="1" ht="13" hidden="1">
      <c r="A530" s="147" t="str">
        <f t="shared" si="29"/>
        <v>[提取结果.xlsx]4内部关联现金流-1</v>
      </c>
      <c r="B530" s="172">
        <v>528</v>
      </c>
      <c r="C530" s="152" t="str">
        <f t="shared" si="30"/>
        <v>4级-3级</v>
      </c>
      <c r="D530" s="152" t="s">
        <v>72</v>
      </c>
      <c r="E530" s="152" t="s">
        <v>173</v>
      </c>
      <c r="F530" s="152" t="s">
        <v>69</v>
      </c>
      <c r="G530" s="152" t="s">
        <v>438</v>
      </c>
      <c r="H530" s="189" t="s">
        <v>437</v>
      </c>
      <c r="I530" s="174" t="s">
        <v>3</v>
      </c>
      <c r="J530" s="175">
        <v>35175</v>
      </c>
      <c r="K530" s="173"/>
      <c r="L530" s="174"/>
      <c r="M530" s="180"/>
      <c r="N530" s="177"/>
      <c r="O530" s="176"/>
      <c r="P530" s="176"/>
      <c r="Q530" s="176"/>
      <c r="R530" s="176"/>
      <c r="S530" s="176"/>
      <c r="T530" s="178">
        <v>46</v>
      </c>
    </row>
    <row r="531" spans="1:20" ht="13" hidden="1">
      <c r="A531" s="147" t="str">
        <f t="shared" si="29"/>
        <v>[提取结果.xlsx]4内部关联现金流-1</v>
      </c>
      <c r="B531" s="9">
        <v>529</v>
      </c>
      <c r="C531" s="10" t="str">
        <f t="shared" si="30"/>
        <v>4级-3级</v>
      </c>
      <c r="D531" s="73" t="s">
        <v>72</v>
      </c>
      <c r="E531" s="73" t="s">
        <v>173</v>
      </c>
      <c r="F531" s="73" t="s">
        <v>69</v>
      </c>
      <c r="G531" s="73" t="s">
        <v>439</v>
      </c>
      <c r="H531" s="81" t="s">
        <v>437</v>
      </c>
      <c r="I531" s="77" t="s">
        <v>3</v>
      </c>
      <c r="J531" s="26">
        <v>2700</v>
      </c>
      <c r="K531" s="54"/>
      <c r="L531" s="55"/>
      <c r="M531" s="56"/>
      <c r="N531" s="24"/>
      <c r="O531" s="20"/>
      <c r="P531" s="20"/>
      <c r="Q531" s="20"/>
      <c r="R531" s="20"/>
      <c r="S531" s="20"/>
      <c r="T531">
        <v>47</v>
      </c>
    </row>
    <row r="532" spans="1:20" ht="13" hidden="1">
      <c r="A532" s="147" t="str">
        <f t="shared" si="29"/>
        <v>[提取结果.xlsx]4内部关联现金流-1</v>
      </c>
      <c r="B532" s="9">
        <v>530</v>
      </c>
      <c r="C532" s="10" t="str">
        <f t="shared" si="30"/>
        <v>4级-3级</v>
      </c>
      <c r="D532" s="73" t="s">
        <v>72</v>
      </c>
      <c r="E532" s="73" t="s">
        <v>173</v>
      </c>
      <c r="F532" s="73" t="s">
        <v>69</v>
      </c>
      <c r="G532" s="73" t="s">
        <v>440</v>
      </c>
      <c r="H532" s="81" t="s">
        <v>437</v>
      </c>
      <c r="I532" s="77" t="s">
        <v>3</v>
      </c>
      <c r="J532" s="26">
        <v>4830</v>
      </c>
      <c r="K532" s="54"/>
      <c r="L532" s="55"/>
      <c r="M532" s="59"/>
      <c r="N532" s="24"/>
      <c r="O532" s="20"/>
      <c r="P532" s="20"/>
      <c r="Q532" s="20"/>
      <c r="R532" s="20"/>
      <c r="S532" s="20"/>
      <c r="T532">
        <v>48</v>
      </c>
    </row>
    <row r="533" spans="1:20" s="178" customFormat="1" ht="13" hidden="1">
      <c r="A533" s="147" t="str">
        <f t="shared" si="29"/>
        <v>[提取结果.xlsx]4内部关联现金流-1</v>
      </c>
      <c r="B533" s="172">
        <v>531</v>
      </c>
      <c r="C533" s="152" t="str">
        <f t="shared" si="30"/>
        <v>4级-2级</v>
      </c>
      <c r="D533" s="152" t="s">
        <v>72</v>
      </c>
      <c r="E533" s="152" t="s">
        <v>173</v>
      </c>
      <c r="F533" s="152" t="s">
        <v>66</v>
      </c>
      <c r="G533" s="152" t="s">
        <v>441</v>
      </c>
      <c r="H533" s="189" t="s">
        <v>437</v>
      </c>
      <c r="I533" s="174" t="s">
        <v>3</v>
      </c>
      <c r="J533" s="175">
        <v>52388</v>
      </c>
      <c r="K533" s="173"/>
      <c r="L533" s="174"/>
      <c r="M533" s="200"/>
      <c r="N533" s="177"/>
      <c r="O533" s="176"/>
      <c r="P533" s="176"/>
      <c r="Q533" s="176"/>
      <c r="R533" s="176"/>
      <c r="S533" s="176"/>
      <c r="T533" s="178">
        <v>49</v>
      </c>
    </row>
    <row r="534" spans="1:20" ht="13" hidden="1">
      <c r="A534" s="147" t="str">
        <f t="shared" si="29"/>
        <v>[提取结果.xlsx]4内部关联现金流-1</v>
      </c>
      <c r="B534" s="9">
        <v>532</v>
      </c>
      <c r="C534" s="10" t="str">
        <f t="shared" si="30"/>
        <v>4级-3级</v>
      </c>
      <c r="D534" s="73" t="s">
        <v>72</v>
      </c>
      <c r="E534" s="73" t="s">
        <v>173</v>
      </c>
      <c r="F534" s="73" t="s">
        <v>69</v>
      </c>
      <c r="G534" s="73" t="s">
        <v>442</v>
      </c>
      <c r="H534" s="81" t="s">
        <v>437</v>
      </c>
      <c r="I534" s="77" t="s">
        <v>3</v>
      </c>
      <c r="J534" s="26">
        <v>2800</v>
      </c>
      <c r="K534" s="54"/>
      <c r="L534" s="55"/>
      <c r="M534" s="59"/>
      <c r="N534" s="24"/>
      <c r="O534" s="20"/>
      <c r="P534" s="20"/>
      <c r="Q534" s="20"/>
      <c r="R534" s="20"/>
      <c r="S534" s="20"/>
      <c r="T534">
        <v>50</v>
      </c>
    </row>
    <row r="535" spans="1:20" ht="13" hidden="1">
      <c r="A535" s="147" t="str">
        <f t="shared" si="29"/>
        <v>[提取结果.xlsx]4内部关联现金流-1</v>
      </c>
      <c r="B535" s="9">
        <v>533</v>
      </c>
      <c r="C535" s="10" t="str">
        <f t="shared" si="30"/>
        <v>4级-2级</v>
      </c>
      <c r="D535" s="73" t="s">
        <v>72</v>
      </c>
      <c r="E535" s="73" t="s">
        <v>173</v>
      </c>
      <c r="F535" s="73" t="s">
        <v>66</v>
      </c>
      <c r="G535" s="73" t="s">
        <v>443</v>
      </c>
      <c r="H535" s="81" t="s">
        <v>437</v>
      </c>
      <c r="I535" s="77" t="s">
        <v>3</v>
      </c>
      <c r="J535" s="26">
        <v>5796</v>
      </c>
      <c r="K535" s="54"/>
      <c r="L535" s="55"/>
      <c r="M535" s="60"/>
      <c r="N535" s="24"/>
      <c r="O535" s="20"/>
      <c r="P535" s="20"/>
      <c r="Q535" s="20"/>
      <c r="R535" s="20"/>
      <c r="S535" s="20"/>
      <c r="T535">
        <v>51</v>
      </c>
    </row>
    <row r="536" spans="1:20" ht="13" hidden="1">
      <c r="A536" s="147" t="str">
        <f t="shared" si="29"/>
        <v>[提取结果.xlsx]4内部关联现金流-1</v>
      </c>
      <c r="B536" s="9">
        <v>534</v>
      </c>
      <c r="C536" s="10" t="str">
        <f t="shared" si="30"/>
        <v>4级-2级</v>
      </c>
      <c r="D536" s="73" t="s">
        <v>72</v>
      </c>
      <c r="E536" s="73" t="s">
        <v>173</v>
      </c>
      <c r="F536" s="73" t="s">
        <v>66</v>
      </c>
      <c r="G536" s="73" t="s">
        <v>444</v>
      </c>
      <c r="H536" s="81" t="s">
        <v>437</v>
      </c>
      <c r="I536" s="77" t="s">
        <v>3</v>
      </c>
      <c r="J536" s="26">
        <v>23920.000000000098</v>
      </c>
      <c r="K536" s="54"/>
      <c r="L536" s="55"/>
      <c r="M536" s="60"/>
      <c r="N536" s="24"/>
      <c r="O536" s="20"/>
      <c r="P536" s="20"/>
      <c r="Q536" s="20"/>
      <c r="R536" s="20"/>
      <c r="S536" s="20"/>
      <c r="T536">
        <v>52</v>
      </c>
    </row>
    <row r="537" spans="1:20" ht="13" hidden="1">
      <c r="A537" s="147" t="str">
        <f t="shared" si="29"/>
        <v>[提取结果.xlsx]4内部关联现金流-1</v>
      </c>
      <c r="B537" s="9">
        <v>535</v>
      </c>
      <c r="C537" s="10" t="str">
        <f t="shared" si="30"/>
        <v>4级-2级</v>
      </c>
      <c r="D537" s="73" t="s">
        <v>72</v>
      </c>
      <c r="E537" s="73" t="s">
        <v>173</v>
      </c>
      <c r="F537" s="73" t="s">
        <v>66</v>
      </c>
      <c r="G537" s="73" t="s">
        <v>445</v>
      </c>
      <c r="H537" s="81" t="s">
        <v>437</v>
      </c>
      <c r="I537" s="77" t="s">
        <v>3</v>
      </c>
      <c r="J537" s="26">
        <v>2200</v>
      </c>
      <c r="K537" s="54"/>
      <c r="L537" s="55"/>
      <c r="M537" s="58"/>
      <c r="N537" s="24"/>
      <c r="O537" s="20"/>
      <c r="P537" s="20"/>
      <c r="Q537" s="20"/>
      <c r="R537" s="20"/>
      <c r="S537" s="20"/>
      <c r="T537">
        <v>53</v>
      </c>
    </row>
    <row r="538" spans="1:20" ht="13" hidden="1">
      <c r="A538" s="147" t="str">
        <f t="shared" si="29"/>
        <v>[提取结果.xlsx]4内部关联现金流-1</v>
      </c>
      <c r="B538" s="9">
        <v>536</v>
      </c>
      <c r="C538" s="10" t="str">
        <f t="shared" si="30"/>
        <v>4级-2级</v>
      </c>
      <c r="D538" s="73" t="s">
        <v>72</v>
      </c>
      <c r="E538" s="73" t="s">
        <v>173</v>
      </c>
      <c r="F538" s="73" t="s">
        <v>66</v>
      </c>
      <c r="G538" s="73" t="s">
        <v>446</v>
      </c>
      <c r="H538" s="81" t="s">
        <v>437</v>
      </c>
      <c r="I538" s="77" t="s">
        <v>3</v>
      </c>
      <c r="J538" s="26">
        <v>15440</v>
      </c>
      <c r="K538" s="54"/>
      <c r="L538" s="55"/>
      <c r="M538" s="58"/>
      <c r="N538" s="24"/>
      <c r="O538" s="20"/>
      <c r="P538" s="20"/>
      <c r="Q538" s="20"/>
      <c r="R538" s="20"/>
      <c r="S538" s="20"/>
      <c r="T538">
        <v>54</v>
      </c>
    </row>
    <row r="539" spans="1:20" ht="13" hidden="1">
      <c r="A539" s="147" t="str">
        <f t="shared" si="29"/>
        <v>[提取结果.xlsx]4内部关联现金流-1</v>
      </c>
      <c r="B539" s="9">
        <v>537</v>
      </c>
      <c r="C539" s="10" t="str">
        <f t="shared" si="30"/>
        <v>4级-2级</v>
      </c>
      <c r="D539" s="73" t="s">
        <v>72</v>
      </c>
      <c r="E539" s="73" t="s">
        <v>173</v>
      </c>
      <c r="F539" s="73" t="s">
        <v>66</v>
      </c>
      <c r="G539" s="73" t="s">
        <v>214</v>
      </c>
      <c r="H539" s="81" t="s">
        <v>437</v>
      </c>
      <c r="I539" s="77" t="s">
        <v>3</v>
      </c>
      <c r="J539" s="26">
        <v>15130.0000000001</v>
      </c>
      <c r="K539" s="54"/>
      <c r="L539" s="55"/>
      <c r="M539" s="58"/>
      <c r="N539" s="24"/>
      <c r="O539" s="20"/>
      <c r="P539" s="20"/>
      <c r="Q539" s="20"/>
      <c r="R539" s="20"/>
      <c r="S539" s="20"/>
      <c r="T539">
        <v>55</v>
      </c>
    </row>
    <row r="540" spans="1:20" ht="13" hidden="1">
      <c r="A540" s="147" t="str">
        <f t="shared" si="29"/>
        <v>[提取结果.xlsx]4内部关联现金流-1</v>
      </c>
      <c r="B540" s="9">
        <v>538</v>
      </c>
      <c r="C540" s="10" t="str">
        <f t="shared" si="30"/>
        <v>4级-3级</v>
      </c>
      <c r="D540" s="73" t="s">
        <v>72</v>
      </c>
      <c r="E540" s="73" t="s">
        <v>173</v>
      </c>
      <c r="F540" s="73" t="s">
        <v>69</v>
      </c>
      <c r="G540" s="73" t="s">
        <v>447</v>
      </c>
      <c r="H540" s="81" t="s">
        <v>437</v>
      </c>
      <c r="I540" s="77" t="s">
        <v>3</v>
      </c>
      <c r="J540" s="26">
        <v>4063.6</v>
      </c>
      <c r="K540" s="54"/>
      <c r="L540" s="55"/>
      <c r="M540" s="58"/>
      <c r="N540" s="24"/>
      <c r="O540" s="20"/>
      <c r="P540" s="20"/>
      <c r="Q540" s="20"/>
      <c r="R540" s="20"/>
      <c r="S540" s="20"/>
      <c r="T540">
        <v>56</v>
      </c>
    </row>
    <row r="541" spans="1:20" ht="13" hidden="1">
      <c r="A541" s="147" t="str">
        <f t="shared" si="29"/>
        <v>[提取结果.xlsx]4内部关联现金流-1</v>
      </c>
      <c r="B541" s="9">
        <v>539</v>
      </c>
      <c r="C541" s="10" t="str">
        <f t="shared" si="30"/>
        <v>4级-3级</v>
      </c>
      <c r="D541" s="73" t="s">
        <v>72</v>
      </c>
      <c r="E541" s="73" t="s">
        <v>173</v>
      </c>
      <c r="F541" s="73" t="s">
        <v>69</v>
      </c>
      <c r="G541" s="73" t="s">
        <v>448</v>
      </c>
      <c r="H541" s="81" t="s">
        <v>437</v>
      </c>
      <c r="I541" s="77" t="s">
        <v>3</v>
      </c>
      <c r="J541" s="26">
        <v>640</v>
      </c>
      <c r="K541" s="54"/>
      <c r="L541" s="55"/>
      <c r="M541" s="58"/>
      <c r="N541" s="24"/>
      <c r="O541" s="20"/>
      <c r="P541" s="20"/>
      <c r="Q541" s="20"/>
      <c r="R541" s="20"/>
      <c r="S541" s="20"/>
      <c r="T541">
        <v>57</v>
      </c>
    </row>
    <row r="542" spans="1:20" ht="13" hidden="1">
      <c r="A542" s="147" t="str">
        <f t="shared" si="29"/>
        <v>[提取结果.xlsx]4内部关联现金流-1</v>
      </c>
      <c r="B542" s="9">
        <v>540</v>
      </c>
      <c r="C542" s="10" t="str">
        <f t="shared" si="30"/>
        <v>4级-3级</v>
      </c>
      <c r="D542" s="73" t="s">
        <v>72</v>
      </c>
      <c r="E542" s="73" t="s">
        <v>173</v>
      </c>
      <c r="F542" s="73" t="s">
        <v>69</v>
      </c>
      <c r="G542" s="73" t="s">
        <v>449</v>
      </c>
      <c r="H542" s="81" t="s">
        <v>437</v>
      </c>
      <c r="I542" s="77" t="s">
        <v>3</v>
      </c>
      <c r="J542" s="26">
        <v>1530</v>
      </c>
      <c r="K542" s="54"/>
      <c r="L542" s="55"/>
      <c r="M542" s="58"/>
      <c r="N542" s="24"/>
      <c r="O542" s="20"/>
      <c r="P542" s="20"/>
      <c r="Q542" s="20"/>
      <c r="R542" s="20"/>
      <c r="S542" s="20"/>
      <c r="T542">
        <v>58</v>
      </c>
    </row>
    <row r="543" spans="1:20" ht="13" hidden="1">
      <c r="A543" s="147" t="str">
        <f t="shared" si="29"/>
        <v>[提取结果.xlsx]4内部关联现金流-1</v>
      </c>
      <c r="B543" s="9">
        <v>541</v>
      </c>
      <c r="C543" s="10" t="str">
        <f t="shared" si="30"/>
        <v>4级-2级</v>
      </c>
      <c r="D543" s="73" t="s">
        <v>72</v>
      </c>
      <c r="E543" s="73" t="s">
        <v>173</v>
      </c>
      <c r="F543" s="73" t="s">
        <v>66</v>
      </c>
      <c r="G543" s="73" t="s">
        <v>308</v>
      </c>
      <c r="H543" s="81" t="s">
        <v>437</v>
      </c>
      <c r="I543" s="77" t="s">
        <v>3</v>
      </c>
      <c r="J543" s="26">
        <v>9600</v>
      </c>
      <c r="K543" s="54"/>
      <c r="L543" s="55"/>
      <c r="M543" s="58"/>
      <c r="N543" s="24"/>
      <c r="O543" s="20"/>
      <c r="P543" s="20"/>
      <c r="Q543" s="20"/>
      <c r="R543" s="20"/>
      <c r="S543" s="20"/>
      <c r="T543">
        <v>59</v>
      </c>
    </row>
    <row r="544" spans="1:20" ht="13" hidden="1">
      <c r="A544" s="147" t="str">
        <f t="shared" si="29"/>
        <v>[提取结果.xlsx]4内部关联现金流-1</v>
      </c>
      <c r="B544" s="9">
        <v>542</v>
      </c>
      <c r="C544" s="10" t="str">
        <f t="shared" si="30"/>
        <v>4级-2级</v>
      </c>
      <c r="D544" s="73" t="s">
        <v>72</v>
      </c>
      <c r="E544" s="73" t="s">
        <v>173</v>
      </c>
      <c r="F544" s="73" t="s">
        <v>66</v>
      </c>
      <c r="G544" s="73" t="s">
        <v>450</v>
      </c>
      <c r="H544" s="81" t="s">
        <v>437</v>
      </c>
      <c r="I544" s="77" t="s">
        <v>3</v>
      </c>
      <c r="J544" s="26">
        <v>840</v>
      </c>
      <c r="K544" s="54"/>
      <c r="L544" s="55"/>
      <c r="M544" s="58"/>
      <c r="N544" s="24"/>
      <c r="O544" s="20"/>
      <c r="P544" s="20"/>
      <c r="Q544" s="20"/>
      <c r="R544" s="20"/>
      <c r="S544" s="20"/>
      <c r="T544">
        <v>60</v>
      </c>
    </row>
    <row r="545" spans="1:20" ht="13" hidden="1">
      <c r="A545" s="147" t="str">
        <f t="shared" si="29"/>
        <v>[提取结果.xlsx]4内部关联现金流-1</v>
      </c>
      <c r="B545" s="9">
        <v>543</v>
      </c>
      <c r="C545" s="10" t="str">
        <f t="shared" si="30"/>
        <v>4级-2级</v>
      </c>
      <c r="D545" s="73" t="s">
        <v>72</v>
      </c>
      <c r="E545" s="73" t="s">
        <v>173</v>
      </c>
      <c r="F545" s="73" t="s">
        <v>66</v>
      </c>
      <c r="G545" s="73" t="s">
        <v>451</v>
      </c>
      <c r="H545" s="81" t="s">
        <v>437</v>
      </c>
      <c r="I545" s="77" t="s">
        <v>3</v>
      </c>
      <c r="J545" s="26">
        <v>3956</v>
      </c>
      <c r="K545" s="54"/>
      <c r="L545" s="55"/>
      <c r="M545" s="58"/>
      <c r="N545" s="24"/>
      <c r="O545" s="20"/>
      <c r="P545" s="20"/>
      <c r="Q545" s="20"/>
      <c r="R545" s="20"/>
      <c r="S545" s="20"/>
      <c r="T545">
        <v>61</v>
      </c>
    </row>
    <row r="546" spans="1:20" ht="13" hidden="1">
      <c r="A546" s="147" t="str">
        <f t="shared" si="29"/>
        <v>[提取结果.xlsx]4内部关联现金流-1</v>
      </c>
      <c r="B546" s="9">
        <v>544</v>
      </c>
      <c r="C546" s="10" t="str">
        <f t="shared" si="30"/>
        <v>4级-3级</v>
      </c>
      <c r="D546" s="73" t="s">
        <v>72</v>
      </c>
      <c r="E546" s="73" t="s">
        <v>173</v>
      </c>
      <c r="F546" s="73" t="s">
        <v>69</v>
      </c>
      <c r="G546" s="73" t="s">
        <v>265</v>
      </c>
      <c r="H546" s="81" t="s">
        <v>437</v>
      </c>
      <c r="I546" s="77" t="s">
        <v>3</v>
      </c>
      <c r="J546" s="26">
        <v>28035</v>
      </c>
      <c r="K546" s="54"/>
      <c r="L546" s="55"/>
      <c r="M546" s="58"/>
      <c r="N546" s="24"/>
      <c r="O546" s="20"/>
      <c r="P546" s="20"/>
      <c r="Q546" s="20"/>
      <c r="R546" s="20"/>
      <c r="S546" s="20"/>
      <c r="T546">
        <v>62</v>
      </c>
    </row>
    <row r="547" spans="1:20" ht="13" hidden="1">
      <c r="A547" s="147" t="str">
        <f t="shared" si="29"/>
        <v>[提取结果.xlsx]4内部关联现金流-1</v>
      </c>
      <c r="B547" s="9">
        <v>545</v>
      </c>
      <c r="C547" s="10" t="str">
        <f t="shared" si="30"/>
        <v>4级-4级</v>
      </c>
      <c r="D547" s="73" t="s">
        <v>72</v>
      </c>
      <c r="E547" s="73" t="s">
        <v>173</v>
      </c>
      <c r="F547" s="73" t="s">
        <v>72</v>
      </c>
      <c r="G547" s="73" t="s">
        <v>264</v>
      </c>
      <c r="H547" s="81" t="s">
        <v>437</v>
      </c>
      <c r="I547" s="77" t="s">
        <v>3</v>
      </c>
      <c r="J547" s="26">
        <v>21900</v>
      </c>
      <c r="K547" s="54"/>
      <c r="L547" s="55"/>
      <c r="M547" s="58"/>
      <c r="N547" s="24"/>
      <c r="O547" s="20"/>
      <c r="P547" s="20"/>
      <c r="Q547" s="20"/>
      <c r="R547" s="20"/>
      <c r="S547" s="20"/>
      <c r="T547">
        <v>63</v>
      </c>
    </row>
    <row r="548" spans="1:20" ht="13" hidden="1">
      <c r="A548" s="147" t="str">
        <f t="shared" ref="A548:A559" si="31">HYPERLINK("C:\Users\chizh\Desktop\ffcell\提取结果.xlsx#'4内部关联现金流-1'!A1","[提取结果.xlsx]4内部关联现金流-1")</f>
        <v>[提取结果.xlsx]4内部关联现金流-1</v>
      </c>
      <c r="B548" s="9">
        <v>546</v>
      </c>
      <c r="C548" s="10" t="str">
        <f t="shared" ref="C548:C583" si="32">TEXT(D548,"000")&amp;"-"&amp;TEXT(F548,"000")</f>
        <v>3级-2级</v>
      </c>
      <c r="D548" s="73" t="s">
        <v>69</v>
      </c>
      <c r="E548" s="73" t="s">
        <v>415</v>
      </c>
      <c r="F548" s="73" t="s">
        <v>66</v>
      </c>
      <c r="G548" s="73" t="s">
        <v>90</v>
      </c>
      <c r="H548" s="118" t="s">
        <v>471</v>
      </c>
      <c r="I548" s="77" t="s">
        <v>3</v>
      </c>
      <c r="J548" s="26">
        <f>3196699.82+1202497.76</f>
        <v>4399197.58</v>
      </c>
      <c r="K548" s="22"/>
      <c r="L548" s="23"/>
      <c r="M548" s="20"/>
      <c r="N548" s="24"/>
      <c r="O548" s="20"/>
      <c r="P548" s="20"/>
      <c r="Q548" s="20"/>
      <c r="R548" s="20"/>
      <c r="S548" s="20"/>
      <c r="T548">
        <v>88</v>
      </c>
    </row>
    <row r="549" spans="1:20" ht="13" hidden="1">
      <c r="A549" s="147" t="str">
        <f t="shared" si="31"/>
        <v>[提取结果.xlsx]4内部关联现金流-1</v>
      </c>
      <c r="B549" s="9">
        <v>547</v>
      </c>
      <c r="C549" s="10" t="str">
        <f t="shared" si="32"/>
        <v>3级-2级</v>
      </c>
      <c r="D549" s="73" t="s">
        <v>69</v>
      </c>
      <c r="E549" s="73" t="s">
        <v>415</v>
      </c>
      <c r="F549" s="73" t="s">
        <v>66</v>
      </c>
      <c r="G549" s="73" t="s">
        <v>90</v>
      </c>
      <c r="H549" s="118" t="s">
        <v>472</v>
      </c>
      <c r="I549" s="77" t="s">
        <v>6</v>
      </c>
      <c r="J549" s="26">
        <v>3035422</v>
      </c>
      <c r="K549" s="22"/>
      <c r="L549" s="23"/>
      <c r="M549" s="20"/>
      <c r="N549" s="24"/>
      <c r="O549" s="20"/>
      <c r="P549" s="20"/>
      <c r="Q549" s="20"/>
      <c r="R549" s="20"/>
      <c r="S549" s="20"/>
      <c r="T549">
        <v>89</v>
      </c>
    </row>
    <row r="550" spans="1:20" ht="13" hidden="1">
      <c r="A550" s="147" t="str">
        <f t="shared" si="31"/>
        <v>[提取结果.xlsx]4内部关联现金流-1</v>
      </c>
      <c r="B550" s="9">
        <v>548</v>
      </c>
      <c r="C550" s="10" t="str">
        <f t="shared" si="32"/>
        <v>3级-3级</v>
      </c>
      <c r="D550" s="73" t="s">
        <v>69</v>
      </c>
      <c r="E550" s="73" t="s">
        <v>415</v>
      </c>
      <c r="F550" s="73" t="s">
        <v>69</v>
      </c>
      <c r="G550" s="73" t="s">
        <v>371</v>
      </c>
      <c r="H550" s="118" t="s">
        <v>473</v>
      </c>
      <c r="I550" s="77" t="s">
        <v>6</v>
      </c>
      <c r="J550" s="26">
        <v>3339938</v>
      </c>
      <c r="K550" s="22"/>
      <c r="L550" s="23"/>
      <c r="M550" s="20"/>
      <c r="N550" s="24"/>
      <c r="O550" s="20"/>
      <c r="P550" s="20"/>
      <c r="Q550" s="20"/>
      <c r="R550" s="20"/>
      <c r="S550" s="20"/>
      <c r="T550">
        <v>90</v>
      </c>
    </row>
    <row r="551" spans="1:20" ht="13" hidden="1">
      <c r="A551" s="147" t="str">
        <f t="shared" si="31"/>
        <v>[提取结果.xlsx]4内部关联现金流-1</v>
      </c>
      <c r="B551" s="9">
        <v>549</v>
      </c>
      <c r="C551" s="10" t="str">
        <f t="shared" si="32"/>
        <v>3级-3级</v>
      </c>
      <c r="D551" s="73" t="s">
        <v>69</v>
      </c>
      <c r="E551" s="73" t="s">
        <v>415</v>
      </c>
      <c r="F551" s="73" t="s">
        <v>69</v>
      </c>
      <c r="G551" s="73" t="s">
        <v>371</v>
      </c>
      <c r="H551" s="118" t="s">
        <v>297</v>
      </c>
      <c r="I551" s="77" t="s">
        <v>3</v>
      </c>
      <c r="J551" s="26">
        <v>22303729.100000001</v>
      </c>
      <c r="K551" s="22"/>
      <c r="L551" s="23"/>
      <c r="M551" s="20"/>
      <c r="N551" s="24"/>
      <c r="O551" s="20"/>
      <c r="P551" s="20"/>
      <c r="Q551" s="20"/>
      <c r="R551" s="20"/>
      <c r="S551" s="20"/>
      <c r="T551">
        <v>91</v>
      </c>
    </row>
    <row r="552" spans="1:20" ht="13" hidden="1">
      <c r="A552" s="147" t="str">
        <f t="shared" si="31"/>
        <v>[提取结果.xlsx]4内部关联现金流-1</v>
      </c>
      <c r="B552" s="9">
        <v>550</v>
      </c>
      <c r="C552" s="10" t="str">
        <f t="shared" si="32"/>
        <v>3级-3级</v>
      </c>
      <c r="D552" s="73" t="s">
        <v>69</v>
      </c>
      <c r="E552" s="73" t="s">
        <v>415</v>
      </c>
      <c r="F552" s="73" t="s">
        <v>69</v>
      </c>
      <c r="G552" s="73" t="s">
        <v>158</v>
      </c>
      <c r="H552" s="118" t="s">
        <v>297</v>
      </c>
      <c r="I552" s="77" t="s">
        <v>3</v>
      </c>
      <c r="J552" s="26">
        <v>300000</v>
      </c>
      <c r="K552" s="22"/>
      <c r="L552" s="23"/>
      <c r="M552" s="20"/>
      <c r="N552" s="24"/>
      <c r="O552" s="20"/>
      <c r="P552" s="20"/>
      <c r="Q552" s="20"/>
      <c r="R552" s="20"/>
      <c r="S552" s="20"/>
      <c r="T552">
        <v>92</v>
      </c>
    </row>
    <row r="553" spans="1:20" ht="13" hidden="1">
      <c r="A553" s="147" t="str">
        <f t="shared" si="31"/>
        <v>[提取结果.xlsx]4内部关联现金流-1</v>
      </c>
      <c r="B553" s="9">
        <v>551</v>
      </c>
      <c r="C553" s="10" t="str">
        <f t="shared" si="32"/>
        <v>3级-3级</v>
      </c>
      <c r="D553" s="73" t="s">
        <v>69</v>
      </c>
      <c r="E553" s="73" t="s">
        <v>415</v>
      </c>
      <c r="F553" s="73" t="s">
        <v>69</v>
      </c>
      <c r="G553" s="73" t="s">
        <v>316</v>
      </c>
      <c r="H553" s="118" t="s">
        <v>475</v>
      </c>
      <c r="I553" s="77" t="s">
        <v>9</v>
      </c>
      <c r="J553" s="26">
        <v>695666.68</v>
      </c>
      <c r="K553" s="22"/>
      <c r="L553" s="23"/>
      <c r="M553" s="20"/>
      <c r="N553" s="24"/>
      <c r="O553" s="20"/>
      <c r="P553" s="20"/>
      <c r="Q553" s="20"/>
      <c r="R553" s="20"/>
      <c r="S553" s="20"/>
      <c r="T553">
        <v>94</v>
      </c>
    </row>
    <row r="554" spans="1:20" ht="13" hidden="1">
      <c r="A554" s="147" t="str">
        <f t="shared" si="31"/>
        <v>[提取结果.xlsx]4内部关联现金流-1</v>
      </c>
      <c r="B554" s="9">
        <v>552</v>
      </c>
      <c r="C554" s="10" t="str">
        <f t="shared" si="32"/>
        <v>3级-3级</v>
      </c>
      <c r="D554" s="73" t="s">
        <v>69</v>
      </c>
      <c r="E554" s="73" t="s">
        <v>415</v>
      </c>
      <c r="F554" s="73" t="s">
        <v>69</v>
      </c>
      <c r="G554" s="73" t="s">
        <v>476</v>
      </c>
      <c r="H554" s="118" t="s">
        <v>477</v>
      </c>
      <c r="I554" s="77" t="s">
        <v>6</v>
      </c>
      <c r="J554" s="26">
        <v>413657.33</v>
      </c>
      <c r="K554" s="22"/>
      <c r="L554" s="23"/>
      <c r="M554" s="20"/>
      <c r="N554" s="24"/>
      <c r="O554" s="20"/>
      <c r="P554" s="20"/>
      <c r="Q554" s="20"/>
      <c r="R554" s="20"/>
      <c r="S554" s="20"/>
      <c r="T554">
        <v>95</v>
      </c>
    </row>
    <row r="555" spans="1:20" ht="13" hidden="1">
      <c r="A555" s="147" t="str">
        <f t="shared" si="31"/>
        <v>[提取结果.xlsx]4内部关联现金流-1</v>
      </c>
      <c r="B555" s="9">
        <v>553</v>
      </c>
      <c r="C555" s="10" t="str">
        <f t="shared" si="32"/>
        <v>3级-3级</v>
      </c>
      <c r="D555" s="73" t="s">
        <v>69</v>
      </c>
      <c r="E555" s="73" t="s">
        <v>415</v>
      </c>
      <c r="F555" s="73" t="s">
        <v>69</v>
      </c>
      <c r="G555" s="73" t="s">
        <v>197</v>
      </c>
      <c r="H555" s="118" t="s">
        <v>297</v>
      </c>
      <c r="I555" s="77" t="s">
        <v>3</v>
      </c>
      <c r="J555" s="26">
        <v>19334.8</v>
      </c>
      <c r="K555" s="22"/>
      <c r="L555" s="23"/>
      <c r="M555" s="20"/>
      <c r="N555" s="24"/>
      <c r="O555" s="20"/>
      <c r="P555" s="20"/>
      <c r="Q555" s="20"/>
      <c r="R555" s="20"/>
      <c r="S555" s="20"/>
      <c r="T555">
        <v>96</v>
      </c>
    </row>
    <row r="556" spans="1:20" ht="13" hidden="1">
      <c r="A556" s="147" t="str">
        <f t="shared" si="31"/>
        <v>[提取结果.xlsx]4内部关联现金流-1</v>
      </c>
      <c r="B556" s="9">
        <v>554</v>
      </c>
      <c r="C556" s="10" t="str">
        <f t="shared" si="32"/>
        <v>3级-3级</v>
      </c>
      <c r="D556" s="73" t="s">
        <v>69</v>
      </c>
      <c r="E556" s="73" t="s">
        <v>415</v>
      </c>
      <c r="F556" s="73" t="s">
        <v>69</v>
      </c>
      <c r="G556" s="10" t="s">
        <v>180</v>
      </c>
      <c r="H556" s="118" t="s">
        <v>478</v>
      </c>
      <c r="I556" s="77" t="s">
        <v>9</v>
      </c>
      <c r="J556" s="26">
        <v>121344</v>
      </c>
      <c r="K556" s="22"/>
      <c r="L556" s="23"/>
      <c r="M556" s="20"/>
      <c r="N556" s="24"/>
      <c r="O556" s="20"/>
      <c r="P556" s="20"/>
      <c r="Q556" s="20"/>
      <c r="R556" s="20"/>
      <c r="S556" s="20"/>
      <c r="T556">
        <v>97</v>
      </c>
    </row>
    <row r="557" spans="1:20" ht="13" hidden="1">
      <c r="A557" s="147" t="str">
        <f t="shared" si="31"/>
        <v>[提取结果.xlsx]4内部关联现金流-1</v>
      </c>
      <c r="B557" s="9">
        <v>555</v>
      </c>
      <c r="C557" s="10" t="str">
        <f t="shared" si="32"/>
        <v>3级-2级</v>
      </c>
      <c r="D557" s="73" t="s">
        <v>69</v>
      </c>
      <c r="E557" s="73" t="s">
        <v>415</v>
      </c>
      <c r="F557" s="73" t="s">
        <v>66</v>
      </c>
      <c r="G557" s="73" t="s">
        <v>84</v>
      </c>
      <c r="H557" s="118" t="s">
        <v>297</v>
      </c>
      <c r="I557" s="77" t="s">
        <v>3</v>
      </c>
      <c r="J557" s="26">
        <v>14925</v>
      </c>
      <c r="K557" s="22"/>
      <c r="L557" s="23"/>
      <c r="M557" s="20"/>
      <c r="N557" s="24"/>
      <c r="O557" s="20"/>
      <c r="P557" s="20"/>
      <c r="Q557" s="20"/>
      <c r="R557" s="20"/>
      <c r="S557" s="20"/>
      <c r="T557">
        <v>98</v>
      </c>
    </row>
    <row r="558" spans="1:20" ht="13" hidden="1">
      <c r="A558" s="147" t="str">
        <f t="shared" si="31"/>
        <v>[提取结果.xlsx]4内部关联现金流-1</v>
      </c>
      <c r="B558" s="9">
        <v>556</v>
      </c>
      <c r="C558" s="10" t="str">
        <f t="shared" si="32"/>
        <v>3级-2级</v>
      </c>
      <c r="D558" s="73" t="s">
        <v>69</v>
      </c>
      <c r="E558" s="73" t="s">
        <v>415</v>
      </c>
      <c r="F558" s="73" t="s">
        <v>66</v>
      </c>
      <c r="G558" s="73" t="s">
        <v>175</v>
      </c>
      <c r="H558" s="118" t="s">
        <v>479</v>
      </c>
      <c r="I558" s="77" t="s">
        <v>6</v>
      </c>
      <c r="J558" s="26">
        <v>8380766.04</v>
      </c>
      <c r="K558" s="22"/>
      <c r="L558" s="23"/>
      <c r="M558" s="20"/>
      <c r="N558" s="24"/>
      <c r="O558" s="20"/>
      <c r="P558" s="20"/>
      <c r="Q558" s="20"/>
      <c r="R558" s="20"/>
      <c r="S558" s="20"/>
      <c r="T558">
        <v>99</v>
      </c>
    </row>
    <row r="559" spans="1:20" ht="13" hidden="1">
      <c r="A559" s="147" t="str">
        <f t="shared" si="31"/>
        <v>[提取结果.xlsx]4内部关联现金流-1</v>
      </c>
      <c r="B559" s="9">
        <v>557</v>
      </c>
      <c r="C559" s="10" t="str">
        <f t="shared" si="32"/>
        <v>3级-3级</v>
      </c>
      <c r="D559" s="73" t="s">
        <v>69</v>
      </c>
      <c r="E559" s="73" t="s">
        <v>414</v>
      </c>
      <c r="F559" s="73" t="s">
        <v>69</v>
      </c>
      <c r="G559" s="11" t="s">
        <v>180</v>
      </c>
      <c r="H559" s="118" t="s">
        <v>480</v>
      </c>
      <c r="I559" s="77" t="s">
        <v>9</v>
      </c>
      <c r="J559" s="26">
        <v>3398.23</v>
      </c>
      <c r="K559" s="22"/>
      <c r="L559" s="23"/>
      <c r="M559" s="20"/>
      <c r="N559" s="24"/>
      <c r="O559" s="20"/>
      <c r="P559" s="20"/>
      <c r="Q559" s="20"/>
      <c r="R559" s="20"/>
      <c r="S559" s="20"/>
      <c r="T559">
        <v>100</v>
      </c>
    </row>
    <row r="560" spans="1:20" s="178" customFormat="1" ht="13" hidden="1">
      <c r="A560" s="147" t="str">
        <f t="shared" ref="A560:A583" si="33"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560" s="172">
        <v>558</v>
      </c>
      <c r="C560" s="152" t="str">
        <f t="shared" si="32"/>
        <v>2级-3级</v>
      </c>
      <c r="D560" s="152" t="s">
        <v>66</v>
      </c>
      <c r="E560" s="152" t="s">
        <v>90</v>
      </c>
      <c r="F560" s="152" t="s">
        <v>69</v>
      </c>
      <c r="G560" s="152" t="s">
        <v>199</v>
      </c>
      <c r="H560" s="189" t="s">
        <v>297</v>
      </c>
      <c r="I560" s="174" t="s">
        <v>3</v>
      </c>
      <c r="J560" s="175">
        <v>138248.70000000001</v>
      </c>
      <c r="K560" s="173"/>
      <c r="L560" s="174"/>
      <c r="M560" s="180"/>
      <c r="N560" s="177"/>
      <c r="O560" s="176"/>
      <c r="P560" s="176"/>
      <c r="Q560" s="176"/>
      <c r="R560" s="176"/>
      <c r="S560" s="176"/>
      <c r="T560" s="178">
        <v>1</v>
      </c>
    </row>
    <row r="561" spans="1:20" s="178" customFormat="1" ht="13" hidden="1">
      <c r="A561" s="171" t="str">
        <f t="shared" si="33"/>
        <v>[提取结果.xlsx]02-关联交易等事项统计表-百花公司-4内部关联现金流</v>
      </c>
      <c r="B561" s="172">
        <v>559</v>
      </c>
      <c r="C561" s="152" t="str">
        <f t="shared" si="32"/>
        <v>2级-4级</v>
      </c>
      <c r="D561" s="152" t="s">
        <v>66</v>
      </c>
      <c r="E561" s="152" t="s">
        <v>90</v>
      </c>
      <c r="F561" s="152" t="s">
        <v>72</v>
      </c>
      <c r="G561" s="152" t="s">
        <v>173</v>
      </c>
      <c r="H561" s="189" t="s">
        <v>297</v>
      </c>
      <c r="I561" s="174" t="s">
        <v>3</v>
      </c>
      <c r="J561" s="175">
        <v>2732788</v>
      </c>
      <c r="K561" s="173"/>
      <c r="L561" s="174"/>
      <c r="M561" s="180"/>
      <c r="N561" s="177"/>
      <c r="O561" s="176"/>
      <c r="P561" s="176"/>
      <c r="Q561" s="176"/>
      <c r="R561" s="176"/>
      <c r="S561" s="176"/>
      <c r="T561" s="178">
        <v>2</v>
      </c>
    </row>
    <row r="562" spans="1:20" s="178" customFormat="1" ht="13" hidden="1">
      <c r="A562" s="171" t="str">
        <f t="shared" si="33"/>
        <v>[提取结果.xlsx]02-关联交易等事项统计表-百花公司-4内部关联现金流</v>
      </c>
      <c r="B562" s="172">
        <v>560</v>
      </c>
      <c r="C562" s="152" t="str">
        <f t="shared" si="32"/>
        <v>2级-3级</v>
      </c>
      <c r="D562" s="152" t="s">
        <v>66</v>
      </c>
      <c r="E562" s="152" t="s">
        <v>90</v>
      </c>
      <c r="F562" s="152" t="s">
        <v>69</v>
      </c>
      <c r="G562" s="152" t="s">
        <v>415</v>
      </c>
      <c r="H562" s="189" t="s">
        <v>297</v>
      </c>
      <c r="I562" s="174" t="s">
        <v>3</v>
      </c>
      <c r="J562" s="175">
        <v>3035422</v>
      </c>
      <c r="K562" s="173"/>
      <c r="L562" s="174"/>
      <c r="M562" s="180"/>
      <c r="N562" s="177"/>
      <c r="O562" s="176"/>
      <c r="P562" s="176"/>
      <c r="Q562" s="176"/>
      <c r="R562" s="176"/>
      <c r="S562" s="176"/>
      <c r="T562" s="178">
        <v>3</v>
      </c>
    </row>
    <row r="563" spans="1:20" s="178" customFormat="1" ht="13" hidden="1">
      <c r="A563" s="147" t="str">
        <f t="shared" si="33"/>
        <v>[提取结果.xlsx]02-关联交易等事项统计表-百花公司-4内部关联现金流</v>
      </c>
      <c r="B563" s="172">
        <v>561</v>
      </c>
      <c r="C563" s="152" t="str">
        <f t="shared" si="32"/>
        <v>2级-2级</v>
      </c>
      <c r="D563" s="152" t="s">
        <v>66</v>
      </c>
      <c r="E563" s="152" t="s">
        <v>90</v>
      </c>
      <c r="F563" s="152" t="s">
        <v>66</v>
      </c>
      <c r="G563" s="152" t="s">
        <v>80</v>
      </c>
      <c r="H563" s="189" t="s">
        <v>297</v>
      </c>
      <c r="I563" s="174" t="s">
        <v>3</v>
      </c>
      <c r="J563" s="175">
        <v>68760</v>
      </c>
      <c r="K563" s="173"/>
      <c r="L563" s="174"/>
      <c r="M563" s="180"/>
      <c r="N563" s="177"/>
      <c r="O563" s="176"/>
      <c r="P563" s="176"/>
      <c r="Q563" s="176"/>
      <c r="R563" s="176"/>
      <c r="S563" s="176"/>
      <c r="T563" s="178">
        <v>4</v>
      </c>
    </row>
    <row r="564" spans="1:20" ht="13" hidden="1">
      <c r="A564" s="147" t="str">
        <f t="shared" si="33"/>
        <v>[提取结果.xlsx]02-关联交易等事项统计表-百花公司-4内部关联现金流</v>
      </c>
      <c r="B564" s="9">
        <v>562</v>
      </c>
      <c r="C564" s="10" t="str">
        <f t="shared" si="32"/>
        <v>3级-3级</v>
      </c>
      <c r="D564" s="10" t="s">
        <v>69</v>
      </c>
      <c r="E564" s="10" t="s">
        <v>359</v>
      </c>
      <c r="F564" s="10" t="s">
        <v>69</v>
      </c>
      <c r="G564" s="10" t="s">
        <v>161</v>
      </c>
      <c r="H564" s="81" t="s">
        <v>484</v>
      </c>
      <c r="I564" s="77" t="s">
        <v>6</v>
      </c>
      <c r="J564" s="26">
        <v>19540.5</v>
      </c>
      <c r="K564" s="54"/>
      <c r="L564" s="55"/>
      <c r="M564" s="56"/>
      <c r="N564" s="57"/>
      <c r="O564" s="58"/>
      <c r="P564" s="58"/>
      <c r="Q564" s="58"/>
      <c r="R564" s="58"/>
      <c r="S564" s="58"/>
      <c r="T564">
        <v>5</v>
      </c>
    </row>
    <row r="565" spans="1:20" s="178" customFormat="1" ht="13" hidden="1">
      <c r="A565" s="171" t="str">
        <f t="shared" si="33"/>
        <v>[提取结果.xlsx]02-关联交易等事项统计表-百花公司-4内部关联现金流</v>
      </c>
      <c r="B565" s="172">
        <v>563</v>
      </c>
      <c r="C565" s="152" t="str">
        <f t="shared" si="32"/>
        <v>3级-4级</v>
      </c>
      <c r="D565" s="152" t="s">
        <v>69</v>
      </c>
      <c r="E565" s="152" t="s">
        <v>359</v>
      </c>
      <c r="F565" s="152" t="s">
        <v>72</v>
      </c>
      <c r="G565" s="152" t="s">
        <v>76</v>
      </c>
      <c r="H565" s="189" t="s">
        <v>485</v>
      </c>
      <c r="I565" s="174" t="s">
        <v>6</v>
      </c>
      <c r="J565" s="175">
        <v>1089814.1299999999</v>
      </c>
      <c r="K565" s="173"/>
      <c r="L565" s="174"/>
      <c r="M565" s="200"/>
      <c r="N565" s="177"/>
      <c r="O565" s="176"/>
      <c r="P565" s="176" t="str">
        <f t="shared" ref="P565:P570" si="34">IF(N565=0,"OK","待核对")</f>
        <v>OK</v>
      </c>
      <c r="Q565" s="176"/>
      <c r="R565" s="176"/>
      <c r="S565" s="176"/>
      <c r="T565" s="178">
        <v>6</v>
      </c>
    </row>
    <row r="566" spans="1:20" ht="13" hidden="1">
      <c r="A566" s="147" t="str">
        <f t="shared" si="33"/>
        <v>[提取结果.xlsx]02-关联交易等事项统计表-百花公司-4内部关联现金流</v>
      </c>
      <c r="B566" s="9">
        <v>564</v>
      </c>
      <c r="C566" s="10" t="str">
        <f t="shared" si="32"/>
        <v>3级-2级</v>
      </c>
      <c r="D566" s="10" t="s">
        <v>69</v>
      </c>
      <c r="E566" s="10" t="s">
        <v>359</v>
      </c>
      <c r="F566" s="10" t="s">
        <v>66</v>
      </c>
      <c r="G566" s="10" t="s">
        <v>90</v>
      </c>
      <c r="H566" s="81" t="s">
        <v>486</v>
      </c>
      <c r="I566" s="77" t="s">
        <v>3</v>
      </c>
      <c r="J566" s="26">
        <v>11401872.15</v>
      </c>
      <c r="K566" s="54"/>
      <c r="L566" s="55"/>
      <c r="M566" s="59"/>
      <c r="N566" s="57"/>
      <c r="O566" s="58"/>
      <c r="P566" s="58" t="str">
        <f t="shared" si="34"/>
        <v>OK</v>
      </c>
      <c r="Q566" s="58"/>
      <c r="R566" s="58"/>
      <c r="S566" s="58"/>
      <c r="T566">
        <v>7</v>
      </c>
    </row>
    <row r="567" spans="1:20" ht="13" hidden="1">
      <c r="A567" s="147" t="str">
        <f t="shared" si="33"/>
        <v>[提取结果.xlsx]02-关联交易等事项统计表-百花公司-4内部关联现金流</v>
      </c>
      <c r="B567" s="9">
        <v>565</v>
      </c>
      <c r="C567" s="10" t="str">
        <f t="shared" si="32"/>
        <v>3级-2级</v>
      </c>
      <c r="D567" s="10" t="s">
        <v>69</v>
      </c>
      <c r="E567" s="10" t="s">
        <v>359</v>
      </c>
      <c r="F567" s="10" t="s">
        <v>66</v>
      </c>
      <c r="G567" s="10" t="s">
        <v>90</v>
      </c>
      <c r="H567" s="81" t="s">
        <v>487</v>
      </c>
      <c r="I567" s="77" t="s">
        <v>7</v>
      </c>
      <c r="J567" s="26">
        <v>2114.96</v>
      </c>
      <c r="K567" s="54"/>
      <c r="L567" s="55"/>
      <c r="M567" s="59"/>
      <c r="N567" s="57"/>
      <c r="O567" s="58"/>
      <c r="P567" s="58" t="str">
        <f t="shared" si="34"/>
        <v>OK</v>
      </c>
      <c r="Q567" s="58"/>
      <c r="R567" s="58"/>
      <c r="S567" s="58"/>
      <c r="T567">
        <v>8</v>
      </c>
    </row>
    <row r="568" spans="1:20" ht="13" hidden="1">
      <c r="A568" s="147" t="str">
        <f t="shared" si="33"/>
        <v>[提取结果.xlsx]02-关联交易等事项统计表-百花公司-4内部关联现金流</v>
      </c>
      <c r="B568" s="9">
        <v>566</v>
      </c>
      <c r="C568" s="10" t="str">
        <f t="shared" si="32"/>
        <v>2级-2级</v>
      </c>
      <c r="D568" s="10" t="s">
        <v>66</v>
      </c>
      <c r="E568" s="10" t="s">
        <v>90</v>
      </c>
      <c r="F568" s="10" t="s">
        <v>66</v>
      </c>
      <c r="G568" s="10" t="s">
        <v>175</v>
      </c>
      <c r="H568" s="81" t="s">
        <v>488</v>
      </c>
      <c r="I568" s="77" t="s">
        <v>6</v>
      </c>
      <c r="J568" s="26">
        <v>106060</v>
      </c>
      <c r="K568" s="54"/>
      <c r="L568" s="55"/>
      <c r="M568" s="60"/>
      <c r="N568" s="57"/>
      <c r="O568" s="58"/>
      <c r="P568" s="58" t="str">
        <f t="shared" si="34"/>
        <v>OK</v>
      </c>
      <c r="Q568" s="58"/>
      <c r="R568" s="58"/>
      <c r="S568" s="58"/>
      <c r="T568">
        <v>9</v>
      </c>
    </row>
    <row r="569" spans="1:20" ht="13" hidden="1">
      <c r="A569" s="147" t="str">
        <f t="shared" si="33"/>
        <v>[提取结果.xlsx]02-关联交易等事项统计表-百花公司-4内部关联现金流</v>
      </c>
      <c r="B569" s="9">
        <v>567</v>
      </c>
      <c r="C569" s="10" t="str">
        <f t="shared" si="32"/>
        <v>2级-3级</v>
      </c>
      <c r="D569" s="10" t="s">
        <v>66</v>
      </c>
      <c r="E569" s="10" t="s">
        <v>90</v>
      </c>
      <c r="F569" s="10" t="s">
        <v>69</v>
      </c>
      <c r="G569" s="10" t="s">
        <v>347</v>
      </c>
      <c r="H569" s="79" t="s">
        <v>268</v>
      </c>
      <c r="I569" s="77" t="s">
        <v>9</v>
      </c>
      <c r="J569" s="26">
        <v>3013212.75</v>
      </c>
      <c r="K569" s="54"/>
      <c r="L569" s="55"/>
      <c r="M569" s="60"/>
      <c r="N569" s="57"/>
      <c r="O569" s="58"/>
      <c r="P569" s="58" t="str">
        <f t="shared" si="34"/>
        <v>OK</v>
      </c>
      <c r="Q569" s="58"/>
      <c r="R569" s="58"/>
      <c r="S569" s="58"/>
      <c r="T569">
        <v>10</v>
      </c>
    </row>
    <row r="570" spans="1:20" ht="13" hidden="1">
      <c r="A570" s="147" t="str">
        <f t="shared" si="33"/>
        <v>[提取结果.xlsx]02-关联交易等事项统计表-百花公司-4内部关联现金流</v>
      </c>
      <c r="B570" s="9">
        <v>568</v>
      </c>
      <c r="C570" s="10" t="str">
        <f t="shared" si="32"/>
        <v>2级-3级</v>
      </c>
      <c r="D570" s="10" t="s">
        <v>66</v>
      </c>
      <c r="E570" s="10" t="s">
        <v>90</v>
      </c>
      <c r="F570" s="10" t="s">
        <v>69</v>
      </c>
      <c r="G570" s="10" t="s">
        <v>161</v>
      </c>
      <c r="H570" s="79" t="s">
        <v>489</v>
      </c>
      <c r="I570" s="77" t="s">
        <v>6</v>
      </c>
      <c r="J570" s="26">
        <v>33335.5</v>
      </c>
      <c r="K570" s="54"/>
      <c r="L570" s="55"/>
      <c r="M570" s="58"/>
      <c r="N570" s="57"/>
      <c r="O570" s="58"/>
      <c r="P570" s="58" t="str">
        <f t="shared" si="34"/>
        <v>OK</v>
      </c>
      <c r="Q570" s="58"/>
      <c r="R570" s="58"/>
      <c r="S570" s="58"/>
      <c r="T570">
        <v>11</v>
      </c>
    </row>
    <row r="571" spans="1:20" s="178" customFormat="1" ht="13" hidden="1">
      <c r="A571" s="147" t="str">
        <f t="shared" si="33"/>
        <v>[提取结果.xlsx]02-关联交易等事项统计表-百花公司-4内部关联现金流</v>
      </c>
      <c r="B571" s="172">
        <v>569</v>
      </c>
      <c r="C571" s="152" t="str">
        <f t="shared" si="32"/>
        <v>2级-4级</v>
      </c>
      <c r="D571" s="152" t="s">
        <v>66</v>
      </c>
      <c r="E571" s="152" t="s">
        <v>90</v>
      </c>
      <c r="F571" s="152" t="s">
        <v>72</v>
      </c>
      <c r="G571" s="152" t="s">
        <v>173</v>
      </c>
      <c r="H571" s="193" t="s">
        <v>490</v>
      </c>
      <c r="I571" s="174" t="s">
        <v>6</v>
      </c>
      <c r="J571" s="175">
        <v>47866</v>
      </c>
      <c r="K571" s="173"/>
      <c r="L571" s="174"/>
      <c r="M571" s="176"/>
      <c r="N571" s="177"/>
      <c r="O571" s="176"/>
      <c r="P571" s="176"/>
      <c r="Q571" s="176"/>
      <c r="R571" s="176"/>
      <c r="S571" s="176"/>
      <c r="T571" s="178">
        <v>12</v>
      </c>
    </row>
    <row r="572" spans="1:20" ht="13" hidden="1">
      <c r="A572" s="147" t="str">
        <f t="shared" si="33"/>
        <v>[提取结果.xlsx]02-关联交易等事项统计表-百花公司-4内部关联现金流</v>
      </c>
      <c r="B572" s="9">
        <v>570</v>
      </c>
      <c r="C572" s="10" t="str">
        <f t="shared" si="32"/>
        <v>2级-2级</v>
      </c>
      <c r="D572" s="10" t="s">
        <v>66</v>
      </c>
      <c r="E572" s="10" t="s">
        <v>90</v>
      </c>
      <c r="F572" s="10" t="s">
        <v>66</v>
      </c>
      <c r="G572" s="10" t="s">
        <v>106</v>
      </c>
      <c r="H572" s="79" t="s">
        <v>491</v>
      </c>
      <c r="I572" s="77" t="s">
        <v>7</v>
      </c>
      <c r="J572" s="26">
        <v>137885</v>
      </c>
      <c r="K572" s="54"/>
      <c r="L572" s="55"/>
      <c r="M572" s="58"/>
      <c r="N572" s="57"/>
      <c r="O572" s="58"/>
      <c r="P572" s="58"/>
      <c r="Q572" s="58"/>
      <c r="R572" s="58"/>
      <c r="S572" s="58"/>
      <c r="T572">
        <v>13</v>
      </c>
    </row>
    <row r="573" spans="1:20" s="178" customFormat="1" ht="13" hidden="1">
      <c r="A573" s="171" t="str">
        <f t="shared" si="33"/>
        <v>[提取结果.xlsx]02-关联交易等事项统计表-百花公司-4内部关联现金流</v>
      </c>
      <c r="B573" s="172">
        <v>571</v>
      </c>
      <c r="C573" s="152" t="str">
        <f t="shared" si="32"/>
        <v>2级-4级</v>
      </c>
      <c r="D573" s="152" t="s">
        <v>66</v>
      </c>
      <c r="E573" s="152" t="s">
        <v>90</v>
      </c>
      <c r="F573" s="152" t="s">
        <v>72</v>
      </c>
      <c r="G573" s="152" t="s">
        <v>76</v>
      </c>
      <c r="H573" s="193" t="s">
        <v>268</v>
      </c>
      <c r="I573" s="174" t="s">
        <v>9</v>
      </c>
      <c r="J573" s="175">
        <v>3240000</v>
      </c>
      <c r="K573" s="173"/>
      <c r="L573" s="174"/>
      <c r="M573" s="176"/>
      <c r="N573" s="177"/>
      <c r="O573" s="176"/>
      <c r="P573" s="176"/>
      <c r="Q573" s="176"/>
      <c r="R573" s="176"/>
      <c r="S573" s="176"/>
      <c r="T573" s="178">
        <v>14</v>
      </c>
    </row>
    <row r="574" spans="1:20" s="178" customFormat="1" ht="13" hidden="1">
      <c r="A574" s="171" t="str">
        <f t="shared" si="33"/>
        <v>[提取结果.xlsx]02-关联交易等事项统计表-百花公司-4内部关联现金流</v>
      </c>
      <c r="B574" s="172">
        <v>572</v>
      </c>
      <c r="C574" s="152" t="str">
        <f t="shared" si="32"/>
        <v>2级-3级</v>
      </c>
      <c r="D574" s="152" t="s">
        <v>66</v>
      </c>
      <c r="E574" s="152" t="s">
        <v>90</v>
      </c>
      <c r="F574" s="152" t="s">
        <v>69</v>
      </c>
      <c r="G574" s="152" t="s">
        <v>415</v>
      </c>
      <c r="H574" s="193" t="s">
        <v>268</v>
      </c>
      <c r="I574" s="174" t="s">
        <v>9</v>
      </c>
      <c r="J574" s="175">
        <v>4399197.58</v>
      </c>
      <c r="K574" s="173"/>
      <c r="L574" s="174"/>
      <c r="M574" s="176"/>
      <c r="N574" s="177"/>
      <c r="O574" s="176"/>
      <c r="P574" s="176"/>
      <c r="Q574" s="176"/>
      <c r="R574" s="176"/>
      <c r="S574" s="176"/>
      <c r="T574" s="178">
        <v>15</v>
      </c>
    </row>
    <row r="575" spans="1:20" ht="13" hidden="1">
      <c r="A575" s="147" t="str">
        <f t="shared" si="33"/>
        <v>[提取结果.xlsx]02-关联交易等事项统计表-百花公司-4内部关联现金流</v>
      </c>
      <c r="B575" s="9">
        <v>573</v>
      </c>
      <c r="C575" s="10" t="str">
        <f t="shared" si="32"/>
        <v>2级-3级</v>
      </c>
      <c r="D575" s="10" t="s">
        <v>66</v>
      </c>
      <c r="E575" s="10" t="s">
        <v>90</v>
      </c>
      <c r="F575" s="10" t="s">
        <v>69</v>
      </c>
      <c r="G575" s="10" t="s">
        <v>358</v>
      </c>
      <c r="H575" s="79" t="s">
        <v>343</v>
      </c>
      <c r="I575" s="77" t="s">
        <v>9</v>
      </c>
      <c r="J575" s="26">
        <v>237122.95</v>
      </c>
      <c r="K575" s="54"/>
      <c r="L575" s="55"/>
      <c r="M575" s="58"/>
      <c r="N575" s="57"/>
      <c r="O575" s="58"/>
      <c r="P575" s="58"/>
      <c r="Q575" s="58"/>
      <c r="R575" s="58"/>
      <c r="S575" s="58"/>
      <c r="T575">
        <v>16</v>
      </c>
    </row>
    <row r="576" spans="1:20" ht="13" hidden="1">
      <c r="A576" s="147" t="str">
        <f t="shared" si="33"/>
        <v>[提取结果.xlsx]02-关联交易等事项统计表-百花公司-4内部关联现金流</v>
      </c>
      <c r="B576" s="9">
        <v>574</v>
      </c>
      <c r="C576" s="10" t="str">
        <f t="shared" si="32"/>
        <v>2级-3级</v>
      </c>
      <c r="D576" s="10" t="s">
        <v>66</v>
      </c>
      <c r="E576" s="10" t="s">
        <v>90</v>
      </c>
      <c r="F576" s="10" t="s">
        <v>69</v>
      </c>
      <c r="G576" s="10" t="s">
        <v>180</v>
      </c>
      <c r="H576" s="79" t="s">
        <v>492</v>
      </c>
      <c r="I576" s="77" t="s">
        <v>6</v>
      </c>
      <c r="J576" s="26">
        <v>23384.6</v>
      </c>
      <c r="K576" s="54"/>
      <c r="L576" s="55"/>
      <c r="M576" s="58"/>
      <c r="N576" s="57"/>
      <c r="O576" s="58"/>
      <c r="P576" s="58"/>
      <c r="Q576" s="58"/>
      <c r="R576" s="58"/>
      <c r="S576" s="58"/>
      <c r="T576">
        <v>17</v>
      </c>
    </row>
    <row r="577" spans="1:20" ht="13" hidden="1">
      <c r="A577" s="147" t="str">
        <f t="shared" si="33"/>
        <v>[提取结果.xlsx]02-关联交易等事项统计表-百花公司-4内部关联现金流</v>
      </c>
      <c r="B577" s="9">
        <v>575</v>
      </c>
      <c r="C577" s="10" t="str">
        <f t="shared" si="32"/>
        <v>2级-3级</v>
      </c>
      <c r="D577" s="10" t="s">
        <v>66</v>
      </c>
      <c r="E577" s="10" t="s">
        <v>90</v>
      </c>
      <c r="F577" s="10" t="s">
        <v>69</v>
      </c>
      <c r="G577" s="10" t="s">
        <v>102</v>
      </c>
      <c r="H577" s="79" t="s">
        <v>493</v>
      </c>
      <c r="I577" s="77" t="s">
        <v>7</v>
      </c>
      <c r="J577" s="26">
        <v>463.4</v>
      </c>
      <c r="K577" s="54"/>
      <c r="L577" s="55"/>
      <c r="M577" s="58"/>
      <c r="N577" s="57"/>
      <c r="O577" s="58"/>
      <c r="P577" s="58"/>
      <c r="Q577" s="58"/>
      <c r="R577" s="58"/>
      <c r="S577" s="58"/>
      <c r="T577">
        <v>18</v>
      </c>
    </row>
    <row r="578" spans="1:20" ht="13" hidden="1">
      <c r="A578" s="147" t="str">
        <f t="shared" si="33"/>
        <v>[提取结果.xlsx]02-关联交易等事项统计表-百花公司-4内部关联现金流</v>
      </c>
      <c r="B578" s="9">
        <v>576</v>
      </c>
      <c r="C578" s="10" t="str">
        <f t="shared" si="32"/>
        <v>2级-2级</v>
      </c>
      <c r="D578" s="10" t="s">
        <v>66</v>
      </c>
      <c r="E578" s="10" t="s">
        <v>90</v>
      </c>
      <c r="F578" s="10" t="s">
        <v>66</v>
      </c>
      <c r="G578" s="10" t="s">
        <v>179</v>
      </c>
      <c r="H578" s="79" t="s">
        <v>493</v>
      </c>
      <c r="I578" s="77" t="s">
        <v>7</v>
      </c>
      <c r="J578" s="26">
        <v>176</v>
      </c>
      <c r="K578" s="54"/>
      <c r="L578" s="55"/>
      <c r="M578" s="58"/>
      <c r="N578" s="57"/>
      <c r="O578" s="58"/>
      <c r="P578" s="58"/>
      <c r="Q578" s="58"/>
      <c r="R578" s="58"/>
      <c r="S578" s="58"/>
      <c r="T578">
        <v>19</v>
      </c>
    </row>
    <row r="579" spans="1:20" ht="13" hidden="1">
      <c r="A579" s="147" t="str">
        <f t="shared" si="33"/>
        <v>[提取结果.xlsx]02-关联交易等事项统计表-百花公司-4内部关联现金流</v>
      </c>
      <c r="B579" s="9">
        <v>577</v>
      </c>
      <c r="C579" s="10" t="str">
        <f t="shared" si="32"/>
        <v>2级-2级</v>
      </c>
      <c r="D579" s="10" t="s">
        <v>66</v>
      </c>
      <c r="E579" s="10" t="s">
        <v>90</v>
      </c>
      <c r="F579" s="10" t="s">
        <v>66</v>
      </c>
      <c r="G579" s="10" t="s">
        <v>80</v>
      </c>
      <c r="H579" s="79" t="s">
        <v>493</v>
      </c>
      <c r="I579" s="77" t="s">
        <v>7</v>
      </c>
      <c r="J579" s="26">
        <v>486.4</v>
      </c>
      <c r="K579" s="54"/>
      <c r="L579" s="55"/>
      <c r="M579" s="58"/>
      <c r="N579" s="57"/>
      <c r="O579" s="58"/>
      <c r="P579" s="58"/>
      <c r="Q579" s="58"/>
      <c r="R579" s="58"/>
      <c r="S579" s="58"/>
      <c r="T579">
        <v>20</v>
      </c>
    </row>
    <row r="580" spans="1:20" ht="13" hidden="1">
      <c r="A580" s="147" t="str">
        <f t="shared" si="33"/>
        <v>[提取结果.xlsx]02-关联交易等事项统计表-百花公司-4内部关联现金流</v>
      </c>
      <c r="B580" s="9">
        <v>578</v>
      </c>
      <c r="C580" s="10" t="str">
        <f t="shared" si="32"/>
        <v>2级-2级</v>
      </c>
      <c r="D580" s="10" t="s">
        <v>66</v>
      </c>
      <c r="E580" s="10" t="s">
        <v>90</v>
      </c>
      <c r="F580" s="10" t="s">
        <v>66</v>
      </c>
      <c r="G580" s="10" t="s">
        <v>78</v>
      </c>
      <c r="H580" s="79" t="s">
        <v>493</v>
      </c>
      <c r="I580" s="77" t="s">
        <v>7</v>
      </c>
      <c r="J580" s="26">
        <v>224</v>
      </c>
      <c r="K580" s="54"/>
      <c r="L580" s="55"/>
      <c r="M580" s="58"/>
      <c r="N580" s="57"/>
      <c r="O580" s="58"/>
      <c r="P580" s="58"/>
      <c r="Q580" s="58"/>
      <c r="R580" s="58"/>
      <c r="S580" s="58"/>
      <c r="T580">
        <v>21</v>
      </c>
    </row>
    <row r="581" spans="1:20" s="178" customFormat="1" ht="26" hidden="1">
      <c r="A581" s="171" t="str">
        <f t="shared" si="33"/>
        <v>[提取结果.xlsx]02-关联交易等事项统计表-百花公司-4内部关联现金流</v>
      </c>
      <c r="B581" s="172">
        <v>579</v>
      </c>
      <c r="C581" s="152" t="str">
        <f t="shared" si="32"/>
        <v>2级-1级</v>
      </c>
      <c r="D581" s="152" t="s">
        <v>66</v>
      </c>
      <c r="E581" s="152" t="s">
        <v>90</v>
      </c>
      <c r="F581" s="152" t="s">
        <v>64</v>
      </c>
      <c r="G581" s="152" t="s">
        <v>65</v>
      </c>
      <c r="H581" s="193" t="s">
        <v>494</v>
      </c>
      <c r="I581" s="174" t="s">
        <v>24</v>
      </c>
      <c r="J581" s="175">
        <v>1750000</v>
      </c>
      <c r="K581" s="173"/>
      <c r="L581" s="174"/>
      <c r="M581" s="176"/>
      <c r="N581" s="177"/>
      <c r="O581" s="176"/>
      <c r="P581" s="176"/>
      <c r="Q581" s="176"/>
      <c r="R581" s="176"/>
      <c r="S581" s="176"/>
      <c r="T581" s="178">
        <v>22</v>
      </c>
    </row>
    <row r="582" spans="1:20" ht="13" hidden="1">
      <c r="A582" s="147" t="str">
        <f t="shared" si="33"/>
        <v>[提取结果.xlsx]02-关联交易等事项统计表-百花公司-4内部关联现金流</v>
      </c>
      <c r="B582" s="9">
        <v>580</v>
      </c>
      <c r="C582" s="10" t="str">
        <f t="shared" si="32"/>
        <v>2级-1级</v>
      </c>
      <c r="D582" s="10" t="s">
        <v>66</v>
      </c>
      <c r="E582" s="10" t="s">
        <v>90</v>
      </c>
      <c r="F582" s="10" t="s">
        <v>64</v>
      </c>
      <c r="G582" s="10" t="s">
        <v>65</v>
      </c>
      <c r="H582" s="79" t="s">
        <v>495</v>
      </c>
      <c r="I582" s="77" t="s">
        <v>9</v>
      </c>
      <c r="J582" s="26">
        <v>4820</v>
      </c>
      <c r="K582" s="54"/>
      <c r="L582" s="55"/>
      <c r="M582" s="58"/>
      <c r="N582" s="57"/>
      <c r="O582" s="58"/>
      <c r="P582" s="58"/>
      <c r="Q582" s="58"/>
      <c r="R582" s="58"/>
      <c r="S582" s="58"/>
      <c r="T582">
        <v>23</v>
      </c>
    </row>
    <row r="583" spans="1:20" ht="13" hidden="1">
      <c r="A583" s="147" t="str">
        <f t="shared" si="33"/>
        <v>[提取结果.xlsx]02-关联交易等事项统计表-百花公司-4内部关联现金流</v>
      </c>
      <c r="B583" s="9">
        <v>581</v>
      </c>
      <c r="C583" s="10" t="str">
        <f t="shared" si="32"/>
        <v>2级-2级</v>
      </c>
      <c r="D583" s="10" t="s">
        <v>66</v>
      </c>
      <c r="E583" s="10" t="s">
        <v>90</v>
      </c>
      <c r="F583" s="10" t="s">
        <v>66</v>
      </c>
      <c r="G583" s="10" t="s">
        <v>88</v>
      </c>
      <c r="H583" s="79" t="s">
        <v>496</v>
      </c>
      <c r="I583" s="77" t="s">
        <v>6</v>
      </c>
      <c r="J583" s="26">
        <v>4000</v>
      </c>
      <c r="K583" s="54"/>
      <c r="L583" s="55"/>
      <c r="M583" s="58"/>
      <c r="N583" s="57"/>
      <c r="O583" s="58"/>
      <c r="P583" s="58"/>
      <c r="Q583" s="58"/>
      <c r="R583" s="58"/>
      <c r="S583" s="58"/>
      <c r="T583">
        <v>24</v>
      </c>
    </row>
    <row r="584" spans="1:20" ht="13" hidden="1">
      <c r="A584" s="147" t="str">
        <f t="shared" ref="A584:A641" si="35"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84" s="9">
        <v>582</v>
      </c>
      <c r="C584" s="10" t="s">
        <v>499</v>
      </c>
      <c r="D584" s="10" t="s">
        <v>69</v>
      </c>
      <c r="E584" s="10" t="s">
        <v>476</v>
      </c>
      <c r="F584" s="10" t="s">
        <v>69</v>
      </c>
      <c r="G584" s="10" t="s">
        <v>102</v>
      </c>
      <c r="H584" s="119"/>
      <c r="I584" s="77" t="s">
        <v>3</v>
      </c>
      <c r="J584" s="26">
        <v>1082427.3400000001</v>
      </c>
      <c r="K584" s="22"/>
      <c r="L584" s="23"/>
      <c r="M584" s="32"/>
      <c r="N584" s="24"/>
      <c r="O584" s="20"/>
      <c r="P584" s="20"/>
      <c r="Q584" s="20"/>
      <c r="R584" s="20"/>
      <c r="S584" s="20"/>
      <c r="T584">
        <v>1</v>
      </c>
    </row>
    <row r="585" spans="1:20" s="178" customFormat="1" ht="13" hidden="1">
      <c r="A585" s="147" t="str">
        <f t="shared" si="35"/>
        <v>[提取结果.xlsx]02-关联交易等事项统计表-大新文创-4内部关联现金流</v>
      </c>
      <c r="B585" s="172">
        <v>583</v>
      </c>
      <c r="C585" s="152" t="s">
        <v>499</v>
      </c>
      <c r="D585" s="152" t="s">
        <v>69</v>
      </c>
      <c r="E585" s="152" t="s">
        <v>476</v>
      </c>
      <c r="F585" s="152" t="s">
        <v>69</v>
      </c>
      <c r="G585" s="152" t="s">
        <v>415</v>
      </c>
      <c r="H585" s="173"/>
      <c r="I585" s="174" t="s">
        <v>3</v>
      </c>
      <c r="J585" s="175">
        <v>413657.33</v>
      </c>
      <c r="K585" s="173"/>
      <c r="L585" s="174"/>
      <c r="M585" s="180"/>
      <c r="N585" s="177"/>
      <c r="O585" s="176"/>
      <c r="P585" s="176"/>
      <c r="Q585" s="176"/>
      <c r="R585" s="176"/>
      <c r="S585" s="176"/>
      <c r="T585" s="178">
        <v>2</v>
      </c>
    </row>
    <row r="586" spans="1:20" ht="13" hidden="1">
      <c r="A586" s="147" t="str">
        <f t="shared" si="35"/>
        <v>[提取结果.xlsx]02-关联交易等事项统计表-大新文创-4内部关联现金流</v>
      </c>
      <c r="B586" s="9">
        <v>584</v>
      </c>
      <c r="C586" s="10" t="s">
        <v>500</v>
      </c>
      <c r="D586" s="10" t="s">
        <v>69</v>
      </c>
      <c r="E586" s="10" t="s">
        <v>476</v>
      </c>
      <c r="F586" s="10" t="s">
        <v>66</v>
      </c>
      <c r="G586" s="10" t="s">
        <v>78</v>
      </c>
      <c r="H586" s="119"/>
      <c r="I586" s="77" t="s">
        <v>3</v>
      </c>
      <c r="J586" s="26">
        <v>124597.75999999999</v>
      </c>
      <c r="K586" s="22"/>
      <c r="L586" s="23"/>
      <c r="M586" s="32"/>
      <c r="N586" s="24"/>
      <c r="O586" s="20"/>
      <c r="P586" s="20"/>
      <c r="Q586" s="20"/>
      <c r="R586" s="20"/>
      <c r="S586" s="20"/>
      <c r="T586">
        <v>4</v>
      </c>
    </row>
    <row r="587" spans="1:20" ht="13" hidden="1">
      <c r="A587" s="147" t="str">
        <f t="shared" si="35"/>
        <v>[提取结果.xlsx]02-关联交易等事项统计表-大新文创-4内部关联现金流</v>
      </c>
      <c r="B587" s="9">
        <v>585</v>
      </c>
      <c r="C587" s="10" t="s">
        <v>499</v>
      </c>
      <c r="D587" s="10" t="s">
        <v>69</v>
      </c>
      <c r="E587" s="10" t="s">
        <v>476</v>
      </c>
      <c r="F587" s="10" t="s">
        <v>69</v>
      </c>
      <c r="G587" s="10" t="s">
        <v>293</v>
      </c>
      <c r="H587" s="119"/>
      <c r="I587" s="77" t="s">
        <v>3</v>
      </c>
      <c r="J587" s="26">
        <v>106516.07</v>
      </c>
      <c r="K587" s="22"/>
      <c r="L587" s="23"/>
      <c r="M587" s="32"/>
      <c r="N587" s="24"/>
      <c r="O587" s="20"/>
      <c r="P587" s="20"/>
      <c r="Q587" s="20"/>
      <c r="R587" s="20"/>
      <c r="S587" s="20"/>
      <c r="T587">
        <v>5</v>
      </c>
    </row>
    <row r="588" spans="1:20" ht="13" hidden="1">
      <c r="A588" s="147" t="str">
        <f t="shared" si="35"/>
        <v>[提取结果.xlsx]02-关联交易等事项统计表-大新文创-4内部关联现金流</v>
      </c>
      <c r="B588" s="9">
        <v>586</v>
      </c>
      <c r="C588" s="10" t="s">
        <v>500</v>
      </c>
      <c r="D588" s="10" t="s">
        <v>69</v>
      </c>
      <c r="E588" s="10" t="s">
        <v>476</v>
      </c>
      <c r="F588" s="10" t="s">
        <v>66</v>
      </c>
      <c r="G588" s="10" t="s">
        <v>418</v>
      </c>
      <c r="H588" s="37"/>
      <c r="I588" s="77" t="s">
        <v>3</v>
      </c>
      <c r="J588" s="26">
        <v>209928.33</v>
      </c>
      <c r="K588" s="22"/>
      <c r="L588" s="23"/>
      <c r="M588" s="38"/>
      <c r="N588" s="24"/>
      <c r="O588" s="20"/>
      <c r="P588" s="20" t="s">
        <v>501</v>
      </c>
      <c r="Q588" s="20"/>
      <c r="R588" s="20"/>
      <c r="S588" s="20"/>
      <c r="T588">
        <v>7</v>
      </c>
    </row>
    <row r="589" spans="1:20" ht="13" hidden="1">
      <c r="A589" s="147" t="str">
        <f t="shared" si="35"/>
        <v>[提取结果.xlsx]02-关联交易等事项统计表-大新文创-4内部关联现金流</v>
      </c>
      <c r="B589" s="9">
        <v>587</v>
      </c>
      <c r="C589" s="10" t="s">
        <v>500</v>
      </c>
      <c r="D589" s="10" t="s">
        <v>69</v>
      </c>
      <c r="E589" s="10" t="s">
        <v>158</v>
      </c>
      <c r="F589" s="10" t="s">
        <v>66</v>
      </c>
      <c r="G589" s="10" t="s">
        <v>169</v>
      </c>
      <c r="H589" s="37"/>
      <c r="I589" s="77" t="s">
        <v>3</v>
      </c>
      <c r="J589" s="26">
        <v>932.4</v>
      </c>
      <c r="K589" s="22"/>
      <c r="L589" s="23"/>
      <c r="M589" s="38"/>
      <c r="N589" s="24"/>
      <c r="O589" s="20"/>
      <c r="P589" s="20"/>
      <c r="Q589" s="20"/>
      <c r="R589" s="20"/>
      <c r="S589" s="20"/>
      <c r="T589">
        <v>8</v>
      </c>
    </row>
    <row r="590" spans="1:20" ht="13" hidden="1">
      <c r="A590" s="147" t="str">
        <f t="shared" si="35"/>
        <v>[提取结果.xlsx]02-关联交易等事项统计表-大新文创-4内部关联现金流</v>
      </c>
      <c r="B590" s="9">
        <v>588</v>
      </c>
      <c r="C590" s="10" t="s">
        <v>500</v>
      </c>
      <c r="D590" s="10" t="s">
        <v>69</v>
      </c>
      <c r="E590" s="10" t="s">
        <v>158</v>
      </c>
      <c r="F590" s="10" t="s">
        <v>66</v>
      </c>
      <c r="G590" s="10" t="s">
        <v>86</v>
      </c>
      <c r="H590" s="79"/>
      <c r="I590" s="77" t="s">
        <v>3</v>
      </c>
      <c r="J590" s="26">
        <v>6683</v>
      </c>
      <c r="K590" s="22"/>
      <c r="L590" s="23"/>
      <c r="M590" s="40"/>
      <c r="N590" s="24"/>
      <c r="O590" s="20"/>
      <c r="P590" s="20"/>
      <c r="Q590" s="20"/>
      <c r="R590" s="20"/>
      <c r="S590" s="20"/>
      <c r="T590">
        <v>9</v>
      </c>
    </row>
    <row r="591" spans="1:20" ht="13" hidden="1">
      <c r="A591" s="147" t="str">
        <f t="shared" si="35"/>
        <v>[提取结果.xlsx]02-关联交易等事项统计表-大新文创-4内部关联现金流</v>
      </c>
      <c r="B591" s="9">
        <v>589</v>
      </c>
      <c r="C591" s="10" t="s">
        <v>500</v>
      </c>
      <c r="D591" s="10" t="s">
        <v>69</v>
      </c>
      <c r="E591" s="10" t="s">
        <v>158</v>
      </c>
      <c r="F591" s="10" t="s">
        <v>66</v>
      </c>
      <c r="G591" s="10" t="s">
        <v>109</v>
      </c>
      <c r="H591" s="79"/>
      <c r="I591" s="77" t="s">
        <v>3</v>
      </c>
      <c r="J591" s="26">
        <v>66828</v>
      </c>
      <c r="K591" s="22"/>
      <c r="L591" s="23"/>
      <c r="M591" s="20"/>
      <c r="N591" s="24"/>
      <c r="O591" s="20"/>
      <c r="P591" s="20"/>
      <c r="Q591" s="20"/>
      <c r="R591" s="20"/>
      <c r="S591" s="20"/>
      <c r="T591">
        <v>11</v>
      </c>
    </row>
    <row r="592" spans="1:20" ht="13" hidden="1">
      <c r="A592" s="147" t="str">
        <f t="shared" si="35"/>
        <v>[提取结果.xlsx]02-关联交易等事项统计表-大新文创-4内部关联现金流</v>
      </c>
      <c r="B592" s="9">
        <v>590</v>
      </c>
      <c r="C592" s="10" t="s">
        <v>499</v>
      </c>
      <c r="D592" s="10" t="s">
        <v>69</v>
      </c>
      <c r="E592" s="10" t="s">
        <v>158</v>
      </c>
      <c r="F592" s="10" t="s">
        <v>69</v>
      </c>
      <c r="G592" s="10" t="s">
        <v>381</v>
      </c>
      <c r="H592" s="79"/>
      <c r="I592" s="77" t="s">
        <v>3</v>
      </c>
      <c r="J592" s="26">
        <v>1000</v>
      </c>
      <c r="K592" s="22"/>
      <c r="L592" s="23"/>
      <c r="M592" s="20"/>
      <c r="N592" s="24"/>
      <c r="O592" s="20"/>
      <c r="P592" s="20" t="s">
        <v>501</v>
      </c>
      <c r="Q592" s="20"/>
      <c r="R592" s="20"/>
      <c r="S592" s="20"/>
      <c r="T592">
        <v>12</v>
      </c>
    </row>
    <row r="593" spans="1:20" s="178" customFormat="1" ht="13" hidden="1">
      <c r="A593" s="147" t="str">
        <f t="shared" si="35"/>
        <v>[提取结果.xlsx]02-关联交易等事项统计表-大新文创-4内部关联现金流</v>
      </c>
      <c r="B593" s="172">
        <v>591</v>
      </c>
      <c r="C593" s="152" t="s">
        <v>500</v>
      </c>
      <c r="D593" s="152" t="s">
        <v>69</v>
      </c>
      <c r="E593" s="152" t="s">
        <v>158</v>
      </c>
      <c r="F593" s="152" t="s">
        <v>66</v>
      </c>
      <c r="G593" s="152" t="s">
        <v>502</v>
      </c>
      <c r="H593" s="193"/>
      <c r="I593" s="174" t="s">
        <v>3</v>
      </c>
      <c r="J593" s="175">
        <v>30000</v>
      </c>
      <c r="K593" s="173"/>
      <c r="L593" s="174"/>
      <c r="M593" s="176"/>
      <c r="N593" s="177"/>
      <c r="O593" s="176"/>
      <c r="P593" s="176" t="s">
        <v>501</v>
      </c>
      <c r="Q593" s="176"/>
      <c r="R593" s="176"/>
      <c r="S593" s="176"/>
      <c r="T593" s="178">
        <v>13</v>
      </c>
    </row>
    <row r="594" spans="1:20" s="178" customFormat="1" ht="13" hidden="1">
      <c r="A594" s="147" t="str">
        <f t="shared" si="35"/>
        <v>[提取结果.xlsx]02-关联交易等事项统计表-大新文创-4内部关联现金流</v>
      </c>
      <c r="B594" s="172">
        <v>592</v>
      </c>
      <c r="C594" s="152" t="s">
        <v>499</v>
      </c>
      <c r="D594" s="152" t="s">
        <v>69</v>
      </c>
      <c r="E594" s="152" t="s">
        <v>158</v>
      </c>
      <c r="F594" s="152" t="s">
        <v>69</v>
      </c>
      <c r="G594" s="152" t="s">
        <v>117</v>
      </c>
      <c r="H594" s="193"/>
      <c r="I594" s="174" t="s">
        <v>3</v>
      </c>
      <c r="J594" s="175">
        <v>64160</v>
      </c>
      <c r="K594" s="173"/>
      <c r="L594" s="174"/>
      <c r="M594" s="176"/>
      <c r="N594" s="177"/>
      <c r="O594" s="176"/>
      <c r="P594" s="176" t="s">
        <v>501</v>
      </c>
      <c r="Q594" s="176"/>
      <c r="R594" s="176"/>
      <c r="S594" s="176"/>
      <c r="T594" s="178">
        <v>14</v>
      </c>
    </row>
    <row r="595" spans="1:20" ht="13" hidden="1">
      <c r="A595" s="147" t="str">
        <f t="shared" si="35"/>
        <v>[提取结果.xlsx]02-关联交易等事项统计表-大新文创-4内部关联现金流</v>
      </c>
      <c r="B595" s="9">
        <v>593</v>
      </c>
      <c r="C595" s="10" t="s">
        <v>500</v>
      </c>
      <c r="D595" s="10" t="s">
        <v>69</v>
      </c>
      <c r="E595" s="10" t="s">
        <v>158</v>
      </c>
      <c r="F595" s="10" t="s">
        <v>66</v>
      </c>
      <c r="G595" s="10" t="s">
        <v>81</v>
      </c>
      <c r="H595" s="79"/>
      <c r="I595" s="77" t="s">
        <v>3</v>
      </c>
      <c r="J595" s="26">
        <v>2414.4</v>
      </c>
      <c r="K595" s="22"/>
      <c r="L595" s="23"/>
      <c r="M595" s="20"/>
      <c r="N595" s="24"/>
      <c r="O595" s="20"/>
      <c r="P595" s="20" t="s">
        <v>501</v>
      </c>
      <c r="Q595" s="20"/>
      <c r="R595" s="20"/>
      <c r="S595" s="20"/>
      <c r="T595">
        <v>15</v>
      </c>
    </row>
    <row r="596" spans="1:20" ht="13" hidden="1">
      <c r="A596" s="147" t="str">
        <f t="shared" si="35"/>
        <v>[提取结果.xlsx]02-关联交易等事项统计表-大新文创-4内部关联现金流</v>
      </c>
      <c r="B596" s="9">
        <v>594</v>
      </c>
      <c r="C596" s="10" t="s">
        <v>499</v>
      </c>
      <c r="D596" s="10" t="s">
        <v>69</v>
      </c>
      <c r="E596" s="10" t="s">
        <v>158</v>
      </c>
      <c r="F596" s="10" t="s">
        <v>69</v>
      </c>
      <c r="G596" s="10" t="s">
        <v>121</v>
      </c>
      <c r="H596" s="79"/>
      <c r="I596" s="77" t="s">
        <v>3</v>
      </c>
      <c r="J596" s="26">
        <v>44375</v>
      </c>
      <c r="K596" s="22"/>
      <c r="L596" s="23"/>
      <c r="M596" s="20"/>
      <c r="N596" s="24"/>
      <c r="O596" s="20"/>
      <c r="P596" s="20"/>
      <c r="Q596" s="20"/>
      <c r="R596" s="20"/>
      <c r="S596" s="20"/>
      <c r="T596">
        <v>16</v>
      </c>
    </row>
    <row r="597" spans="1:20" ht="13" hidden="1">
      <c r="A597" s="147" t="str">
        <f t="shared" si="35"/>
        <v>[提取结果.xlsx]02-关联交易等事项统计表-大新文创-4内部关联现金流</v>
      </c>
      <c r="B597" s="9">
        <v>595</v>
      </c>
      <c r="C597" s="10" t="s">
        <v>499</v>
      </c>
      <c r="D597" s="10" t="s">
        <v>69</v>
      </c>
      <c r="E597" s="10" t="s">
        <v>158</v>
      </c>
      <c r="F597" s="10" t="s">
        <v>69</v>
      </c>
      <c r="G597" s="10" t="s">
        <v>122</v>
      </c>
      <c r="H597" s="79"/>
      <c r="I597" s="77" t="s">
        <v>3</v>
      </c>
      <c r="J597" s="26">
        <v>21295.8</v>
      </c>
      <c r="K597" s="22"/>
      <c r="L597" s="23"/>
      <c r="M597" s="20"/>
      <c r="N597" s="24"/>
      <c r="O597" s="20"/>
      <c r="P597" s="20"/>
      <c r="Q597" s="20"/>
      <c r="R597" s="20"/>
      <c r="S597" s="20"/>
      <c r="T597">
        <v>17</v>
      </c>
    </row>
    <row r="598" spans="1:20" ht="13" hidden="1">
      <c r="A598" s="147" t="str">
        <f t="shared" si="35"/>
        <v>[提取结果.xlsx]02-关联交易等事项统计表-大新文创-4内部关联现金流</v>
      </c>
      <c r="B598" s="9">
        <v>596</v>
      </c>
      <c r="C598" s="10" t="s">
        <v>499</v>
      </c>
      <c r="D598" s="10" t="s">
        <v>69</v>
      </c>
      <c r="E598" s="10" t="s">
        <v>158</v>
      </c>
      <c r="F598" s="10" t="s">
        <v>69</v>
      </c>
      <c r="G598" s="10" t="s">
        <v>123</v>
      </c>
      <c r="H598" s="79"/>
      <c r="I598" s="77" t="s">
        <v>3</v>
      </c>
      <c r="J598" s="26">
        <v>9870</v>
      </c>
      <c r="K598" s="22"/>
      <c r="L598" s="23"/>
      <c r="M598" s="20"/>
      <c r="N598" s="24"/>
      <c r="O598" s="20"/>
      <c r="P598" s="20"/>
      <c r="Q598" s="20"/>
      <c r="R598" s="20"/>
      <c r="S598" s="20"/>
      <c r="T598">
        <v>18</v>
      </c>
    </row>
    <row r="599" spans="1:20" ht="13" hidden="1">
      <c r="A599" s="147" t="str">
        <f t="shared" si="35"/>
        <v>[提取结果.xlsx]02-关联交易等事项统计表-大新文创-4内部关联现金流</v>
      </c>
      <c r="B599" s="9">
        <v>597</v>
      </c>
      <c r="C599" s="10" t="s">
        <v>499</v>
      </c>
      <c r="D599" s="10" t="s">
        <v>69</v>
      </c>
      <c r="E599" s="10" t="s">
        <v>158</v>
      </c>
      <c r="F599" s="10" t="s">
        <v>69</v>
      </c>
      <c r="G599" s="10" t="s">
        <v>125</v>
      </c>
      <c r="H599" s="79"/>
      <c r="I599" s="77" t="s">
        <v>3</v>
      </c>
      <c r="J599" s="26">
        <v>19110</v>
      </c>
      <c r="K599" s="22"/>
      <c r="L599" s="23"/>
      <c r="M599" s="20"/>
      <c r="N599" s="24"/>
      <c r="O599" s="20"/>
      <c r="P599" s="20"/>
      <c r="Q599" s="20"/>
      <c r="R599" s="20"/>
      <c r="S599" s="20"/>
      <c r="T599">
        <v>19</v>
      </c>
    </row>
    <row r="600" spans="1:20" ht="13" hidden="1">
      <c r="A600" s="147" t="str">
        <f t="shared" si="35"/>
        <v>[提取结果.xlsx]02-关联交易等事项统计表-大新文创-4内部关联现金流</v>
      </c>
      <c r="B600" s="9">
        <v>598</v>
      </c>
      <c r="C600" s="10" t="s">
        <v>499</v>
      </c>
      <c r="D600" s="10" t="s">
        <v>69</v>
      </c>
      <c r="E600" s="10" t="s">
        <v>158</v>
      </c>
      <c r="F600" s="10" t="s">
        <v>69</v>
      </c>
      <c r="G600" s="10" t="s">
        <v>126</v>
      </c>
      <c r="H600" s="79"/>
      <c r="I600" s="77" t="s">
        <v>3</v>
      </c>
      <c r="J600" s="26">
        <v>27980</v>
      </c>
      <c r="K600" s="22"/>
      <c r="L600" s="23"/>
      <c r="M600" s="20"/>
      <c r="N600" s="24"/>
      <c r="O600" s="20"/>
      <c r="P600" s="20"/>
      <c r="Q600" s="20"/>
      <c r="R600" s="20"/>
      <c r="S600" s="20"/>
      <c r="T600">
        <v>20</v>
      </c>
    </row>
    <row r="601" spans="1:20" ht="13" hidden="1">
      <c r="A601" s="147" t="str">
        <f t="shared" si="35"/>
        <v>[提取结果.xlsx]02-关联交易等事项统计表-大新文创-4内部关联现金流</v>
      </c>
      <c r="B601" s="9">
        <v>599</v>
      </c>
      <c r="C601" s="10" t="s">
        <v>500</v>
      </c>
      <c r="D601" s="10" t="s">
        <v>69</v>
      </c>
      <c r="E601" s="10" t="s">
        <v>158</v>
      </c>
      <c r="F601" s="10" t="s">
        <v>66</v>
      </c>
      <c r="G601" s="10" t="s">
        <v>87</v>
      </c>
      <c r="H601" s="79"/>
      <c r="I601" s="77" t="s">
        <v>3</v>
      </c>
      <c r="J601" s="26">
        <v>6683</v>
      </c>
      <c r="K601" s="22"/>
      <c r="L601" s="23"/>
      <c r="M601" s="20"/>
      <c r="N601" s="24"/>
      <c r="O601" s="20"/>
      <c r="P601" s="20"/>
      <c r="Q601" s="20"/>
      <c r="R601" s="20"/>
      <c r="S601" s="20"/>
      <c r="T601">
        <v>21</v>
      </c>
    </row>
    <row r="602" spans="1:20" ht="13" hidden="1">
      <c r="A602" s="147" t="str">
        <f t="shared" si="35"/>
        <v>[提取结果.xlsx]02-关联交易等事项统计表-大新文创-4内部关联现金流</v>
      </c>
      <c r="B602" s="9">
        <v>600</v>
      </c>
      <c r="C602" s="10" t="s">
        <v>503</v>
      </c>
      <c r="D602" s="10" t="s">
        <v>69</v>
      </c>
      <c r="E602" s="10" t="s">
        <v>158</v>
      </c>
      <c r="F602" s="10" t="s">
        <v>64</v>
      </c>
      <c r="G602" s="10" t="s">
        <v>65</v>
      </c>
      <c r="H602" s="79"/>
      <c r="I602" s="77" t="s">
        <v>3</v>
      </c>
      <c r="J602" s="26">
        <v>499868</v>
      </c>
      <c r="K602" s="22"/>
      <c r="L602" s="23"/>
      <c r="M602" s="20"/>
      <c r="N602" s="24"/>
      <c r="O602" s="20"/>
      <c r="P602" s="20"/>
      <c r="Q602" s="20"/>
      <c r="R602" s="20"/>
      <c r="S602" s="20"/>
      <c r="T602">
        <v>22</v>
      </c>
    </row>
    <row r="603" spans="1:20" ht="13" hidden="1">
      <c r="A603" s="147" t="str">
        <f t="shared" si="35"/>
        <v>[提取结果.xlsx]02-关联交易等事项统计表-大新文创-4内部关联现金流</v>
      </c>
      <c r="B603" s="9">
        <v>601</v>
      </c>
      <c r="C603" s="10" t="s">
        <v>500</v>
      </c>
      <c r="D603" s="10" t="s">
        <v>69</v>
      </c>
      <c r="E603" s="10" t="s">
        <v>158</v>
      </c>
      <c r="F603" s="10" t="s">
        <v>66</v>
      </c>
      <c r="G603" s="10" t="s">
        <v>83</v>
      </c>
      <c r="H603" s="79"/>
      <c r="I603" s="77" t="s">
        <v>3</v>
      </c>
      <c r="J603" s="26">
        <v>52800</v>
      </c>
      <c r="K603" s="22"/>
      <c r="L603" s="23"/>
      <c r="M603" s="20"/>
      <c r="N603" s="24"/>
      <c r="O603" s="20"/>
      <c r="P603" s="20"/>
      <c r="Q603" s="20"/>
      <c r="R603" s="20"/>
      <c r="S603" s="20"/>
      <c r="T603">
        <v>23</v>
      </c>
    </row>
    <row r="604" spans="1:20" s="178" customFormat="1" ht="13" hidden="1">
      <c r="A604" s="147" t="str">
        <f t="shared" si="35"/>
        <v>[提取结果.xlsx]02-关联交易等事项统计表-大新文创-4内部关联现金流</v>
      </c>
      <c r="B604" s="172">
        <v>602</v>
      </c>
      <c r="C604" s="152" t="s">
        <v>499</v>
      </c>
      <c r="D604" s="152" t="s">
        <v>69</v>
      </c>
      <c r="E604" s="152" t="s">
        <v>158</v>
      </c>
      <c r="F604" s="152" t="s">
        <v>69</v>
      </c>
      <c r="G604" s="152" t="s">
        <v>127</v>
      </c>
      <c r="H604" s="193"/>
      <c r="I604" s="174" t="s">
        <v>3</v>
      </c>
      <c r="J604" s="175">
        <v>47280</v>
      </c>
      <c r="K604" s="173"/>
      <c r="L604" s="174"/>
      <c r="M604" s="176"/>
      <c r="N604" s="177"/>
      <c r="O604" s="176"/>
      <c r="P604" s="176"/>
      <c r="Q604" s="176"/>
      <c r="R604" s="176"/>
      <c r="S604" s="176"/>
      <c r="T604" s="178">
        <v>24</v>
      </c>
    </row>
    <row r="605" spans="1:20" ht="13" hidden="1">
      <c r="A605" s="147" t="str">
        <f t="shared" si="35"/>
        <v>[提取结果.xlsx]02-关联交易等事项统计表-大新文创-4内部关联现金流</v>
      </c>
      <c r="B605" s="9">
        <v>603</v>
      </c>
      <c r="C605" s="10" t="s">
        <v>499</v>
      </c>
      <c r="D605" s="10" t="s">
        <v>69</v>
      </c>
      <c r="E605" s="10" t="s">
        <v>158</v>
      </c>
      <c r="F605" s="10" t="s">
        <v>69</v>
      </c>
      <c r="G605" s="10" t="s">
        <v>350</v>
      </c>
      <c r="H605" s="79"/>
      <c r="I605" s="77" t="s">
        <v>3</v>
      </c>
      <c r="J605" s="26">
        <v>1400</v>
      </c>
      <c r="K605" s="22"/>
      <c r="L605" s="23"/>
      <c r="M605" s="20"/>
      <c r="N605" s="24"/>
      <c r="O605" s="20"/>
      <c r="P605" s="20"/>
      <c r="Q605" s="20"/>
      <c r="R605" s="20"/>
      <c r="S605" s="20"/>
      <c r="T605">
        <v>25</v>
      </c>
    </row>
    <row r="606" spans="1:20" ht="13" hidden="1">
      <c r="A606" s="147" t="str">
        <f t="shared" si="35"/>
        <v>[提取结果.xlsx]02-关联交易等事项统计表-大新文创-4内部关联现金流</v>
      </c>
      <c r="B606" s="9">
        <v>604</v>
      </c>
      <c r="C606" s="10" t="s">
        <v>504</v>
      </c>
      <c r="D606" s="10" t="s">
        <v>69</v>
      </c>
      <c r="E606" s="10" t="s">
        <v>158</v>
      </c>
      <c r="F606" s="10" t="s">
        <v>72</v>
      </c>
      <c r="G606" s="10" t="s">
        <v>76</v>
      </c>
      <c r="H606" s="79"/>
      <c r="I606" s="77" t="s">
        <v>3</v>
      </c>
      <c r="J606" s="26">
        <v>140339</v>
      </c>
      <c r="K606" s="22"/>
      <c r="L606" s="23"/>
      <c r="M606" s="20"/>
      <c r="N606" s="24"/>
      <c r="O606" s="20"/>
      <c r="P606" s="20"/>
      <c r="Q606" s="20"/>
      <c r="R606" s="20"/>
      <c r="S606" s="20"/>
      <c r="T606">
        <v>26</v>
      </c>
    </row>
    <row r="607" spans="1:20" ht="13" hidden="1">
      <c r="A607" s="147" t="str">
        <f t="shared" si="35"/>
        <v>[提取结果.xlsx]02-关联交易等事项统计表-大新文创-4内部关联现金流</v>
      </c>
      <c r="B607" s="9">
        <v>605</v>
      </c>
      <c r="C607" s="10" t="s">
        <v>500</v>
      </c>
      <c r="D607" s="10" t="s">
        <v>69</v>
      </c>
      <c r="E607" s="10" t="s">
        <v>158</v>
      </c>
      <c r="F607" s="10" t="s">
        <v>66</v>
      </c>
      <c r="G607" s="10" t="s">
        <v>88</v>
      </c>
      <c r="H607" s="79"/>
      <c r="I607" s="77" t="s">
        <v>3</v>
      </c>
      <c r="J607" s="26">
        <v>975428.25</v>
      </c>
      <c r="K607" s="22"/>
      <c r="L607" s="23"/>
      <c r="M607" s="20"/>
      <c r="N607" s="24"/>
      <c r="O607" s="20"/>
      <c r="P607" s="20"/>
      <c r="Q607" s="20"/>
      <c r="R607" s="20"/>
      <c r="S607" s="20"/>
      <c r="T607">
        <v>27</v>
      </c>
    </row>
    <row r="608" spans="1:20" ht="13" hidden="1">
      <c r="A608" s="147" t="str">
        <f t="shared" si="35"/>
        <v>[提取结果.xlsx]02-关联交易等事项统计表-大新文创-4内部关联现金流</v>
      </c>
      <c r="B608" s="9">
        <v>606</v>
      </c>
      <c r="C608" s="10" t="s">
        <v>499</v>
      </c>
      <c r="D608" s="10" t="s">
        <v>69</v>
      </c>
      <c r="E608" s="10" t="s">
        <v>158</v>
      </c>
      <c r="F608" s="10" t="s">
        <v>69</v>
      </c>
      <c r="G608" s="10" t="s">
        <v>347</v>
      </c>
      <c r="H608" s="79"/>
      <c r="I608" s="77" t="s">
        <v>3</v>
      </c>
      <c r="J608" s="26">
        <v>1400</v>
      </c>
      <c r="K608" s="22"/>
      <c r="L608" s="23"/>
      <c r="M608" s="20"/>
      <c r="N608" s="24"/>
      <c r="O608" s="20"/>
      <c r="P608" s="20"/>
      <c r="Q608" s="20"/>
      <c r="R608" s="20"/>
      <c r="S608" s="20"/>
      <c r="T608">
        <v>28</v>
      </c>
    </row>
    <row r="609" spans="1:20" s="178" customFormat="1" ht="13" hidden="1">
      <c r="A609" s="147" t="str">
        <f t="shared" si="35"/>
        <v>[提取结果.xlsx]02-关联交易等事项统计表-大新文创-4内部关联现金流</v>
      </c>
      <c r="B609" s="172">
        <v>607</v>
      </c>
      <c r="C609" s="152" t="s">
        <v>500</v>
      </c>
      <c r="D609" s="152" t="s">
        <v>69</v>
      </c>
      <c r="E609" s="152" t="s">
        <v>158</v>
      </c>
      <c r="F609" s="152" t="s">
        <v>66</v>
      </c>
      <c r="G609" s="152" t="s">
        <v>78</v>
      </c>
      <c r="H609" s="193"/>
      <c r="I609" s="174" t="s">
        <v>3</v>
      </c>
      <c r="J609" s="175">
        <v>243713</v>
      </c>
      <c r="K609" s="173"/>
      <c r="L609" s="174"/>
      <c r="M609" s="176"/>
      <c r="N609" s="177"/>
      <c r="O609" s="176"/>
      <c r="P609" s="176"/>
      <c r="Q609" s="176"/>
      <c r="R609" s="176"/>
      <c r="S609" s="176"/>
      <c r="T609" s="178">
        <v>29</v>
      </c>
    </row>
    <row r="610" spans="1:20" ht="13" hidden="1">
      <c r="A610" s="147" t="str">
        <f t="shared" si="35"/>
        <v>[提取结果.xlsx]02-关联交易等事项统计表-大新文创-4内部关联现金流</v>
      </c>
      <c r="B610" s="9">
        <v>608</v>
      </c>
      <c r="C610" s="10" t="s">
        <v>500</v>
      </c>
      <c r="D610" s="10" t="s">
        <v>69</v>
      </c>
      <c r="E610" s="10" t="s">
        <v>158</v>
      </c>
      <c r="F610" s="10" t="s">
        <v>66</v>
      </c>
      <c r="G610" s="10" t="s">
        <v>106</v>
      </c>
      <c r="H610" s="79"/>
      <c r="I610" s="77" t="s">
        <v>3</v>
      </c>
      <c r="J610" s="26">
        <v>14300</v>
      </c>
      <c r="K610" s="22"/>
      <c r="L610" s="23"/>
      <c r="M610" s="20"/>
      <c r="N610" s="24"/>
      <c r="O610" s="20"/>
      <c r="P610" s="20"/>
      <c r="Q610" s="20"/>
      <c r="R610" s="20"/>
      <c r="S610" s="20"/>
      <c r="T610">
        <v>30</v>
      </c>
    </row>
    <row r="611" spans="1:20" ht="13" hidden="1">
      <c r="A611" s="147" t="str">
        <f t="shared" si="35"/>
        <v>[提取结果.xlsx]02-关联交易等事项统计表-大新文创-4内部关联现金流</v>
      </c>
      <c r="B611" s="9">
        <v>609</v>
      </c>
      <c r="C611" s="10" t="s">
        <v>499</v>
      </c>
      <c r="D611" s="10" t="s">
        <v>69</v>
      </c>
      <c r="E611" s="10" t="s">
        <v>158</v>
      </c>
      <c r="F611" s="10" t="s">
        <v>69</v>
      </c>
      <c r="G611" s="10" t="s">
        <v>213</v>
      </c>
      <c r="H611" s="79"/>
      <c r="I611" s="77" t="s">
        <v>3</v>
      </c>
      <c r="J611" s="26">
        <v>3900</v>
      </c>
      <c r="K611" s="22"/>
      <c r="L611" s="23"/>
      <c r="M611" s="20"/>
      <c r="N611" s="24"/>
      <c r="O611" s="20"/>
      <c r="P611" s="20"/>
      <c r="Q611" s="20"/>
      <c r="R611" s="20"/>
      <c r="S611" s="20"/>
      <c r="T611">
        <v>32</v>
      </c>
    </row>
    <row r="612" spans="1:20" ht="13" hidden="1">
      <c r="A612" s="147" t="str">
        <f t="shared" si="35"/>
        <v>[提取结果.xlsx]02-关联交易等事项统计表-大新文创-4内部关联现金流</v>
      </c>
      <c r="B612" s="9">
        <v>610</v>
      </c>
      <c r="C612" s="10" t="s">
        <v>500</v>
      </c>
      <c r="D612" s="10" t="s">
        <v>69</v>
      </c>
      <c r="E612" s="10" t="s">
        <v>158</v>
      </c>
      <c r="F612" s="10" t="s">
        <v>66</v>
      </c>
      <c r="G612" s="10" t="s">
        <v>179</v>
      </c>
      <c r="H612" s="79"/>
      <c r="I612" s="77" t="s">
        <v>3</v>
      </c>
      <c r="J612" s="26">
        <v>46222</v>
      </c>
      <c r="K612" s="22"/>
      <c r="L612" s="23"/>
      <c r="M612" s="20"/>
      <c r="N612" s="24"/>
      <c r="O612" s="20"/>
      <c r="P612" s="20"/>
      <c r="Q612" s="20"/>
      <c r="R612" s="20"/>
      <c r="S612" s="20"/>
      <c r="T612">
        <v>33</v>
      </c>
    </row>
    <row r="613" spans="1:20" ht="13" hidden="1">
      <c r="A613" s="147" t="str">
        <f t="shared" si="35"/>
        <v>[提取结果.xlsx]02-关联交易等事项统计表-大新文创-4内部关联现金流</v>
      </c>
      <c r="B613" s="9">
        <v>611</v>
      </c>
      <c r="C613" s="10" t="s">
        <v>499</v>
      </c>
      <c r="D613" s="10" t="s">
        <v>69</v>
      </c>
      <c r="E613" s="10" t="s">
        <v>158</v>
      </c>
      <c r="F613" s="10" t="s">
        <v>69</v>
      </c>
      <c r="G613" s="10" t="s">
        <v>392</v>
      </c>
      <c r="H613" s="79"/>
      <c r="I613" s="77" t="s">
        <v>3</v>
      </c>
      <c r="J613" s="26">
        <v>138.5</v>
      </c>
      <c r="K613" s="22"/>
      <c r="L613" s="23"/>
      <c r="M613" s="20"/>
      <c r="N613" s="24"/>
      <c r="O613" s="20"/>
      <c r="P613" s="20"/>
      <c r="Q613" s="20"/>
      <c r="R613" s="20"/>
      <c r="S613" s="20"/>
      <c r="T613">
        <v>34</v>
      </c>
    </row>
    <row r="614" spans="1:20" ht="13" hidden="1">
      <c r="A614" s="147" t="str">
        <f t="shared" si="35"/>
        <v>[提取结果.xlsx]02-关联交易等事项统计表-大新文创-4内部关联现金流</v>
      </c>
      <c r="B614" s="9">
        <v>612</v>
      </c>
      <c r="C614" s="10" t="s">
        <v>500</v>
      </c>
      <c r="D614" s="10" t="s">
        <v>69</v>
      </c>
      <c r="E614" s="10" t="s">
        <v>158</v>
      </c>
      <c r="F614" s="10" t="s">
        <v>66</v>
      </c>
      <c r="G614" s="10" t="s">
        <v>84</v>
      </c>
      <c r="H614" s="79"/>
      <c r="I614" s="77" t="s">
        <v>3</v>
      </c>
      <c r="J614" s="26">
        <v>19892</v>
      </c>
      <c r="K614" s="22"/>
      <c r="L614" s="23"/>
      <c r="M614" s="20"/>
      <c r="N614" s="24"/>
      <c r="O614" s="20"/>
      <c r="P614" s="20"/>
      <c r="Q614" s="20"/>
      <c r="R614" s="20"/>
      <c r="S614" s="20"/>
      <c r="T614">
        <v>35</v>
      </c>
    </row>
    <row r="615" spans="1:20" ht="13" hidden="1">
      <c r="A615" s="147" t="str">
        <f t="shared" si="35"/>
        <v>[提取结果.xlsx]02-关联交易等事项统计表-大新文创-4内部关联现金流</v>
      </c>
      <c r="B615" s="9">
        <v>613</v>
      </c>
      <c r="C615" s="10" t="s">
        <v>500</v>
      </c>
      <c r="D615" s="10" t="s">
        <v>69</v>
      </c>
      <c r="E615" s="10" t="s">
        <v>158</v>
      </c>
      <c r="F615" s="10" t="s">
        <v>66</v>
      </c>
      <c r="G615" s="10" t="s">
        <v>80</v>
      </c>
      <c r="H615" s="79"/>
      <c r="I615" s="77" t="s">
        <v>3</v>
      </c>
      <c r="J615" s="26">
        <v>16683</v>
      </c>
      <c r="K615" s="22"/>
      <c r="L615" s="23"/>
      <c r="M615" s="20"/>
      <c r="N615" s="24"/>
      <c r="O615" s="20"/>
      <c r="P615" s="20"/>
      <c r="Q615" s="20"/>
      <c r="R615" s="20"/>
      <c r="S615" s="20"/>
      <c r="T615">
        <v>36</v>
      </c>
    </row>
    <row r="616" spans="1:20" ht="13" hidden="1">
      <c r="A616" s="147" t="str">
        <f t="shared" si="35"/>
        <v>[提取结果.xlsx]02-关联交易等事项统计表-大新文创-4内部关联现金流</v>
      </c>
      <c r="B616" s="9">
        <v>614</v>
      </c>
      <c r="C616" s="10" t="s">
        <v>500</v>
      </c>
      <c r="D616" s="10" t="s">
        <v>69</v>
      </c>
      <c r="E616" s="10" t="s">
        <v>158</v>
      </c>
      <c r="F616" s="10" t="s">
        <v>66</v>
      </c>
      <c r="G616" s="10" t="s">
        <v>88</v>
      </c>
      <c r="H616" s="79"/>
      <c r="I616" s="77" t="s">
        <v>6</v>
      </c>
      <c r="J616" s="26">
        <v>32560</v>
      </c>
      <c r="K616" s="22"/>
      <c r="L616" s="23"/>
      <c r="M616" s="20"/>
      <c r="N616" s="24"/>
      <c r="O616" s="20"/>
      <c r="P616" s="20"/>
      <c r="Q616" s="20"/>
      <c r="R616" s="20"/>
      <c r="S616" s="20"/>
      <c r="T616">
        <v>37</v>
      </c>
    </row>
    <row r="617" spans="1:20" ht="13" hidden="1">
      <c r="A617" s="147" t="str">
        <f t="shared" si="35"/>
        <v>[提取结果.xlsx]02-关联交易等事项统计表-大新文创-4内部关联现金流</v>
      </c>
      <c r="B617" s="9">
        <v>615</v>
      </c>
      <c r="C617" s="10" t="s">
        <v>500</v>
      </c>
      <c r="D617" s="10" t="s">
        <v>69</v>
      </c>
      <c r="E617" s="10" t="s">
        <v>158</v>
      </c>
      <c r="F617" s="10" t="s">
        <v>66</v>
      </c>
      <c r="G617" s="10" t="s">
        <v>179</v>
      </c>
      <c r="H617" s="79"/>
      <c r="I617" s="77" t="s">
        <v>6</v>
      </c>
      <c r="J617" s="26">
        <v>16723</v>
      </c>
      <c r="K617" s="22"/>
      <c r="L617" s="23"/>
      <c r="M617" s="20"/>
      <c r="N617" s="24"/>
      <c r="O617" s="20"/>
      <c r="P617" s="20"/>
      <c r="Q617" s="20"/>
      <c r="R617" s="20"/>
      <c r="S617" s="20"/>
      <c r="T617">
        <v>39</v>
      </c>
    </row>
    <row r="618" spans="1:20" s="178" customFormat="1" ht="13" hidden="1">
      <c r="A618" s="147" t="str">
        <f t="shared" si="35"/>
        <v>[提取结果.xlsx]02-关联交易等事项统计表-大新文创-4内部关联现金流</v>
      </c>
      <c r="B618" s="172">
        <v>616</v>
      </c>
      <c r="C618" s="152" t="s">
        <v>500</v>
      </c>
      <c r="D618" s="152" t="s">
        <v>69</v>
      </c>
      <c r="E618" s="152" t="s">
        <v>158</v>
      </c>
      <c r="F618" s="152" t="s">
        <v>66</v>
      </c>
      <c r="G618" s="152" t="s">
        <v>80</v>
      </c>
      <c r="H618" s="193"/>
      <c r="I618" s="174" t="s">
        <v>6</v>
      </c>
      <c r="J618" s="175">
        <v>177413</v>
      </c>
      <c r="K618" s="173"/>
      <c r="L618" s="174"/>
      <c r="M618" s="176"/>
      <c r="N618" s="177"/>
      <c r="O618" s="176"/>
      <c r="P618" s="176"/>
      <c r="Q618" s="176"/>
      <c r="R618" s="176"/>
      <c r="S618" s="176"/>
      <c r="T618" s="178">
        <v>40</v>
      </c>
    </row>
    <row r="619" spans="1:20" ht="13" hidden="1">
      <c r="A619" s="147" t="str">
        <f t="shared" si="35"/>
        <v>[提取结果.xlsx]02-关联交易等事项统计表-大新文创-4内部关联现金流</v>
      </c>
      <c r="B619" s="9">
        <v>617</v>
      </c>
      <c r="C619" s="10" t="s">
        <v>499</v>
      </c>
      <c r="D619" s="10" t="s">
        <v>69</v>
      </c>
      <c r="E619" s="10" t="s">
        <v>158</v>
      </c>
      <c r="F619" s="10" t="s">
        <v>69</v>
      </c>
      <c r="G619" s="10" t="s">
        <v>415</v>
      </c>
      <c r="H619" s="79"/>
      <c r="I619" s="77" t="s">
        <v>6</v>
      </c>
      <c r="J619" s="26">
        <v>305587.5</v>
      </c>
      <c r="K619" s="22"/>
      <c r="L619" s="23"/>
      <c r="M619" s="20"/>
      <c r="N619" s="24"/>
      <c r="O619" s="20"/>
      <c r="P619" s="20"/>
      <c r="Q619" s="20"/>
      <c r="R619" s="20"/>
      <c r="S619" s="20"/>
      <c r="T619">
        <v>41</v>
      </c>
    </row>
    <row r="620" spans="1:20" ht="13" hidden="1">
      <c r="A620" s="147" t="str">
        <f t="shared" si="35"/>
        <v>[提取结果.xlsx]02-关联交易等事项统计表-大新文创-4内部关联现金流</v>
      </c>
      <c r="B620" s="9">
        <v>618</v>
      </c>
      <c r="C620" s="10" t="s">
        <v>504</v>
      </c>
      <c r="D620" s="10" t="s">
        <v>69</v>
      </c>
      <c r="E620" s="10" t="s">
        <v>158</v>
      </c>
      <c r="F620" s="10" t="s">
        <v>72</v>
      </c>
      <c r="G620" s="10" t="s">
        <v>76</v>
      </c>
      <c r="H620" s="79"/>
      <c r="I620" s="77" t="s">
        <v>6</v>
      </c>
      <c r="J620" s="26">
        <v>11871</v>
      </c>
      <c r="K620" s="22"/>
      <c r="L620" s="23"/>
      <c r="M620" s="20"/>
      <c r="N620" s="24"/>
      <c r="O620" s="20"/>
      <c r="P620" s="20"/>
      <c r="Q620" s="20"/>
      <c r="R620" s="20"/>
      <c r="S620" s="20"/>
      <c r="T620">
        <v>42</v>
      </c>
    </row>
    <row r="621" spans="1:20" ht="13" hidden="1">
      <c r="A621" s="147" t="str">
        <f t="shared" si="35"/>
        <v>[提取结果.xlsx]02-关联交易等事项统计表-大新文创-4内部关联现金流</v>
      </c>
      <c r="B621" s="9">
        <v>619</v>
      </c>
      <c r="C621" s="10" t="s">
        <v>500</v>
      </c>
      <c r="D621" s="10" t="s">
        <v>69</v>
      </c>
      <c r="E621" s="10" t="s">
        <v>158</v>
      </c>
      <c r="F621" s="10" t="s">
        <v>66</v>
      </c>
      <c r="G621" s="10" t="s">
        <v>184</v>
      </c>
      <c r="H621" s="79"/>
      <c r="I621" s="77" t="s">
        <v>9</v>
      </c>
      <c r="J621" s="26">
        <v>84845.87</v>
      </c>
      <c r="K621" s="22"/>
      <c r="L621" s="23"/>
      <c r="M621" s="20"/>
      <c r="N621" s="24"/>
      <c r="O621" s="20"/>
      <c r="P621" s="20"/>
      <c r="Q621" s="20"/>
      <c r="R621" s="20"/>
      <c r="S621" s="20"/>
      <c r="T621">
        <v>43</v>
      </c>
    </row>
    <row r="622" spans="1:20" ht="13" hidden="1">
      <c r="A622" s="147" t="str">
        <f t="shared" si="35"/>
        <v>[提取结果.xlsx]02-关联交易等事项统计表-大新文创-4内部关联现金流</v>
      </c>
      <c r="B622" s="9">
        <v>620</v>
      </c>
      <c r="C622" s="10" t="s">
        <v>500</v>
      </c>
      <c r="D622" s="10" t="s">
        <v>69</v>
      </c>
      <c r="E622" s="10" t="s">
        <v>158</v>
      </c>
      <c r="F622" s="10" t="s">
        <v>66</v>
      </c>
      <c r="G622" s="10" t="s">
        <v>505</v>
      </c>
      <c r="H622" s="79"/>
      <c r="I622" s="77" t="s">
        <v>3</v>
      </c>
      <c r="J622" s="26">
        <v>6000</v>
      </c>
      <c r="K622" s="22"/>
      <c r="L622" s="23"/>
      <c r="M622" s="20"/>
      <c r="N622" s="24"/>
      <c r="O622" s="20"/>
      <c r="P622" s="20"/>
      <c r="Q622" s="20"/>
      <c r="R622" s="20"/>
      <c r="S622" s="20"/>
      <c r="T622">
        <v>44</v>
      </c>
    </row>
    <row r="623" spans="1:20" ht="13" hidden="1">
      <c r="A623" s="147" t="str">
        <f t="shared" si="35"/>
        <v>[提取结果.xlsx]02-关联交易等事项统计表-大新文创-4内部关联现金流</v>
      </c>
      <c r="B623" s="9">
        <v>621</v>
      </c>
      <c r="C623" s="10" t="s">
        <v>506</v>
      </c>
      <c r="D623" s="10" t="s">
        <v>66</v>
      </c>
      <c r="E623" s="10" t="s">
        <v>88</v>
      </c>
      <c r="F623" s="10" t="s">
        <v>66</v>
      </c>
      <c r="G623" s="10" t="s">
        <v>175</v>
      </c>
      <c r="H623" s="79" t="s">
        <v>346</v>
      </c>
      <c r="I623" s="77" t="s">
        <v>6</v>
      </c>
      <c r="J623" s="26">
        <v>67756</v>
      </c>
      <c r="K623" s="22"/>
      <c r="L623" s="23"/>
      <c r="M623" s="20"/>
      <c r="N623" s="24"/>
      <c r="O623" s="20"/>
      <c r="P623" s="20"/>
      <c r="Q623" s="20"/>
      <c r="R623" s="20"/>
      <c r="S623" s="20"/>
      <c r="T623">
        <v>45</v>
      </c>
    </row>
    <row r="624" spans="1:20" s="178" customFormat="1" ht="13" hidden="1">
      <c r="A624" s="147" t="str">
        <f t="shared" si="35"/>
        <v>[提取结果.xlsx]02-关联交易等事项统计表-大新文创-4内部关联现金流</v>
      </c>
      <c r="B624" s="172">
        <v>622</v>
      </c>
      <c r="C624" s="152" t="s">
        <v>507</v>
      </c>
      <c r="D624" s="152" t="s">
        <v>66</v>
      </c>
      <c r="E624" s="152" t="s">
        <v>88</v>
      </c>
      <c r="F624" s="152" t="s">
        <v>69</v>
      </c>
      <c r="G624" s="152" t="s">
        <v>158</v>
      </c>
      <c r="H624" s="193" t="s">
        <v>437</v>
      </c>
      <c r="I624" s="174" t="s">
        <v>3</v>
      </c>
      <c r="J624" s="175">
        <v>32560</v>
      </c>
      <c r="K624" s="173"/>
      <c r="L624" s="174"/>
      <c r="M624" s="176"/>
      <c r="N624" s="177"/>
      <c r="O624" s="176"/>
      <c r="P624" s="176"/>
      <c r="Q624" s="176"/>
      <c r="R624" s="176"/>
      <c r="S624" s="176"/>
      <c r="T624" s="178">
        <v>46</v>
      </c>
    </row>
    <row r="625" spans="1:20" s="178" customFormat="1" ht="13" hidden="1">
      <c r="A625" s="171" t="str">
        <f t="shared" si="35"/>
        <v>[提取结果.xlsx]02-关联交易等事项统计表-大新文创-4内部关联现金流</v>
      </c>
      <c r="B625" s="172">
        <v>623</v>
      </c>
      <c r="C625" s="152" t="s">
        <v>507</v>
      </c>
      <c r="D625" s="152" t="s">
        <v>66</v>
      </c>
      <c r="E625" s="152" t="s">
        <v>88</v>
      </c>
      <c r="F625" s="152" t="s">
        <v>69</v>
      </c>
      <c r="G625" s="152" t="s">
        <v>158</v>
      </c>
      <c r="H625" s="193" t="s">
        <v>346</v>
      </c>
      <c r="I625" s="174" t="s">
        <v>6</v>
      </c>
      <c r="J625" s="175">
        <v>975428.25</v>
      </c>
      <c r="K625" s="173"/>
      <c r="L625" s="174"/>
      <c r="M625" s="176"/>
      <c r="N625" s="177"/>
      <c r="O625" s="176"/>
      <c r="P625" s="176"/>
      <c r="Q625" s="176"/>
      <c r="R625" s="176"/>
      <c r="S625" s="176"/>
      <c r="T625" s="178">
        <v>47</v>
      </c>
    </row>
    <row r="626" spans="1:20" s="178" customFormat="1" ht="13" hidden="1">
      <c r="A626" s="171" t="str">
        <f t="shared" si="35"/>
        <v>[提取结果.xlsx]02-关联交易等事项统计表-大新文创-4内部关联现金流</v>
      </c>
      <c r="B626" s="172">
        <v>624</v>
      </c>
      <c r="C626" s="152" t="s">
        <v>506</v>
      </c>
      <c r="D626" s="152" t="s">
        <v>66</v>
      </c>
      <c r="E626" s="152" t="s">
        <v>88</v>
      </c>
      <c r="F626" s="152" t="s">
        <v>66</v>
      </c>
      <c r="G626" s="152" t="s">
        <v>365</v>
      </c>
      <c r="H626" s="193" t="s">
        <v>346</v>
      </c>
      <c r="I626" s="174" t="s">
        <v>6</v>
      </c>
      <c r="J626" s="175">
        <v>1413562.14</v>
      </c>
      <c r="K626" s="173"/>
      <c r="L626" s="174"/>
      <c r="M626" s="176"/>
      <c r="N626" s="177"/>
      <c r="O626" s="176"/>
      <c r="P626" s="176"/>
      <c r="Q626" s="176"/>
      <c r="R626" s="176"/>
      <c r="S626" s="176"/>
      <c r="T626" s="178">
        <v>48</v>
      </c>
    </row>
    <row r="627" spans="1:20" ht="13" hidden="1">
      <c r="A627" s="147" t="str">
        <f t="shared" si="35"/>
        <v>[提取结果.xlsx]02-关联交易等事项统计表-大新文创-4内部关联现金流</v>
      </c>
      <c r="B627" s="9">
        <v>625</v>
      </c>
      <c r="C627" s="10" t="s">
        <v>506</v>
      </c>
      <c r="D627" s="10" t="s">
        <v>66</v>
      </c>
      <c r="E627" s="10" t="s">
        <v>88</v>
      </c>
      <c r="F627" s="10" t="s">
        <v>66</v>
      </c>
      <c r="G627" s="10" t="s">
        <v>365</v>
      </c>
      <c r="H627" s="79" t="s">
        <v>508</v>
      </c>
      <c r="I627" s="77" t="s">
        <v>26</v>
      </c>
      <c r="J627" s="26">
        <v>1500000</v>
      </c>
      <c r="K627" s="22"/>
      <c r="L627" s="23"/>
      <c r="M627" s="20"/>
      <c r="N627" s="24"/>
      <c r="O627" s="20"/>
      <c r="P627" s="20"/>
      <c r="Q627" s="20"/>
      <c r="R627" s="20"/>
      <c r="S627" s="20"/>
      <c r="T627">
        <v>49</v>
      </c>
    </row>
    <row r="628" spans="1:20" ht="13" hidden="1">
      <c r="A628" s="147" t="str">
        <f t="shared" si="35"/>
        <v>[提取结果.xlsx]02-关联交易等事项统计表-大新文创-4内部关联现金流</v>
      </c>
      <c r="B628" s="9">
        <v>626</v>
      </c>
      <c r="C628" s="10" t="s">
        <v>500</v>
      </c>
      <c r="D628" s="10" t="s">
        <v>69</v>
      </c>
      <c r="E628" s="10" t="s">
        <v>70</v>
      </c>
      <c r="F628" s="10" t="s">
        <v>66</v>
      </c>
      <c r="G628" s="10" t="s">
        <v>179</v>
      </c>
      <c r="H628" s="79" t="s">
        <v>510</v>
      </c>
      <c r="I628" s="77" t="s">
        <v>7</v>
      </c>
      <c r="J628" s="26">
        <v>33</v>
      </c>
      <c r="K628" s="22"/>
      <c r="L628" s="23"/>
      <c r="M628" s="20"/>
      <c r="N628" s="24"/>
      <c r="O628" s="20"/>
      <c r="P628" s="20"/>
      <c r="Q628" s="20"/>
      <c r="R628" s="20"/>
      <c r="S628" s="20"/>
      <c r="T628">
        <v>51</v>
      </c>
    </row>
    <row r="629" spans="1:20" ht="13" hidden="1">
      <c r="A629" s="147" t="str">
        <f t="shared" si="35"/>
        <v>[提取结果.xlsx]02-关联交易等事项统计表-大新文创-4内部关联现金流</v>
      </c>
      <c r="B629" s="9">
        <v>627</v>
      </c>
      <c r="C629" s="10" t="s">
        <v>499</v>
      </c>
      <c r="D629" s="10" t="s">
        <v>69</v>
      </c>
      <c r="E629" s="10" t="s">
        <v>70</v>
      </c>
      <c r="F629" s="10" t="s">
        <v>69</v>
      </c>
      <c r="G629" s="10" t="s">
        <v>161</v>
      </c>
      <c r="H629" s="79" t="s">
        <v>510</v>
      </c>
      <c r="I629" s="77" t="s">
        <v>7</v>
      </c>
      <c r="J629" s="26">
        <v>33</v>
      </c>
      <c r="K629" s="22"/>
      <c r="L629" s="23"/>
      <c r="M629" s="20"/>
      <c r="N629" s="24"/>
      <c r="O629" s="20"/>
      <c r="P629" s="20"/>
      <c r="Q629" s="20"/>
      <c r="R629" s="20"/>
      <c r="S629" s="20"/>
      <c r="T629">
        <v>52</v>
      </c>
    </row>
    <row r="630" spans="1:20" ht="13" hidden="1">
      <c r="A630" s="147" t="str">
        <f t="shared" si="35"/>
        <v>[提取结果.xlsx]02-关联交易等事项统计表-大新文创-4内部关联现金流</v>
      </c>
      <c r="B630" s="9">
        <v>628</v>
      </c>
      <c r="C630" s="10" t="s">
        <v>500</v>
      </c>
      <c r="D630" s="10" t="s">
        <v>69</v>
      </c>
      <c r="E630" s="10" t="s">
        <v>70</v>
      </c>
      <c r="F630" s="10" t="s">
        <v>66</v>
      </c>
      <c r="G630" s="10" t="s">
        <v>78</v>
      </c>
      <c r="H630" s="79" t="s">
        <v>510</v>
      </c>
      <c r="I630" s="77" t="s">
        <v>7</v>
      </c>
      <c r="J630" s="26">
        <v>42</v>
      </c>
      <c r="K630" s="22"/>
      <c r="L630" s="23"/>
      <c r="M630" s="20"/>
      <c r="N630" s="24"/>
      <c r="O630" s="20"/>
      <c r="P630" s="20"/>
      <c r="Q630" s="20"/>
      <c r="R630" s="20"/>
      <c r="S630" s="20"/>
      <c r="T630">
        <v>53</v>
      </c>
    </row>
    <row r="631" spans="1:20" ht="13" hidden="1">
      <c r="A631" s="147" t="str">
        <f t="shared" si="35"/>
        <v>[提取结果.xlsx]02-关联交易等事项统计表-大新文创-4内部关联现金流</v>
      </c>
      <c r="B631" s="9">
        <v>629</v>
      </c>
      <c r="C631" s="10" t="s">
        <v>499</v>
      </c>
      <c r="D631" s="10" t="s">
        <v>69</v>
      </c>
      <c r="E631" s="10" t="s">
        <v>70</v>
      </c>
      <c r="F631" s="10" t="s">
        <v>69</v>
      </c>
      <c r="G631" s="10" t="s">
        <v>180</v>
      </c>
      <c r="H631" s="79" t="s">
        <v>510</v>
      </c>
      <c r="I631" s="77" t="s">
        <v>7</v>
      </c>
      <c r="J631" s="26">
        <v>109.8</v>
      </c>
      <c r="K631" s="22"/>
      <c r="L631" s="23"/>
      <c r="M631" s="20"/>
      <c r="N631" s="24"/>
      <c r="O631" s="20"/>
      <c r="P631" s="20"/>
      <c r="Q631" s="20"/>
      <c r="R631" s="20"/>
      <c r="S631" s="20"/>
      <c r="T631">
        <v>54</v>
      </c>
    </row>
    <row r="632" spans="1:20" ht="13" hidden="1">
      <c r="A632" s="147" t="str">
        <f t="shared" si="35"/>
        <v>[提取结果.xlsx]02-关联交易等事项统计表-大新文创-4内部关联现金流</v>
      </c>
      <c r="B632" s="9">
        <v>630</v>
      </c>
      <c r="C632" s="10" t="s">
        <v>499</v>
      </c>
      <c r="D632" s="10" t="s">
        <v>69</v>
      </c>
      <c r="E632" s="10" t="s">
        <v>70</v>
      </c>
      <c r="F632" s="10" t="s">
        <v>69</v>
      </c>
      <c r="G632" s="10" t="s">
        <v>102</v>
      </c>
      <c r="H632" s="79" t="s">
        <v>510</v>
      </c>
      <c r="I632" s="77" t="s">
        <v>7</v>
      </c>
      <c r="J632" s="26">
        <v>79.2</v>
      </c>
      <c r="K632" s="22"/>
      <c r="L632" s="23"/>
      <c r="M632" s="20"/>
      <c r="N632" s="24"/>
      <c r="O632" s="20"/>
      <c r="P632" s="20"/>
      <c r="Q632" s="20"/>
      <c r="R632" s="20"/>
      <c r="S632" s="20"/>
      <c r="T632">
        <v>55</v>
      </c>
    </row>
    <row r="633" spans="1:20" ht="13" hidden="1">
      <c r="A633" s="147" t="str">
        <f t="shared" si="35"/>
        <v>[提取结果.xlsx]02-关联交易等事项统计表-大新文创-4内部关联现金流</v>
      </c>
      <c r="B633" s="9">
        <v>631</v>
      </c>
      <c r="C633" s="10" t="s">
        <v>500</v>
      </c>
      <c r="D633" s="10" t="s">
        <v>69</v>
      </c>
      <c r="E633" s="10" t="s">
        <v>70</v>
      </c>
      <c r="F633" s="10" t="s">
        <v>66</v>
      </c>
      <c r="G633" s="10" t="s">
        <v>80</v>
      </c>
      <c r="H633" s="79" t="s">
        <v>510</v>
      </c>
      <c r="I633" s="77" t="s">
        <v>7</v>
      </c>
      <c r="J633" s="26">
        <v>91.2</v>
      </c>
      <c r="K633" s="22"/>
      <c r="L633" s="23"/>
      <c r="M633" s="20"/>
      <c r="N633" s="24"/>
      <c r="O633" s="20"/>
      <c r="P633" s="20" t="s">
        <v>501</v>
      </c>
      <c r="Q633" s="20"/>
      <c r="R633" s="20"/>
      <c r="S633" s="20"/>
      <c r="T633">
        <v>56</v>
      </c>
    </row>
    <row r="634" spans="1:20" ht="13" hidden="1">
      <c r="A634" s="147" t="str">
        <f t="shared" si="35"/>
        <v>[提取结果.xlsx]02-关联交易等事项统计表-大新文创-4内部关联现金流</v>
      </c>
      <c r="B634" s="9">
        <v>632</v>
      </c>
      <c r="C634" s="10" t="s">
        <v>503</v>
      </c>
      <c r="D634" s="10" t="s">
        <v>69</v>
      </c>
      <c r="E634" s="10" t="s">
        <v>70</v>
      </c>
      <c r="F634" s="10" t="s">
        <v>64</v>
      </c>
      <c r="G634" s="10" t="s">
        <v>65</v>
      </c>
      <c r="H634" s="79" t="s">
        <v>256</v>
      </c>
      <c r="I634" s="77" t="s">
        <v>5</v>
      </c>
      <c r="J634" s="26">
        <v>98333.33</v>
      </c>
      <c r="K634" s="22"/>
      <c r="L634" s="23"/>
      <c r="M634" s="20"/>
      <c r="N634" s="24"/>
      <c r="O634" s="20"/>
      <c r="P634" s="20" t="s">
        <v>501</v>
      </c>
      <c r="Q634" s="20"/>
      <c r="R634" s="20"/>
      <c r="S634" s="20"/>
      <c r="T634">
        <v>57</v>
      </c>
    </row>
    <row r="635" spans="1:20" ht="13" hidden="1">
      <c r="A635" s="147" t="str">
        <f t="shared" si="35"/>
        <v>[提取结果.xlsx]02-关联交易等事项统计表-大新文创-4内部关联现金流</v>
      </c>
      <c r="B635" s="9">
        <v>633</v>
      </c>
      <c r="C635" s="10" t="s">
        <v>511</v>
      </c>
      <c r="D635" s="10" t="s">
        <v>66</v>
      </c>
      <c r="E635" s="10" t="s">
        <v>365</v>
      </c>
      <c r="F635" s="10" t="s">
        <v>72</v>
      </c>
      <c r="G635" s="10" t="s">
        <v>76</v>
      </c>
      <c r="H635" s="79" t="s">
        <v>276</v>
      </c>
      <c r="I635" s="77" t="s">
        <v>3</v>
      </c>
      <c r="J635" s="26">
        <v>262500</v>
      </c>
      <c r="K635" s="22"/>
      <c r="L635" s="23"/>
      <c r="M635" s="20"/>
      <c r="N635" s="24"/>
      <c r="O635" s="20"/>
      <c r="P635" s="20"/>
      <c r="Q635" s="20"/>
      <c r="R635" s="20"/>
      <c r="S635" s="20"/>
      <c r="T635">
        <v>58</v>
      </c>
    </row>
    <row r="636" spans="1:20" ht="13" hidden="1">
      <c r="A636" s="147" t="str">
        <f t="shared" si="35"/>
        <v>[提取结果.xlsx]02-关联交易等事项统计表-大新文创-4内部关联现金流</v>
      </c>
      <c r="B636" s="9">
        <v>634</v>
      </c>
      <c r="C636" s="10" t="s">
        <v>506</v>
      </c>
      <c r="D636" s="10" t="s">
        <v>66</v>
      </c>
      <c r="E636" s="10" t="s">
        <v>365</v>
      </c>
      <c r="F636" s="10" t="s">
        <v>66</v>
      </c>
      <c r="G636" s="10" t="s">
        <v>88</v>
      </c>
      <c r="H636" s="79" t="s">
        <v>276</v>
      </c>
      <c r="I636" s="77" t="s">
        <v>3</v>
      </c>
      <c r="J636" s="26">
        <v>222642.76</v>
      </c>
      <c r="K636" s="22"/>
      <c r="L636" s="23"/>
      <c r="M636" s="20"/>
      <c r="N636" s="24"/>
      <c r="O636" s="20"/>
      <c r="P636" s="20"/>
      <c r="Q636" s="20"/>
      <c r="R636" s="20"/>
      <c r="S636" s="20"/>
      <c r="T636">
        <v>59</v>
      </c>
    </row>
    <row r="637" spans="1:20" ht="13" hidden="1">
      <c r="A637" s="147" t="str">
        <f t="shared" si="35"/>
        <v>[提取结果.xlsx]02-关联交易等事项统计表-大新文创-4内部关联现金流</v>
      </c>
      <c r="B637" s="9">
        <v>635</v>
      </c>
      <c r="C637" s="10" t="s">
        <v>507</v>
      </c>
      <c r="D637" s="10" t="s">
        <v>66</v>
      </c>
      <c r="E637" s="10" t="s">
        <v>365</v>
      </c>
      <c r="F637" s="10" t="s">
        <v>69</v>
      </c>
      <c r="G637" s="10" t="s">
        <v>158</v>
      </c>
      <c r="H637" s="79" t="s">
        <v>297</v>
      </c>
      <c r="I637" s="77" t="s">
        <v>3</v>
      </c>
      <c r="J637" s="26">
        <v>12520</v>
      </c>
      <c r="K637" s="22"/>
      <c r="L637" s="23"/>
      <c r="M637" s="20"/>
      <c r="N637" s="24"/>
      <c r="O637" s="20"/>
      <c r="P637" s="20"/>
      <c r="Q637" s="20"/>
      <c r="R637" s="20"/>
      <c r="S637" s="20"/>
      <c r="T637">
        <v>60</v>
      </c>
    </row>
    <row r="638" spans="1:20" ht="13" hidden="1">
      <c r="A638" s="147" t="str">
        <f t="shared" si="35"/>
        <v>[提取结果.xlsx]02-关联交易等事项统计表-大新文创-4内部关联现金流</v>
      </c>
      <c r="B638" s="9">
        <v>636</v>
      </c>
      <c r="C638" s="10" t="s">
        <v>506</v>
      </c>
      <c r="D638" s="10" t="s">
        <v>66</v>
      </c>
      <c r="E638" s="10" t="s">
        <v>365</v>
      </c>
      <c r="F638" s="10" t="s">
        <v>66</v>
      </c>
      <c r="G638" s="10" t="s">
        <v>88</v>
      </c>
      <c r="H638" s="79" t="s">
        <v>297</v>
      </c>
      <c r="I638" s="77" t="s">
        <v>3</v>
      </c>
      <c r="J638" s="26">
        <v>1598430.85</v>
      </c>
      <c r="K638" s="22"/>
      <c r="L638" s="23"/>
      <c r="M638" s="20"/>
      <c r="N638" s="24"/>
      <c r="O638" s="20"/>
      <c r="P638" s="20"/>
      <c r="Q638" s="20"/>
      <c r="R638" s="20"/>
      <c r="S638" s="20"/>
      <c r="T638">
        <v>61</v>
      </c>
    </row>
    <row r="639" spans="1:20" ht="13" hidden="1">
      <c r="A639" s="147" t="str">
        <f t="shared" si="35"/>
        <v>[提取结果.xlsx]02-关联交易等事项统计表-大新文创-4内部关联现金流</v>
      </c>
      <c r="B639" s="9">
        <v>637</v>
      </c>
      <c r="C639" s="10" t="s">
        <v>506</v>
      </c>
      <c r="D639" s="10" t="s">
        <v>66</v>
      </c>
      <c r="E639" s="10" t="s">
        <v>365</v>
      </c>
      <c r="F639" s="10" t="s">
        <v>66</v>
      </c>
      <c r="G639" s="10" t="s">
        <v>80</v>
      </c>
      <c r="H639" s="79" t="s">
        <v>297</v>
      </c>
      <c r="I639" s="77" t="s">
        <v>3</v>
      </c>
      <c r="J639" s="26">
        <v>8929.9</v>
      </c>
      <c r="K639" s="22"/>
      <c r="L639" s="23"/>
      <c r="M639" s="20"/>
      <c r="N639" s="24"/>
      <c r="O639" s="20"/>
      <c r="P639" s="20"/>
      <c r="Q639" s="20"/>
      <c r="R639" s="20"/>
      <c r="S639" s="20"/>
      <c r="T639">
        <v>62</v>
      </c>
    </row>
    <row r="640" spans="1:20" ht="13" hidden="1">
      <c r="A640" s="147" t="str">
        <f t="shared" si="35"/>
        <v>[提取结果.xlsx]02-关联交易等事项统计表-大新文创-4内部关联现金流</v>
      </c>
      <c r="B640" s="9">
        <v>638</v>
      </c>
      <c r="C640" s="10" t="s">
        <v>511</v>
      </c>
      <c r="D640" s="10" t="s">
        <v>66</v>
      </c>
      <c r="E640" s="10" t="s">
        <v>365</v>
      </c>
      <c r="F640" s="10" t="s">
        <v>72</v>
      </c>
      <c r="G640" s="10" t="s">
        <v>76</v>
      </c>
      <c r="H640" s="79" t="s">
        <v>512</v>
      </c>
      <c r="I640" s="77" t="s">
        <v>9</v>
      </c>
      <c r="J640" s="26">
        <v>1062.8599999999999</v>
      </c>
      <c r="K640" s="22"/>
      <c r="L640" s="23"/>
      <c r="M640" s="20"/>
      <c r="N640" s="24"/>
      <c r="O640" s="20"/>
      <c r="P640" s="20" t="s">
        <v>501</v>
      </c>
      <c r="Q640" s="20"/>
      <c r="R640" s="20"/>
      <c r="S640" s="20"/>
      <c r="T640">
        <v>63</v>
      </c>
    </row>
    <row r="641" spans="1:20" ht="13" hidden="1">
      <c r="A641" s="147" t="str">
        <f t="shared" si="35"/>
        <v>[提取结果.xlsx]02-关联交易等事项统计表-大新文创-4内部关联现金流</v>
      </c>
      <c r="B641" s="9">
        <v>639</v>
      </c>
      <c r="C641" s="10" t="s">
        <v>507</v>
      </c>
      <c r="D641" s="10" t="s">
        <v>66</v>
      </c>
      <c r="E641" s="10" t="s">
        <v>175</v>
      </c>
      <c r="F641" s="10" t="s">
        <v>69</v>
      </c>
      <c r="G641" s="10" t="s">
        <v>438</v>
      </c>
      <c r="H641" s="79" t="s">
        <v>513</v>
      </c>
      <c r="I641" s="77" t="s">
        <v>3</v>
      </c>
      <c r="J641" s="26">
        <v>13940</v>
      </c>
      <c r="K641" s="22"/>
      <c r="L641" s="23"/>
      <c r="M641" s="20"/>
      <c r="N641" s="24"/>
      <c r="O641" s="20"/>
      <c r="P641" s="20"/>
      <c r="Q641" s="20"/>
      <c r="R641" s="20"/>
      <c r="S641" s="20"/>
      <c r="T641">
        <v>64</v>
      </c>
    </row>
    <row r="642" spans="1:20" ht="13" hidden="1">
      <c r="A642" s="147" t="str">
        <f t="shared" ref="A642:A664" si="36"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42" s="9">
        <v>640</v>
      </c>
      <c r="C642" s="10" t="s">
        <v>506</v>
      </c>
      <c r="D642" s="10" t="s">
        <v>66</v>
      </c>
      <c r="E642" s="10" t="s">
        <v>175</v>
      </c>
      <c r="F642" s="10" t="s">
        <v>66</v>
      </c>
      <c r="G642" s="10" t="s">
        <v>446</v>
      </c>
      <c r="H642" s="79" t="s">
        <v>513</v>
      </c>
      <c r="I642" s="77" t="s">
        <v>3</v>
      </c>
      <c r="J642" s="26">
        <v>32168543.109999999</v>
      </c>
      <c r="K642" s="22"/>
      <c r="L642" s="23"/>
      <c r="M642" s="20"/>
      <c r="N642" s="24"/>
      <c r="O642" s="20"/>
      <c r="P642" s="20"/>
      <c r="Q642" s="20"/>
      <c r="R642" s="20"/>
      <c r="S642" s="20"/>
      <c r="T642">
        <v>65</v>
      </c>
    </row>
    <row r="643" spans="1:20" ht="13" hidden="1">
      <c r="A643" s="147" t="str">
        <f t="shared" si="36"/>
        <v>[提取结果.xlsx]02-关联交易等事项统计表-大新文创-4内部关联现金流</v>
      </c>
      <c r="B643" s="9">
        <v>641</v>
      </c>
      <c r="C643" s="10" t="s">
        <v>507</v>
      </c>
      <c r="D643" s="10" t="s">
        <v>66</v>
      </c>
      <c r="E643" s="10" t="s">
        <v>175</v>
      </c>
      <c r="F643" s="10" t="s">
        <v>69</v>
      </c>
      <c r="G643" s="10" t="s">
        <v>514</v>
      </c>
      <c r="H643" s="79" t="s">
        <v>513</v>
      </c>
      <c r="I643" s="77" t="s">
        <v>3</v>
      </c>
      <c r="J643" s="26">
        <v>268873.84000000003</v>
      </c>
      <c r="K643" s="22"/>
      <c r="L643" s="23"/>
      <c r="M643" s="20"/>
      <c r="N643" s="24"/>
      <c r="O643" s="20"/>
      <c r="P643" s="20"/>
      <c r="Q643" s="20"/>
      <c r="R643" s="20"/>
      <c r="S643" s="20"/>
      <c r="T643">
        <v>66</v>
      </c>
    </row>
    <row r="644" spans="1:20" ht="13" hidden="1">
      <c r="A644" s="147" t="str">
        <f t="shared" si="36"/>
        <v>[提取结果.xlsx]02-关联交易等事项统计表-大新文创-4内部关联现金流</v>
      </c>
      <c r="B644" s="9">
        <v>642</v>
      </c>
      <c r="C644" s="10" t="s">
        <v>506</v>
      </c>
      <c r="D644" s="10" t="s">
        <v>66</v>
      </c>
      <c r="E644" s="10" t="s">
        <v>175</v>
      </c>
      <c r="F644" s="10" t="s">
        <v>66</v>
      </c>
      <c r="G644" s="10" t="s">
        <v>515</v>
      </c>
      <c r="H644" s="79" t="s">
        <v>513</v>
      </c>
      <c r="I644" s="77" t="s">
        <v>3</v>
      </c>
      <c r="J644" s="26">
        <v>2406816</v>
      </c>
      <c r="K644" s="22"/>
      <c r="L644" s="23"/>
      <c r="M644" s="20"/>
      <c r="N644" s="24"/>
      <c r="O644" s="20"/>
      <c r="P644" s="20"/>
      <c r="Q644" s="20"/>
      <c r="R644" s="20"/>
      <c r="S644" s="20"/>
      <c r="T644">
        <v>67</v>
      </c>
    </row>
    <row r="645" spans="1:20" ht="13" hidden="1">
      <c r="A645" s="147" t="str">
        <f t="shared" si="36"/>
        <v>[提取结果.xlsx]02-关联交易等事项统计表-大新文创-4内部关联现金流</v>
      </c>
      <c r="B645" s="9">
        <v>643</v>
      </c>
      <c r="C645" s="10" t="s">
        <v>506</v>
      </c>
      <c r="D645" s="10" t="s">
        <v>66</v>
      </c>
      <c r="E645" s="10" t="s">
        <v>175</v>
      </c>
      <c r="F645" s="10" t="s">
        <v>66</v>
      </c>
      <c r="G645" s="10" t="s">
        <v>444</v>
      </c>
      <c r="H645" s="79" t="s">
        <v>513</v>
      </c>
      <c r="I645" s="77" t="s">
        <v>3</v>
      </c>
      <c r="J645" s="26">
        <v>0</v>
      </c>
      <c r="K645" s="22"/>
      <c r="L645" s="23"/>
      <c r="M645" s="20"/>
      <c r="N645" s="24"/>
      <c r="O645" s="20"/>
      <c r="P645" s="20"/>
      <c r="Q645" s="20"/>
      <c r="R645" s="20"/>
      <c r="S645" s="20"/>
      <c r="T645">
        <v>68</v>
      </c>
    </row>
    <row r="646" spans="1:20" s="178" customFormat="1" ht="13" hidden="1">
      <c r="A646" s="171" t="str">
        <f t="shared" si="36"/>
        <v>[提取结果.xlsx]02-关联交易等事项统计表-大新文创-4内部关联现金流</v>
      </c>
      <c r="B646" s="172">
        <v>644</v>
      </c>
      <c r="C646" s="152" t="s">
        <v>506</v>
      </c>
      <c r="D646" s="152" t="s">
        <v>66</v>
      </c>
      <c r="E646" s="152" t="s">
        <v>175</v>
      </c>
      <c r="F646" s="152" t="s">
        <v>66</v>
      </c>
      <c r="G646" s="152" t="s">
        <v>445</v>
      </c>
      <c r="H646" s="193" t="s">
        <v>513</v>
      </c>
      <c r="I646" s="174" t="s">
        <v>3</v>
      </c>
      <c r="J646" s="175">
        <v>1724048.69</v>
      </c>
      <c r="K646" s="173"/>
      <c r="L646" s="174"/>
      <c r="M646" s="176"/>
      <c r="N646" s="177"/>
      <c r="O646" s="176"/>
      <c r="P646" s="176"/>
      <c r="Q646" s="176"/>
      <c r="R646" s="176"/>
      <c r="S646" s="176"/>
      <c r="T646" s="178">
        <v>69</v>
      </c>
    </row>
    <row r="647" spans="1:20" ht="13" hidden="1">
      <c r="A647" s="147" t="str">
        <f t="shared" si="36"/>
        <v>[提取结果.xlsx]02-关联交易等事项统计表-大新文创-4内部关联现金流</v>
      </c>
      <c r="B647" s="9">
        <v>645</v>
      </c>
      <c r="C647" s="10" t="s">
        <v>507</v>
      </c>
      <c r="D647" s="10" t="s">
        <v>66</v>
      </c>
      <c r="E647" s="10" t="s">
        <v>175</v>
      </c>
      <c r="F647" s="10" t="s">
        <v>69</v>
      </c>
      <c r="G647" s="10" t="s">
        <v>516</v>
      </c>
      <c r="H647" s="79" t="s">
        <v>513</v>
      </c>
      <c r="I647" s="77" t="s">
        <v>3</v>
      </c>
      <c r="J647" s="26">
        <v>245605.41</v>
      </c>
      <c r="K647" s="22"/>
      <c r="L647" s="23"/>
      <c r="M647" s="20"/>
      <c r="N647" s="24"/>
      <c r="O647" s="20"/>
      <c r="P647" s="20"/>
      <c r="Q647" s="20"/>
      <c r="R647" s="20"/>
      <c r="S647" s="20"/>
      <c r="T647">
        <v>70</v>
      </c>
    </row>
    <row r="648" spans="1:20" s="178" customFormat="1" ht="13" hidden="1">
      <c r="A648" s="147" t="str">
        <f t="shared" si="36"/>
        <v>[提取结果.xlsx]02-关联交易等事项统计表-大新文创-4内部关联现金流</v>
      </c>
      <c r="B648" s="172">
        <v>646</v>
      </c>
      <c r="C648" s="152" t="s">
        <v>506</v>
      </c>
      <c r="D648" s="152" t="s">
        <v>66</v>
      </c>
      <c r="E648" s="152" t="s">
        <v>175</v>
      </c>
      <c r="F648" s="152" t="s">
        <v>66</v>
      </c>
      <c r="G648" s="152" t="s">
        <v>436</v>
      </c>
      <c r="H648" s="193" t="s">
        <v>513</v>
      </c>
      <c r="I648" s="174" t="s">
        <v>3</v>
      </c>
      <c r="J648" s="175">
        <v>106060</v>
      </c>
      <c r="K648" s="173"/>
      <c r="L648" s="174"/>
      <c r="M648" s="176"/>
      <c r="N648" s="177"/>
      <c r="O648" s="176"/>
      <c r="P648" s="176"/>
      <c r="Q648" s="176"/>
      <c r="R648" s="176"/>
      <c r="S648" s="176"/>
      <c r="T648" s="178">
        <v>71</v>
      </c>
    </row>
    <row r="649" spans="1:20" ht="13" hidden="1">
      <c r="A649" s="147" t="str">
        <f t="shared" si="36"/>
        <v>[提取结果.xlsx]02-关联交易等事项统计表-大新文创-4内部关联现金流</v>
      </c>
      <c r="B649" s="9">
        <v>647</v>
      </c>
      <c r="C649" s="10" t="s">
        <v>517</v>
      </c>
      <c r="D649" s="10" t="s">
        <v>66</v>
      </c>
      <c r="E649" s="10" t="s">
        <v>175</v>
      </c>
      <c r="F649" s="10" t="s">
        <v>64</v>
      </c>
      <c r="G649" s="10" t="s">
        <v>210</v>
      </c>
      <c r="H649" s="79" t="s">
        <v>513</v>
      </c>
      <c r="I649" s="77" t="s">
        <v>3</v>
      </c>
      <c r="J649" s="26">
        <v>20274</v>
      </c>
      <c r="K649" s="22"/>
      <c r="L649" s="23"/>
      <c r="M649" s="20"/>
      <c r="N649" s="24"/>
      <c r="O649" s="20"/>
      <c r="P649" s="20"/>
      <c r="Q649" s="20"/>
      <c r="R649" s="20"/>
      <c r="S649" s="20"/>
      <c r="T649">
        <v>72</v>
      </c>
    </row>
    <row r="650" spans="1:20" ht="13" hidden="1">
      <c r="A650" s="147" t="str">
        <f t="shared" si="36"/>
        <v>[提取结果.xlsx]02-关联交易等事项统计表-大新文创-4内部关联现金流</v>
      </c>
      <c r="B650" s="9">
        <v>648</v>
      </c>
      <c r="C650" s="10" t="s">
        <v>511</v>
      </c>
      <c r="D650" s="10" t="s">
        <v>66</v>
      </c>
      <c r="E650" s="10" t="s">
        <v>175</v>
      </c>
      <c r="F650" s="10" t="s">
        <v>72</v>
      </c>
      <c r="G650" s="10" t="s">
        <v>264</v>
      </c>
      <c r="H650" s="79" t="s">
        <v>513</v>
      </c>
      <c r="I650" s="77" t="s">
        <v>3</v>
      </c>
      <c r="J650" s="26">
        <v>62900</v>
      </c>
      <c r="K650" s="22"/>
      <c r="L650" s="23"/>
      <c r="M650" s="20"/>
      <c r="N650" s="24"/>
      <c r="O650" s="20"/>
      <c r="P650" s="20"/>
      <c r="Q650" s="20"/>
      <c r="R650" s="20"/>
      <c r="S650" s="20"/>
      <c r="T650">
        <v>74</v>
      </c>
    </row>
    <row r="651" spans="1:20" ht="13" hidden="1">
      <c r="A651" s="147" t="str">
        <f t="shared" si="36"/>
        <v>[提取结果.xlsx]02-关联交易等事项统计表-大新文创-4内部关联现金流</v>
      </c>
      <c r="B651" s="9">
        <v>649</v>
      </c>
      <c r="C651" s="10" t="s">
        <v>507</v>
      </c>
      <c r="D651" s="10" t="s">
        <v>66</v>
      </c>
      <c r="E651" s="10" t="s">
        <v>175</v>
      </c>
      <c r="F651" s="10" t="s">
        <v>69</v>
      </c>
      <c r="G651" s="10" t="s">
        <v>518</v>
      </c>
      <c r="H651" s="79" t="s">
        <v>513</v>
      </c>
      <c r="I651" s="77" t="s">
        <v>3</v>
      </c>
      <c r="J651" s="26">
        <v>445819.72</v>
      </c>
      <c r="K651" s="22"/>
      <c r="L651" s="23"/>
      <c r="M651" s="20"/>
      <c r="N651" s="24"/>
      <c r="O651" s="20"/>
      <c r="P651" s="20"/>
      <c r="Q651" s="20"/>
      <c r="R651" s="20"/>
      <c r="S651" s="20"/>
      <c r="T651">
        <v>75</v>
      </c>
    </row>
    <row r="652" spans="1:20" ht="13" hidden="1">
      <c r="A652" s="147" t="str">
        <f t="shared" si="36"/>
        <v>[提取结果.xlsx]02-关联交易等事项统计表-大新文创-4内部关联现金流</v>
      </c>
      <c r="B652" s="9">
        <v>650</v>
      </c>
      <c r="C652" s="10" t="s">
        <v>506</v>
      </c>
      <c r="D652" s="10" t="s">
        <v>66</v>
      </c>
      <c r="E652" s="10" t="s">
        <v>175</v>
      </c>
      <c r="F652" s="10" t="s">
        <v>66</v>
      </c>
      <c r="G652" s="10" t="s">
        <v>441</v>
      </c>
      <c r="H652" s="79" t="s">
        <v>513</v>
      </c>
      <c r="I652" s="77" t="s">
        <v>3</v>
      </c>
      <c r="J652" s="26">
        <v>3600</v>
      </c>
      <c r="K652" s="22"/>
      <c r="L652" s="23"/>
      <c r="M652" s="20"/>
      <c r="N652" s="24"/>
      <c r="O652" s="20"/>
      <c r="P652" s="20"/>
      <c r="Q652" s="20"/>
      <c r="R652" s="20"/>
      <c r="S652" s="20"/>
      <c r="T652">
        <v>76</v>
      </c>
    </row>
    <row r="653" spans="1:20" s="178" customFormat="1" ht="13" hidden="1">
      <c r="A653" s="147" t="str">
        <f t="shared" si="36"/>
        <v>[提取结果.xlsx]02-关联交易等事项统计表-大新文创-4内部关联现金流</v>
      </c>
      <c r="B653" s="172">
        <v>651</v>
      </c>
      <c r="C653" s="152" t="s">
        <v>507</v>
      </c>
      <c r="D653" s="152" t="s">
        <v>66</v>
      </c>
      <c r="E653" s="152" t="s">
        <v>175</v>
      </c>
      <c r="F653" s="152" t="s">
        <v>69</v>
      </c>
      <c r="G653" s="152" t="s">
        <v>519</v>
      </c>
      <c r="H653" s="193" t="s">
        <v>513</v>
      </c>
      <c r="I653" s="174" t="s">
        <v>3</v>
      </c>
      <c r="J653" s="175">
        <v>67750</v>
      </c>
      <c r="K653" s="173"/>
      <c r="L653" s="174"/>
      <c r="M653" s="176"/>
      <c r="N653" s="177"/>
      <c r="O653" s="176"/>
      <c r="P653" s="176"/>
      <c r="Q653" s="176"/>
      <c r="R653" s="176"/>
      <c r="S653" s="176"/>
      <c r="T653" s="178">
        <v>77</v>
      </c>
    </row>
    <row r="654" spans="1:20" ht="13" hidden="1">
      <c r="A654" s="147" t="str">
        <f t="shared" si="36"/>
        <v>[提取结果.xlsx]02-关联交易等事项统计表-大新文创-4内部关联现金流</v>
      </c>
      <c r="B654" s="9">
        <v>652</v>
      </c>
      <c r="C654" s="10" t="s">
        <v>507</v>
      </c>
      <c r="D654" s="10" t="s">
        <v>66</v>
      </c>
      <c r="E654" s="10" t="s">
        <v>175</v>
      </c>
      <c r="F654" s="10" t="s">
        <v>69</v>
      </c>
      <c r="G654" s="10" t="s">
        <v>449</v>
      </c>
      <c r="H654" s="79" t="s">
        <v>513</v>
      </c>
      <c r="I654" s="77" t="s">
        <v>3</v>
      </c>
      <c r="J654" s="26">
        <v>12900</v>
      </c>
      <c r="K654" s="22"/>
      <c r="L654" s="23"/>
      <c r="M654" s="20"/>
      <c r="N654" s="24"/>
      <c r="O654" s="20"/>
      <c r="P654" s="20"/>
      <c r="Q654" s="20"/>
      <c r="R654" s="20"/>
      <c r="S654" s="20"/>
      <c r="T654">
        <v>78</v>
      </c>
    </row>
    <row r="655" spans="1:20" s="178" customFormat="1" ht="13" hidden="1">
      <c r="A655" s="171" t="str">
        <f t="shared" si="36"/>
        <v>[提取结果.xlsx]02-关联交易等事项统计表-大新文创-4内部关联现金流</v>
      </c>
      <c r="B655" s="172">
        <v>653</v>
      </c>
      <c r="C655" s="152" t="s">
        <v>507</v>
      </c>
      <c r="D655" s="152" t="s">
        <v>66</v>
      </c>
      <c r="E655" s="152" t="s">
        <v>175</v>
      </c>
      <c r="F655" s="152" t="s">
        <v>69</v>
      </c>
      <c r="G655" s="152" t="s">
        <v>319</v>
      </c>
      <c r="H655" s="193" t="s">
        <v>513</v>
      </c>
      <c r="I655" s="174" t="s">
        <v>3</v>
      </c>
      <c r="J655" s="175">
        <v>8380766.04</v>
      </c>
      <c r="K655" s="173"/>
      <c r="L655" s="174"/>
      <c r="M655" s="176"/>
      <c r="N655" s="177"/>
      <c r="O655" s="176"/>
      <c r="P655" s="176"/>
      <c r="Q655" s="176"/>
      <c r="R655" s="176"/>
      <c r="S655" s="176"/>
      <c r="T655" s="178">
        <v>79</v>
      </c>
    </row>
    <row r="656" spans="1:20" ht="13" hidden="1">
      <c r="A656" s="147" t="str">
        <f t="shared" si="36"/>
        <v>[提取结果.xlsx]02-关联交易等事项统计表-大新文创-4内部关联现金流</v>
      </c>
      <c r="B656" s="9">
        <v>654</v>
      </c>
      <c r="C656" s="10" t="s">
        <v>506</v>
      </c>
      <c r="D656" s="10" t="s">
        <v>66</v>
      </c>
      <c r="E656" s="10" t="s">
        <v>175</v>
      </c>
      <c r="F656" s="10" t="s">
        <v>66</v>
      </c>
      <c r="G656" s="10" t="s">
        <v>443</v>
      </c>
      <c r="H656" s="79" t="s">
        <v>513</v>
      </c>
      <c r="I656" s="77" t="s">
        <v>3</v>
      </c>
      <c r="J656" s="26">
        <v>25000</v>
      </c>
      <c r="K656" s="22"/>
      <c r="L656" s="23"/>
      <c r="M656" s="20"/>
      <c r="N656" s="24"/>
      <c r="O656" s="20"/>
      <c r="P656" s="20"/>
      <c r="Q656" s="20"/>
      <c r="R656" s="20"/>
      <c r="S656" s="20"/>
      <c r="T656">
        <v>80</v>
      </c>
    </row>
    <row r="657" spans="1:20" ht="13" hidden="1">
      <c r="A657" s="147" t="str">
        <f t="shared" si="36"/>
        <v>[提取结果.xlsx]02-关联交易等事项统计表-大新文创-4内部关联现金流</v>
      </c>
      <c r="B657" s="9">
        <v>655</v>
      </c>
      <c r="C657" s="10" t="s">
        <v>507</v>
      </c>
      <c r="D657" s="10" t="s">
        <v>66</v>
      </c>
      <c r="E657" s="10" t="s">
        <v>175</v>
      </c>
      <c r="F657" s="10" t="s">
        <v>69</v>
      </c>
      <c r="G657" s="10" t="s">
        <v>442</v>
      </c>
      <c r="H657" s="79" t="s">
        <v>513</v>
      </c>
      <c r="I657" s="77" t="s">
        <v>3</v>
      </c>
      <c r="J657" s="26">
        <v>267500</v>
      </c>
      <c r="K657" s="22"/>
      <c r="L657" s="23"/>
      <c r="M657" s="20"/>
      <c r="N657" s="24"/>
      <c r="O657" s="20"/>
      <c r="P657" s="20"/>
      <c r="Q657" s="20"/>
      <c r="R657" s="20"/>
      <c r="S657" s="20"/>
      <c r="T657">
        <v>81</v>
      </c>
    </row>
    <row r="658" spans="1:20" s="178" customFormat="1" ht="13" hidden="1">
      <c r="A658" s="147" t="str">
        <f t="shared" si="36"/>
        <v>[提取结果.xlsx]02-关联交易等事项统计表-大新文创-4内部关联现金流</v>
      </c>
      <c r="B658" s="172">
        <v>656</v>
      </c>
      <c r="C658" s="152" t="s">
        <v>506</v>
      </c>
      <c r="D658" s="152" t="s">
        <v>66</v>
      </c>
      <c r="E658" s="152" t="s">
        <v>175</v>
      </c>
      <c r="F658" s="152" t="s">
        <v>66</v>
      </c>
      <c r="G658" s="152" t="s">
        <v>520</v>
      </c>
      <c r="H658" s="193" t="s">
        <v>513</v>
      </c>
      <c r="I658" s="174" t="s">
        <v>3</v>
      </c>
      <c r="J658" s="175">
        <v>67756</v>
      </c>
      <c r="K658" s="173"/>
      <c r="L658" s="174"/>
      <c r="M658" s="176"/>
      <c r="N658" s="177"/>
      <c r="O658" s="176"/>
      <c r="P658" s="176"/>
      <c r="Q658" s="176"/>
      <c r="R658" s="176"/>
      <c r="S658" s="176"/>
      <c r="T658" s="178">
        <v>82</v>
      </c>
    </row>
    <row r="659" spans="1:20" ht="13" hidden="1">
      <c r="A659" s="147" t="str">
        <f t="shared" si="36"/>
        <v>[提取结果.xlsx]02-关联交易等事项统计表-大新文创-4内部关联现金流</v>
      </c>
      <c r="B659" s="9">
        <v>657</v>
      </c>
      <c r="C659" s="10" t="s">
        <v>506</v>
      </c>
      <c r="D659" s="10" t="s">
        <v>66</v>
      </c>
      <c r="E659" s="10" t="s">
        <v>175</v>
      </c>
      <c r="F659" s="10" t="s">
        <v>66</v>
      </c>
      <c r="G659" s="10" t="s">
        <v>253</v>
      </c>
      <c r="H659" s="79" t="s">
        <v>513</v>
      </c>
      <c r="I659" s="77" t="s">
        <v>3</v>
      </c>
      <c r="J659" s="26">
        <v>6120</v>
      </c>
      <c r="K659" s="22"/>
      <c r="L659" s="23"/>
      <c r="M659" s="20"/>
      <c r="N659" s="24"/>
      <c r="O659" s="20"/>
      <c r="P659" s="20"/>
      <c r="Q659" s="20"/>
      <c r="R659" s="20"/>
      <c r="S659" s="20"/>
      <c r="T659">
        <v>83</v>
      </c>
    </row>
    <row r="660" spans="1:20" ht="13" hidden="1">
      <c r="A660" s="147" t="str">
        <f t="shared" si="36"/>
        <v>[提取结果.xlsx]02-关联交易等事项统计表-大新文创-4内部关联现金流</v>
      </c>
      <c r="B660" s="9">
        <v>658</v>
      </c>
      <c r="C660" s="10" t="s">
        <v>507</v>
      </c>
      <c r="D660" s="10" t="s">
        <v>66</v>
      </c>
      <c r="E660" s="10" t="s">
        <v>175</v>
      </c>
      <c r="F660" s="10" t="s">
        <v>69</v>
      </c>
      <c r="G660" s="10" t="s">
        <v>439</v>
      </c>
      <c r="H660" s="79" t="s">
        <v>513</v>
      </c>
      <c r="I660" s="77" t="s">
        <v>3</v>
      </c>
      <c r="J660" s="26">
        <v>4740</v>
      </c>
      <c r="K660" s="22"/>
      <c r="L660" s="23"/>
      <c r="M660" s="20"/>
      <c r="N660" s="24"/>
      <c r="O660" s="20"/>
      <c r="P660" s="20"/>
      <c r="Q660" s="20"/>
      <c r="R660" s="20"/>
      <c r="S660" s="20"/>
      <c r="T660">
        <v>84</v>
      </c>
    </row>
    <row r="661" spans="1:20" ht="13" hidden="1">
      <c r="A661" s="147" t="str">
        <f t="shared" si="36"/>
        <v>[提取结果.xlsx]02-关联交易等事项统计表-大新文创-4内部关联现金流</v>
      </c>
      <c r="B661" s="9">
        <v>659</v>
      </c>
      <c r="C661" s="10" t="s">
        <v>511</v>
      </c>
      <c r="D661" s="10" t="s">
        <v>66</v>
      </c>
      <c r="E661" s="10" t="s">
        <v>175</v>
      </c>
      <c r="F661" s="10" t="s">
        <v>72</v>
      </c>
      <c r="G661" s="10" t="s">
        <v>263</v>
      </c>
      <c r="H661" s="79" t="s">
        <v>521</v>
      </c>
      <c r="I661" s="77" t="s">
        <v>6</v>
      </c>
      <c r="J661" s="26">
        <v>2500</v>
      </c>
      <c r="K661" s="22"/>
      <c r="L661" s="23"/>
      <c r="M661" s="20"/>
      <c r="N661" s="24"/>
      <c r="O661" s="20"/>
      <c r="P661" s="20"/>
      <c r="Q661" s="20"/>
      <c r="R661" s="20"/>
      <c r="S661" s="20"/>
      <c r="T661">
        <v>85</v>
      </c>
    </row>
    <row r="662" spans="1:20" ht="13" hidden="1">
      <c r="A662" s="147" t="str">
        <f t="shared" si="36"/>
        <v>[提取结果.xlsx]02-关联交易等事项统计表-大新文创-4内部关联现金流</v>
      </c>
      <c r="B662" s="9">
        <v>660</v>
      </c>
      <c r="C662" s="10" t="s">
        <v>506</v>
      </c>
      <c r="D662" s="10" t="s">
        <v>66</v>
      </c>
      <c r="E662" s="10" t="s">
        <v>175</v>
      </c>
      <c r="F662" s="10" t="s">
        <v>66</v>
      </c>
      <c r="G662" s="10" t="s">
        <v>441</v>
      </c>
      <c r="H662" s="79" t="s">
        <v>523</v>
      </c>
      <c r="I662" s="77" t="s">
        <v>9</v>
      </c>
      <c r="J662" s="26">
        <v>0</v>
      </c>
      <c r="K662" s="22"/>
      <c r="L662" s="23"/>
      <c r="M662" s="20"/>
      <c r="N662" s="24"/>
      <c r="O662" s="20"/>
      <c r="P662" s="20"/>
      <c r="Q662" s="20"/>
      <c r="R662" s="20"/>
      <c r="S662" s="20"/>
      <c r="T662">
        <v>88</v>
      </c>
    </row>
    <row r="663" spans="1:20" ht="13" hidden="1">
      <c r="A663" s="147" t="str">
        <f t="shared" si="36"/>
        <v>[提取结果.xlsx]02-关联交易等事项统计表-大新文创-4内部关联现金流</v>
      </c>
      <c r="B663" s="9">
        <v>661</v>
      </c>
      <c r="C663" s="10" t="s">
        <v>506</v>
      </c>
      <c r="D663" s="10" t="s">
        <v>66</v>
      </c>
      <c r="E663" s="10" t="s">
        <v>175</v>
      </c>
      <c r="F663" s="10" t="s">
        <v>66</v>
      </c>
      <c r="G663" s="10" t="s">
        <v>524</v>
      </c>
      <c r="H663" s="79" t="s">
        <v>165</v>
      </c>
      <c r="I663" s="77" t="s">
        <v>9</v>
      </c>
      <c r="J663" s="26">
        <v>166899.26999999999</v>
      </c>
      <c r="K663" s="22"/>
      <c r="L663" s="23"/>
      <c r="M663" s="20"/>
      <c r="N663" s="24"/>
      <c r="O663" s="20"/>
      <c r="P663" s="20"/>
      <c r="Q663" s="20"/>
      <c r="R663" s="20"/>
      <c r="S663" s="20"/>
      <c r="T663">
        <v>89</v>
      </c>
    </row>
    <row r="664" spans="1:20" ht="13" hidden="1">
      <c r="A664" s="147" t="str">
        <f t="shared" si="36"/>
        <v>[提取结果.xlsx]02-关联交易等事项统计表-大新文创-4内部关联现金流</v>
      </c>
      <c r="B664" s="9">
        <v>662</v>
      </c>
      <c r="C664" s="10" t="s">
        <v>507</v>
      </c>
      <c r="D664" s="10" t="s">
        <v>66</v>
      </c>
      <c r="E664" s="10" t="s">
        <v>175</v>
      </c>
      <c r="F664" s="10" t="s">
        <v>69</v>
      </c>
      <c r="G664" s="10" t="s">
        <v>313</v>
      </c>
      <c r="H664" s="79" t="s">
        <v>525</v>
      </c>
      <c r="I664" s="77" t="s">
        <v>9</v>
      </c>
      <c r="J664" s="26">
        <v>3850</v>
      </c>
      <c r="K664" s="22"/>
      <c r="L664" s="23"/>
      <c r="M664" s="20"/>
      <c r="N664" s="24"/>
      <c r="O664" s="20"/>
      <c r="P664" s="20"/>
      <c r="Q664" s="20"/>
      <c r="R664" s="20"/>
      <c r="S664" s="20"/>
      <c r="T664">
        <v>90</v>
      </c>
    </row>
    <row r="665" spans="1:20" ht="13" hidden="1">
      <c r="A665" s="147" t="str">
        <f t="shared" ref="A665:A679" si="37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65" s="9">
        <v>663</v>
      </c>
      <c r="C665" s="121" t="str">
        <f t="shared" ref="C665:C679" si="38">TEXT(D665,"000")&amp;"-"&amp;TEXT(F665,"000")</f>
        <v>3级-4级</v>
      </c>
      <c r="D665" s="121" t="s">
        <v>69</v>
      </c>
      <c r="E665" s="121" t="s">
        <v>350</v>
      </c>
      <c r="F665" s="121" t="s">
        <v>72</v>
      </c>
      <c r="G665" s="121" t="s">
        <v>264</v>
      </c>
      <c r="H665" s="144" t="s">
        <v>276</v>
      </c>
      <c r="I665" s="122" t="s">
        <v>5</v>
      </c>
      <c r="J665" s="123">
        <v>2063361.51</v>
      </c>
      <c r="K665" s="54"/>
      <c r="L665" s="55"/>
      <c r="M665" s="56"/>
      <c r="N665" s="57"/>
      <c r="O665" s="58"/>
      <c r="P665" s="58"/>
      <c r="Q665" s="58"/>
      <c r="R665" s="58"/>
      <c r="S665" s="58"/>
      <c r="T665">
        <v>3</v>
      </c>
    </row>
    <row r="666" spans="1:20" s="178" customFormat="1" ht="13" hidden="1">
      <c r="A666" s="147" t="str">
        <f t="shared" si="37"/>
        <v>[提取结果.xlsx]02-关联交易等事项统计表-纺织公司-4内部关联现金流</v>
      </c>
      <c r="B666" s="172">
        <v>664</v>
      </c>
      <c r="C666" s="157" t="str">
        <f t="shared" si="38"/>
        <v>3级-4级</v>
      </c>
      <c r="D666" s="157" t="s">
        <v>69</v>
      </c>
      <c r="E666" s="157" t="s">
        <v>350</v>
      </c>
      <c r="F666" s="157" t="s">
        <v>72</v>
      </c>
      <c r="G666" s="157" t="s">
        <v>528</v>
      </c>
      <c r="H666" s="190" t="s">
        <v>276</v>
      </c>
      <c r="I666" s="242" t="s">
        <v>5</v>
      </c>
      <c r="J666" s="192">
        <v>243525.48</v>
      </c>
      <c r="K666" s="173"/>
      <c r="L666" s="174"/>
      <c r="M666" s="180"/>
      <c r="N666" s="177"/>
      <c r="O666" s="176"/>
      <c r="P666" s="176"/>
      <c r="Q666" s="176"/>
      <c r="R666" s="176"/>
      <c r="S666" s="176"/>
      <c r="T666" s="178">
        <v>4</v>
      </c>
    </row>
    <row r="667" spans="1:20" ht="13" hidden="1">
      <c r="A667" s="147" t="str">
        <f t="shared" si="37"/>
        <v>[提取结果.xlsx]02-关联交易等事项统计表-纺织公司-4内部关联现金流</v>
      </c>
      <c r="B667" s="9">
        <v>665</v>
      </c>
      <c r="C667" s="121" t="str">
        <f t="shared" si="38"/>
        <v>3级-4级</v>
      </c>
      <c r="D667" s="121" t="s">
        <v>69</v>
      </c>
      <c r="E667" s="121" t="s">
        <v>350</v>
      </c>
      <c r="F667" s="121" t="s">
        <v>72</v>
      </c>
      <c r="G667" s="121" t="s">
        <v>264</v>
      </c>
      <c r="H667" s="144" t="s">
        <v>529</v>
      </c>
      <c r="I667" s="122" t="s">
        <v>5</v>
      </c>
      <c r="J667" s="123">
        <v>506653.74</v>
      </c>
      <c r="K667" s="54"/>
      <c r="L667" s="55"/>
      <c r="M667" s="56"/>
      <c r="N667" s="57"/>
      <c r="O667" s="58"/>
      <c r="P667" s="58"/>
      <c r="Q667" s="58"/>
      <c r="R667" s="58"/>
      <c r="S667" s="58"/>
      <c r="T667">
        <v>5</v>
      </c>
    </row>
    <row r="668" spans="1:20" s="178" customFormat="1" ht="13" hidden="1">
      <c r="A668" s="147" t="str">
        <f t="shared" si="37"/>
        <v>[提取结果.xlsx]02-关联交易等事项统计表-纺织公司-4内部关联现金流</v>
      </c>
      <c r="B668" s="172">
        <v>666</v>
      </c>
      <c r="C668" s="157" t="str">
        <f t="shared" si="38"/>
        <v>3级-4级</v>
      </c>
      <c r="D668" s="157" t="s">
        <v>69</v>
      </c>
      <c r="E668" s="157" t="s">
        <v>350</v>
      </c>
      <c r="F668" s="157" t="s">
        <v>72</v>
      </c>
      <c r="G668" s="157" t="s">
        <v>264</v>
      </c>
      <c r="H668" s="190" t="s">
        <v>277</v>
      </c>
      <c r="I668" s="242" t="s">
        <v>9</v>
      </c>
      <c r="J668" s="192">
        <v>268072.75</v>
      </c>
      <c r="K668" s="173"/>
      <c r="L668" s="174"/>
      <c r="M668" s="200"/>
      <c r="N668" s="177"/>
      <c r="O668" s="176"/>
      <c r="P668" s="176" t="str">
        <f>IF(N668=0,"OK","待核对")</f>
        <v>OK</v>
      </c>
      <c r="Q668" s="176"/>
      <c r="R668" s="176"/>
      <c r="S668" s="176"/>
      <c r="T668" s="178">
        <v>6</v>
      </c>
    </row>
    <row r="669" spans="1:20" s="178" customFormat="1" ht="13" hidden="1">
      <c r="A669" s="147" t="str">
        <f t="shared" si="37"/>
        <v>[提取结果.xlsx]02-关联交易等事项统计表-纺织公司-4内部关联现金流</v>
      </c>
      <c r="B669" s="172">
        <v>667</v>
      </c>
      <c r="C669" s="157" t="str">
        <f t="shared" si="38"/>
        <v>3级-4级</v>
      </c>
      <c r="D669" s="157" t="s">
        <v>69</v>
      </c>
      <c r="E669" s="157" t="s">
        <v>350</v>
      </c>
      <c r="F669" s="157" t="s">
        <v>72</v>
      </c>
      <c r="G669" s="157" t="s">
        <v>528</v>
      </c>
      <c r="H669" s="190" t="s">
        <v>277</v>
      </c>
      <c r="I669" s="242" t="s">
        <v>9</v>
      </c>
      <c r="J669" s="192">
        <v>184215.61</v>
      </c>
      <c r="K669" s="173"/>
      <c r="L669" s="174"/>
      <c r="M669" s="200"/>
      <c r="N669" s="177"/>
      <c r="O669" s="176"/>
      <c r="P669" s="176" t="str">
        <f>IF(N669=0,"OK","待核对")</f>
        <v>OK</v>
      </c>
      <c r="Q669" s="176"/>
      <c r="R669" s="176"/>
      <c r="S669" s="176"/>
      <c r="T669" s="178">
        <v>7</v>
      </c>
    </row>
    <row r="670" spans="1:20" ht="13" hidden="1">
      <c r="A670" s="147" t="str">
        <f t="shared" si="37"/>
        <v>[提取结果.xlsx]02-关联交易等事项统计表-纺织公司-4内部关联现金流</v>
      </c>
      <c r="B670" s="9">
        <v>668</v>
      </c>
      <c r="C670" s="121" t="str">
        <f t="shared" si="38"/>
        <v>3级-2级</v>
      </c>
      <c r="D670" s="121" t="s">
        <v>69</v>
      </c>
      <c r="E670" s="121" t="s">
        <v>195</v>
      </c>
      <c r="F670" s="121" t="s">
        <v>66</v>
      </c>
      <c r="G670" s="121" t="s">
        <v>106</v>
      </c>
      <c r="H670" s="144" t="s">
        <v>554</v>
      </c>
      <c r="I670" s="124" t="s">
        <v>3</v>
      </c>
      <c r="J670" s="125">
        <v>884</v>
      </c>
      <c r="K670" s="22"/>
      <c r="L670" s="23"/>
      <c r="M670" s="32"/>
      <c r="N670" s="24"/>
      <c r="O670" s="20"/>
      <c r="P670" s="20"/>
      <c r="Q670" s="20"/>
      <c r="R670" s="20"/>
      <c r="S670" s="20"/>
      <c r="T670">
        <v>47</v>
      </c>
    </row>
    <row r="671" spans="1:20" ht="13" hidden="1">
      <c r="A671" s="147" t="str">
        <f t="shared" si="37"/>
        <v>[提取结果.xlsx]02-关联交易等事项统计表-纺织公司-4内部关联现金流</v>
      </c>
      <c r="B671" s="9">
        <v>669</v>
      </c>
      <c r="C671" s="121" t="str">
        <f t="shared" si="38"/>
        <v>3级-4级</v>
      </c>
      <c r="D671" s="121" t="s">
        <v>69</v>
      </c>
      <c r="E671" s="121" t="s">
        <v>195</v>
      </c>
      <c r="F671" s="121" t="s">
        <v>72</v>
      </c>
      <c r="G671" s="121" t="s">
        <v>97</v>
      </c>
      <c r="H671" s="144" t="s">
        <v>555</v>
      </c>
      <c r="I671" s="124" t="s">
        <v>9</v>
      </c>
      <c r="J671" s="125">
        <v>974637.3</v>
      </c>
      <c r="K671" s="22"/>
      <c r="L671" s="23"/>
      <c r="M671" s="32"/>
      <c r="N671" s="24"/>
      <c r="O671" s="20"/>
      <c r="P671" s="20"/>
      <c r="Q671" s="20"/>
      <c r="R671" s="20"/>
      <c r="S671" s="20"/>
      <c r="T671">
        <v>48</v>
      </c>
    </row>
    <row r="672" spans="1:20" s="178" customFormat="1" ht="13" hidden="1">
      <c r="A672" s="171" t="str">
        <f t="shared" si="37"/>
        <v>[提取结果.xlsx]02-关联交易等事项统计表-纺织公司-4内部关联现金流</v>
      </c>
      <c r="B672" s="172">
        <v>670</v>
      </c>
      <c r="C672" s="157" t="str">
        <f t="shared" si="38"/>
        <v>3级-4级</v>
      </c>
      <c r="D672" s="157" t="s">
        <v>69</v>
      </c>
      <c r="E672" s="157" t="s">
        <v>195</v>
      </c>
      <c r="F672" s="157" t="s">
        <v>72</v>
      </c>
      <c r="G672" s="157" t="s">
        <v>97</v>
      </c>
      <c r="H672" s="190" t="s">
        <v>556</v>
      </c>
      <c r="I672" s="191" t="s">
        <v>5</v>
      </c>
      <c r="J672" s="207">
        <v>1229417.8500000001</v>
      </c>
      <c r="K672" s="173"/>
      <c r="L672" s="174"/>
      <c r="M672" s="180"/>
      <c r="N672" s="177"/>
      <c r="O672" s="176"/>
      <c r="P672" s="176"/>
      <c r="Q672" s="176"/>
      <c r="R672" s="176"/>
      <c r="S672" s="176"/>
      <c r="T672" s="178">
        <v>49</v>
      </c>
    </row>
    <row r="673" spans="1:20" ht="13" hidden="1">
      <c r="A673" s="147" t="str">
        <f t="shared" si="37"/>
        <v>[提取结果.xlsx]02-关联交易等事项统计表-纺织公司-4内部关联现金流</v>
      </c>
      <c r="B673" s="9">
        <v>671</v>
      </c>
      <c r="C673" s="121" t="str">
        <f t="shared" si="38"/>
        <v>3级-1级</v>
      </c>
      <c r="D673" s="121" t="s">
        <v>69</v>
      </c>
      <c r="E673" s="121" t="s">
        <v>195</v>
      </c>
      <c r="F673" s="121" t="s">
        <v>64</v>
      </c>
      <c r="G673" s="121" t="s">
        <v>65</v>
      </c>
      <c r="H673" s="144" t="s">
        <v>544</v>
      </c>
      <c r="I673" s="124" t="s">
        <v>3</v>
      </c>
      <c r="J673" s="125">
        <v>58050</v>
      </c>
      <c r="K673" s="22"/>
      <c r="L673" s="23"/>
      <c r="M673" s="32"/>
      <c r="N673" s="24"/>
      <c r="O673" s="20"/>
      <c r="P673" s="20"/>
      <c r="Q673" s="20"/>
      <c r="R673" s="20"/>
      <c r="S673" s="20"/>
      <c r="T673">
        <v>50</v>
      </c>
    </row>
    <row r="674" spans="1:20" s="178" customFormat="1" ht="13" hidden="1">
      <c r="A674" s="171" t="str">
        <f t="shared" si="37"/>
        <v>[提取结果.xlsx]02-关联交易等事项统计表-纺织公司-4内部关联现金流</v>
      </c>
      <c r="B674" s="172">
        <v>672</v>
      </c>
      <c r="C674" s="157" t="str">
        <f t="shared" si="38"/>
        <v>3级-3级</v>
      </c>
      <c r="D674" s="157" t="s">
        <v>69</v>
      </c>
      <c r="E674" s="157" t="s">
        <v>195</v>
      </c>
      <c r="F674" s="157" t="s">
        <v>69</v>
      </c>
      <c r="G674" s="157" t="s">
        <v>213</v>
      </c>
      <c r="H674" s="190" t="s">
        <v>556</v>
      </c>
      <c r="I674" s="191" t="s">
        <v>5</v>
      </c>
      <c r="J674" s="207">
        <v>2198845.5499999998</v>
      </c>
      <c r="K674" s="173"/>
      <c r="L674" s="174"/>
      <c r="M674" s="180"/>
      <c r="N674" s="177"/>
      <c r="O674" s="176"/>
      <c r="P674" s="176"/>
      <c r="Q674" s="176"/>
      <c r="R674" s="176"/>
      <c r="S674" s="176"/>
      <c r="T674" s="178">
        <v>51</v>
      </c>
    </row>
    <row r="675" spans="1:20" s="178" customFormat="1" ht="13" hidden="1">
      <c r="A675" s="147" t="str">
        <f t="shared" si="37"/>
        <v>[提取结果.xlsx]02-关联交易等事项统计表-纺织公司-4内部关联现金流</v>
      </c>
      <c r="B675" s="172">
        <v>673</v>
      </c>
      <c r="C675" s="157" t="str">
        <f t="shared" si="38"/>
        <v>3级-2级</v>
      </c>
      <c r="D675" s="157" t="s">
        <v>69</v>
      </c>
      <c r="E675" s="157" t="s">
        <v>195</v>
      </c>
      <c r="F675" s="157" t="s">
        <v>66</v>
      </c>
      <c r="G675" s="157" t="s">
        <v>84</v>
      </c>
      <c r="H675" s="190" t="s">
        <v>555</v>
      </c>
      <c r="I675" s="191" t="s">
        <v>9</v>
      </c>
      <c r="J675" s="207">
        <v>131982.79</v>
      </c>
      <c r="K675" s="173"/>
      <c r="L675" s="174"/>
      <c r="M675" s="180"/>
      <c r="N675" s="177"/>
      <c r="O675" s="176"/>
      <c r="P675" s="176"/>
      <c r="Q675" s="176"/>
      <c r="R675" s="176"/>
      <c r="S675" s="176"/>
      <c r="T675" s="178">
        <v>52</v>
      </c>
    </row>
    <row r="676" spans="1:20" ht="13" hidden="1">
      <c r="A676" s="147" t="str">
        <f t="shared" si="37"/>
        <v>[提取结果.xlsx]02-关联交易等事项统计表-纺织公司-4内部关联现金流</v>
      </c>
      <c r="B676" s="9">
        <v>674</v>
      </c>
      <c r="C676" s="121" t="str">
        <f t="shared" si="38"/>
        <v>3级-2级</v>
      </c>
      <c r="D676" s="121" t="s">
        <v>69</v>
      </c>
      <c r="E676" s="121" t="s">
        <v>195</v>
      </c>
      <c r="F676" s="121" t="s">
        <v>66</v>
      </c>
      <c r="G676" s="121" t="s">
        <v>88</v>
      </c>
      <c r="H676" s="144" t="s">
        <v>544</v>
      </c>
      <c r="I676" s="124" t="s">
        <v>3</v>
      </c>
      <c r="J676" s="125">
        <v>2810.13</v>
      </c>
      <c r="K676" s="22"/>
      <c r="L676" s="23"/>
      <c r="M676" s="32"/>
      <c r="N676" s="24"/>
      <c r="O676" s="20"/>
      <c r="P676" s="20"/>
      <c r="Q676" s="20"/>
      <c r="R676" s="20"/>
      <c r="S676" s="20"/>
      <c r="T676">
        <v>53</v>
      </c>
    </row>
    <row r="677" spans="1:20" ht="13" hidden="1">
      <c r="A677" s="147" t="str">
        <f t="shared" si="37"/>
        <v>[提取结果.xlsx]02-关联交易等事项统计表-纺织公司-4内部关联现金流</v>
      </c>
      <c r="B677" s="9">
        <v>675</v>
      </c>
      <c r="C677" s="121" t="str">
        <f t="shared" si="38"/>
        <v>3级-3级</v>
      </c>
      <c r="D677" s="121" t="s">
        <v>69</v>
      </c>
      <c r="E677" s="121" t="s">
        <v>195</v>
      </c>
      <c r="F677" s="121" t="s">
        <v>69</v>
      </c>
      <c r="G677" s="121" t="s">
        <v>197</v>
      </c>
      <c r="H677" s="144" t="s">
        <v>544</v>
      </c>
      <c r="I677" s="124" t="s">
        <v>3</v>
      </c>
      <c r="J677" s="125">
        <v>10824</v>
      </c>
      <c r="K677" s="22"/>
      <c r="L677" s="23"/>
      <c r="M677" s="32"/>
      <c r="N677" s="24"/>
      <c r="O677" s="20"/>
      <c r="P677" s="20"/>
      <c r="Q677" s="20"/>
      <c r="R677" s="20"/>
      <c r="S677" s="20"/>
      <c r="T677">
        <v>54</v>
      </c>
    </row>
    <row r="678" spans="1:20" ht="13" hidden="1">
      <c r="A678" s="147" t="str">
        <f t="shared" si="37"/>
        <v>[提取结果.xlsx]02-关联交易等事项统计表-纺织公司-4内部关联现金流</v>
      </c>
      <c r="B678" s="9">
        <v>676</v>
      </c>
      <c r="C678" s="121" t="str">
        <f t="shared" si="38"/>
        <v>3级-3级</v>
      </c>
      <c r="D678" s="121" t="s">
        <v>69</v>
      </c>
      <c r="E678" s="121" t="s">
        <v>195</v>
      </c>
      <c r="F678" s="121" t="s">
        <v>69</v>
      </c>
      <c r="G678" s="121" t="s">
        <v>196</v>
      </c>
      <c r="H678" s="144" t="s">
        <v>557</v>
      </c>
      <c r="I678" s="124" t="s">
        <v>5</v>
      </c>
      <c r="J678" s="125">
        <v>72000</v>
      </c>
      <c r="K678" s="22"/>
      <c r="L678" s="23"/>
      <c r="M678" s="32"/>
      <c r="N678" s="24"/>
      <c r="O678" s="20"/>
      <c r="P678" s="20"/>
      <c r="Q678" s="20"/>
      <c r="R678" s="20"/>
      <c r="S678" s="20"/>
      <c r="T678">
        <v>55</v>
      </c>
    </row>
    <row r="679" spans="1:20" ht="13" hidden="1">
      <c r="A679" s="147" t="str">
        <f t="shared" si="37"/>
        <v>[提取结果.xlsx]02-关联交易等事项统计表-纺织公司-4内部关联现金流</v>
      </c>
      <c r="B679" s="9">
        <v>677</v>
      </c>
      <c r="C679" s="121" t="str">
        <f t="shared" si="38"/>
        <v>3级-2级</v>
      </c>
      <c r="D679" s="121" t="s">
        <v>69</v>
      </c>
      <c r="E679" s="121" t="s">
        <v>195</v>
      </c>
      <c r="F679" s="121" t="s">
        <v>66</v>
      </c>
      <c r="G679" s="121" t="s">
        <v>85</v>
      </c>
      <c r="H679" s="144" t="s">
        <v>558</v>
      </c>
      <c r="I679" s="124" t="s">
        <v>5</v>
      </c>
      <c r="J679" s="125">
        <v>3919.18</v>
      </c>
      <c r="K679" s="22"/>
      <c r="L679" s="23"/>
      <c r="M679" s="32"/>
      <c r="N679" s="24"/>
      <c r="O679" s="20"/>
      <c r="P679" s="20"/>
      <c r="Q679" s="20"/>
      <c r="R679" s="20"/>
      <c r="S679" s="20"/>
      <c r="T679">
        <v>57</v>
      </c>
    </row>
    <row r="680" spans="1:20" ht="13" hidden="1">
      <c r="A680" s="147" t="str">
        <f t="shared" ref="A680:A690" si="39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80" s="9">
        <v>678</v>
      </c>
      <c r="C680" s="121" t="str">
        <f t="shared" ref="C680:C689" si="40">TEXT(D680,"000")&amp;"-"&amp;TEXT(F680,"000")</f>
        <v>3级-3级</v>
      </c>
      <c r="D680" s="121" t="s">
        <v>69</v>
      </c>
      <c r="E680" s="121" t="s">
        <v>245</v>
      </c>
      <c r="F680" s="121" t="s">
        <v>69</v>
      </c>
      <c r="G680" s="121" t="s">
        <v>415</v>
      </c>
      <c r="H680" s="76" t="s">
        <v>572</v>
      </c>
      <c r="I680" s="124" t="s">
        <v>3</v>
      </c>
      <c r="J680" s="123">
        <v>840</v>
      </c>
      <c r="K680" s="126"/>
      <c r="L680" s="127"/>
      <c r="M680" s="20"/>
      <c r="N680" s="24"/>
      <c r="O680" s="20"/>
      <c r="P680" s="20"/>
      <c r="Q680" s="20"/>
      <c r="R680" s="20"/>
      <c r="S680" s="20"/>
      <c r="T680">
        <v>77</v>
      </c>
    </row>
    <row r="681" spans="1:20" ht="13" hidden="1">
      <c r="A681" s="147" t="str">
        <f t="shared" si="39"/>
        <v>[提取结果.xlsx]02-关联交易等事项统计表-纺织公司-4内部关联现金流</v>
      </c>
      <c r="B681" s="9">
        <v>679</v>
      </c>
      <c r="C681" s="121" t="str">
        <f t="shared" si="40"/>
        <v>3级-3级</v>
      </c>
      <c r="D681" s="121" t="s">
        <v>69</v>
      </c>
      <c r="E681" s="121" t="s">
        <v>245</v>
      </c>
      <c r="F681" s="121" t="s">
        <v>69</v>
      </c>
      <c r="G681" s="121" t="s">
        <v>438</v>
      </c>
      <c r="H681" s="76" t="s">
        <v>571</v>
      </c>
      <c r="I681" s="124" t="s">
        <v>3</v>
      </c>
      <c r="J681" s="123">
        <v>6486</v>
      </c>
      <c r="K681" s="126"/>
      <c r="L681" s="127"/>
      <c r="M681" s="20"/>
      <c r="N681" s="24"/>
      <c r="O681" s="20"/>
      <c r="P681" s="20"/>
      <c r="Q681" s="20"/>
      <c r="R681" s="20"/>
      <c r="S681" s="20"/>
      <c r="T681">
        <v>78</v>
      </c>
    </row>
    <row r="682" spans="1:20" s="178" customFormat="1" ht="13" hidden="1">
      <c r="A682" s="147" t="str">
        <f t="shared" si="39"/>
        <v>[提取结果.xlsx]02-关联交易等事项统计表-纺织公司-4内部关联现金流</v>
      </c>
      <c r="B682" s="172">
        <v>680</v>
      </c>
      <c r="C682" s="157" t="str">
        <f t="shared" si="40"/>
        <v>3级-4级</v>
      </c>
      <c r="D682" s="157" t="s">
        <v>69</v>
      </c>
      <c r="E682" s="157" t="s">
        <v>245</v>
      </c>
      <c r="F682" s="157" t="s">
        <v>72</v>
      </c>
      <c r="G682" s="157" t="s">
        <v>97</v>
      </c>
      <c r="H682" s="239" t="s">
        <v>573</v>
      </c>
      <c r="I682" s="191" t="s">
        <v>9</v>
      </c>
      <c r="J682" s="192">
        <v>289958.5</v>
      </c>
      <c r="K682" s="240"/>
      <c r="L682" s="241"/>
      <c r="M682" s="176"/>
      <c r="N682" s="177"/>
      <c r="O682" s="176"/>
      <c r="P682" s="176"/>
      <c r="Q682" s="176"/>
      <c r="R682" s="176"/>
      <c r="S682" s="176"/>
      <c r="T682" s="178">
        <v>79</v>
      </c>
    </row>
    <row r="683" spans="1:20" ht="13" hidden="1">
      <c r="A683" s="147" t="str">
        <f t="shared" si="39"/>
        <v>[提取结果.xlsx]02-关联交易等事项统计表-纺织公司-4内部关联现金流</v>
      </c>
      <c r="B683" s="9">
        <v>681</v>
      </c>
      <c r="C683" s="121" t="str">
        <f t="shared" si="40"/>
        <v>3级-4级</v>
      </c>
      <c r="D683" s="121" t="s">
        <v>69</v>
      </c>
      <c r="E683" s="121" t="s">
        <v>245</v>
      </c>
      <c r="F683" s="121" t="s">
        <v>72</v>
      </c>
      <c r="G683" s="121" t="s">
        <v>76</v>
      </c>
      <c r="H683" s="76" t="s">
        <v>571</v>
      </c>
      <c r="I683" s="124" t="s">
        <v>3</v>
      </c>
      <c r="J683" s="123">
        <v>1072</v>
      </c>
      <c r="K683" s="126"/>
      <c r="L683" s="127"/>
      <c r="M683" s="20"/>
      <c r="N683" s="24"/>
      <c r="O683" s="20"/>
      <c r="P683" s="20"/>
      <c r="Q683" s="20"/>
      <c r="R683" s="20"/>
      <c r="S683" s="20"/>
      <c r="T683">
        <v>80</v>
      </c>
    </row>
    <row r="684" spans="1:20" ht="13" hidden="1">
      <c r="A684" s="147" t="str">
        <f t="shared" si="39"/>
        <v>[提取结果.xlsx]02-关联交易等事项统计表-纺织公司-4内部关联现金流</v>
      </c>
      <c r="B684" s="9">
        <v>682</v>
      </c>
      <c r="C684" s="121" t="str">
        <f t="shared" si="40"/>
        <v>3级-4级</v>
      </c>
      <c r="D684" s="121" t="s">
        <v>69</v>
      </c>
      <c r="E684" s="121" t="s">
        <v>245</v>
      </c>
      <c r="F684" s="121" t="s">
        <v>72</v>
      </c>
      <c r="G684" s="121" t="s">
        <v>76</v>
      </c>
      <c r="H684" s="128" t="s">
        <v>573</v>
      </c>
      <c r="I684" s="124" t="s">
        <v>9</v>
      </c>
      <c r="J684" s="123">
        <v>50390.18</v>
      </c>
      <c r="K684" s="126"/>
      <c r="L684" s="127"/>
      <c r="M684" s="20"/>
      <c r="N684" s="24"/>
      <c r="O684" s="20"/>
      <c r="P684" s="20"/>
      <c r="Q684" s="20"/>
      <c r="R684" s="20"/>
      <c r="S684" s="20"/>
      <c r="T684">
        <v>81</v>
      </c>
    </row>
    <row r="685" spans="1:20" ht="13" hidden="1">
      <c r="A685" s="147" t="str">
        <f t="shared" si="39"/>
        <v>[提取结果.xlsx]02-关联交易等事项统计表-纺织公司-4内部关联现金流</v>
      </c>
      <c r="B685" s="9">
        <v>683</v>
      </c>
      <c r="C685" s="121" t="str">
        <f t="shared" si="40"/>
        <v>3级-4级</v>
      </c>
      <c r="D685" s="121" t="s">
        <v>69</v>
      </c>
      <c r="E685" s="121" t="s">
        <v>245</v>
      </c>
      <c r="F685" s="121" t="s">
        <v>72</v>
      </c>
      <c r="G685" s="121" t="s">
        <v>76</v>
      </c>
      <c r="H685" s="128" t="s">
        <v>77</v>
      </c>
      <c r="I685" s="124" t="s">
        <v>5</v>
      </c>
      <c r="J685" s="123">
        <v>94373.84</v>
      </c>
      <c r="K685" s="126"/>
      <c r="L685" s="127"/>
      <c r="M685" s="20"/>
      <c r="N685" s="24"/>
      <c r="O685" s="20"/>
      <c r="P685" s="20"/>
      <c r="Q685" s="20"/>
      <c r="R685" s="20"/>
      <c r="S685" s="20"/>
      <c r="T685">
        <v>82</v>
      </c>
    </row>
    <row r="686" spans="1:20" ht="13" hidden="1">
      <c r="A686" s="147" t="str">
        <f t="shared" si="39"/>
        <v>[提取结果.xlsx]02-关联交易等事项统计表-纺织公司-4内部关联现金流</v>
      </c>
      <c r="B686" s="9">
        <v>684</v>
      </c>
      <c r="C686" s="121" t="str">
        <f t="shared" si="40"/>
        <v>3级-2级</v>
      </c>
      <c r="D686" s="121" t="s">
        <v>69</v>
      </c>
      <c r="E686" s="121" t="s">
        <v>245</v>
      </c>
      <c r="F686" s="121" t="s">
        <v>66</v>
      </c>
      <c r="G686" s="121" t="s">
        <v>179</v>
      </c>
      <c r="H686" s="76" t="s">
        <v>571</v>
      </c>
      <c r="I686" s="124" t="s">
        <v>3</v>
      </c>
      <c r="J686" s="123">
        <v>2340</v>
      </c>
      <c r="K686" s="126"/>
      <c r="L686" s="127"/>
      <c r="M686" s="20"/>
      <c r="N686" s="24"/>
      <c r="O686" s="20"/>
      <c r="P686" s="20"/>
      <c r="Q686" s="20"/>
      <c r="R686" s="20"/>
      <c r="S686" s="20"/>
      <c r="T686">
        <v>83</v>
      </c>
    </row>
    <row r="687" spans="1:20" ht="13" hidden="1">
      <c r="A687" s="147" t="str">
        <f t="shared" si="39"/>
        <v>[提取结果.xlsx]02-关联交易等事项统计表-纺织公司-4内部关联现金流</v>
      </c>
      <c r="B687" s="9">
        <v>685</v>
      </c>
      <c r="C687" s="121" t="str">
        <f t="shared" si="40"/>
        <v>3级-2级</v>
      </c>
      <c r="D687" s="121" t="s">
        <v>69</v>
      </c>
      <c r="E687" s="121" t="s">
        <v>245</v>
      </c>
      <c r="F687" s="121" t="s">
        <v>66</v>
      </c>
      <c r="G687" s="121" t="s">
        <v>88</v>
      </c>
      <c r="H687" s="128" t="s">
        <v>77</v>
      </c>
      <c r="I687" s="124" t="s">
        <v>5</v>
      </c>
      <c r="J687" s="123">
        <v>1608352.2</v>
      </c>
      <c r="K687" s="126"/>
      <c r="L687" s="127"/>
      <c r="M687" s="20"/>
      <c r="N687" s="24"/>
      <c r="O687" s="20"/>
      <c r="P687" s="20"/>
      <c r="Q687" s="20"/>
      <c r="R687" s="20"/>
      <c r="S687" s="20"/>
      <c r="T687">
        <v>84</v>
      </c>
    </row>
    <row r="688" spans="1:20" ht="13" hidden="1">
      <c r="A688" s="147" t="str">
        <f t="shared" si="39"/>
        <v>[提取结果.xlsx]02-关联交易等事项统计表-纺织公司-4内部关联现金流</v>
      </c>
      <c r="B688" s="9">
        <v>686</v>
      </c>
      <c r="C688" s="121" t="str">
        <f t="shared" si="40"/>
        <v>3级-4级</v>
      </c>
      <c r="D688" s="121" t="s">
        <v>69</v>
      </c>
      <c r="E688" s="121" t="s">
        <v>341</v>
      </c>
      <c r="F688" s="121" t="s">
        <v>72</v>
      </c>
      <c r="G688" s="121" t="s">
        <v>76</v>
      </c>
      <c r="H688" s="144" t="s">
        <v>165</v>
      </c>
      <c r="I688" s="124" t="s">
        <v>5</v>
      </c>
      <c r="J688" s="123">
        <v>4079089.03</v>
      </c>
      <c r="K688" s="54"/>
      <c r="L688" s="55"/>
      <c r="M688" s="60"/>
      <c r="N688" s="57"/>
      <c r="O688" s="58"/>
      <c r="P688" s="58" t="str">
        <f>IF(N688=0,"OK","待核对")</f>
        <v>OK</v>
      </c>
      <c r="Q688" s="58"/>
      <c r="R688" s="58"/>
      <c r="S688" s="58"/>
      <c r="T688">
        <v>93</v>
      </c>
    </row>
    <row r="689" spans="1:20" ht="13" hidden="1">
      <c r="A689" s="147" t="str">
        <f t="shared" si="39"/>
        <v>[提取结果.xlsx]02-关联交易等事项统计表-纺织公司-4内部关联现金流</v>
      </c>
      <c r="B689" s="9">
        <v>687</v>
      </c>
      <c r="C689" s="121" t="str">
        <f t="shared" si="40"/>
        <v>3级-4级</v>
      </c>
      <c r="D689" s="121" t="s">
        <v>69</v>
      </c>
      <c r="E689" s="121" t="s">
        <v>341</v>
      </c>
      <c r="F689" s="121" t="s">
        <v>72</v>
      </c>
      <c r="G689" s="121" t="s">
        <v>76</v>
      </c>
      <c r="H689" s="144" t="s">
        <v>532</v>
      </c>
      <c r="I689" s="124" t="s">
        <v>9</v>
      </c>
      <c r="J689" s="123">
        <v>38425.379999999997</v>
      </c>
      <c r="K689" s="54"/>
      <c r="L689" s="55"/>
      <c r="M689" s="60"/>
      <c r="N689" s="57"/>
      <c r="O689" s="58"/>
      <c r="P689" s="58" t="str">
        <f>IF(N689=0,"OK","待核对")</f>
        <v>OK</v>
      </c>
      <c r="Q689" s="58"/>
      <c r="R689" s="58"/>
      <c r="S689" s="58"/>
      <c r="T689">
        <v>94</v>
      </c>
    </row>
    <row r="690" spans="1:20" ht="13" hidden="1">
      <c r="A690" s="147" t="str">
        <f t="shared" si="39"/>
        <v>[提取结果.xlsx]02-关联交易等事项统计表-纺织公司-4内部关联现金流</v>
      </c>
      <c r="B690" s="9">
        <v>688</v>
      </c>
      <c r="C690" s="121" t="e">
        <f>TEXT(#REF!,"000")&amp;"-"&amp;TEXT(#REF!,"000")</f>
        <v>#REF!</v>
      </c>
      <c r="D690" s="121" t="s">
        <v>69</v>
      </c>
      <c r="E690" s="121" t="s">
        <v>196</v>
      </c>
      <c r="F690" s="121" t="s">
        <v>66</v>
      </c>
      <c r="G690" s="121" t="s">
        <v>84</v>
      </c>
      <c r="H690" s="144" t="s">
        <v>578</v>
      </c>
      <c r="I690" s="124" t="s">
        <v>9</v>
      </c>
      <c r="J690" s="123">
        <v>142363</v>
      </c>
      <c r="K690" s="54"/>
      <c r="L690" s="55"/>
      <c r="M690" s="58"/>
      <c r="N690" s="57"/>
      <c r="O690" s="58"/>
      <c r="P690" s="58"/>
      <c r="Q690" s="58"/>
      <c r="R690" s="58"/>
      <c r="S690" s="58"/>
      <c r="T690">
        <v>100</v>
      </c>
    </row>
    <row r="691" spans="1:20" ht="13" hidden="1">
      <c r="A69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1" s="9">
        <v>689</v>
      </c>
      <c r="C691" s="121" t="str">
        <f t="shared" ref="C691:C708" si="41">TEXT(D691,"000")&amp;"-"&amp;TEXT(F691,"000")</f>
        <v>3级-2级</v>
      </c>
      <c r="D691" s="121" t="s">
        <v>69</v>
      </c>
      <c r="E691" s="121" t="s">
        <v>381</v>
      </c>
      <c r="F691" s="121" t="s">
        <v>66</v>
      </c>
      <c r="G691" s="121" t="s">
        <v>80</v>
      </c>
      <c r="H691" s="144" t="s">
        <v>297</v>
      </c>
      <c r="I691" s="124" t="s">
        <v>3</v>
      </c>
      <c r="J691" s="123">
        <v>1384.48</v>
      </c>
      <c r="K691" s="54"/>
      <c r="L691" s="55"/>
      <c r="M691" s="59"/>
      <c r="N691" s="57"/>
      <c r="O691" s="58"/>
      <c r="P691" s="58" t="str">
        <f>IF(N691=0,"OK","待核对")</f>
        <v>OK</v>
      </c>
      <c r="Q691" s="58"/>
      <c r="R691" s="58"/>
      <c r="S691" s="58"/>
      <c r="T691">
        <v>182</v>
      </c>
    </row>
    <row r="692" spans="1:20" ht="13" hidden="1">
      <c r="A69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2" s="9">
        <v>690</v>
      </c>
      <c r="C692" s="121" t="str">
        <f t="shared" si="41"/>
        <v>3级-2级</v>
      </c>
      <c r="D692" s="121" t="s">
        <v>69</v>
      </c>
      <c r="E692" s="121" t="s">
        <v>381</v>
      </c>
      <c r="F692" s="121" t="s">
        <v>66</v>
      </c>
      <c r="G692" s="121" t="s">
        <v>80</v>
      </c>
      <c r="H692" s="144" t="s">
        <v>603</v>
      </c>
      <c r="I692" s="124" t="s">
        <v>6</v>
      </c>
      <c r="J692" s="123">
        <v>152</v>
      </c>
      <c r="K692" s="54"/>
      <c r="L692" s="55"/>
      <c r="M692" s="59"/>
      <c r="N692" s="57"/>
      <c r="O692" s="58"/>
      <c r="P692" s="58" t="str">
        <f>IF(N692=0,"OK","待核对")</f>
        <v>OK</v>
      </c>
      <c r="Q692" s="58"/>
      <c r="R692" s="58"/>
      <c r="S692" s="58"/>
      <c r="T692">
        <v>184</v>
      </c>
    </row>
    <row r="693" spans="1:20" ht="13" hidden="1">
      <c r="A69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3" s="9">
        <v>691</v>
      </c>
      <c r="C693" s="121" t="str">
        <f t="shared" si="41"/>
        <v>3级-3级</v>
      </c>
      <c r="D693" s="121" t="s">
        <v>69</v>
      </c>
      <c r="E693" s="121" t="s">
        <v>381</v>
      </c>
      <c r="F693" s="121" t="s">
        <v>69</v>
      </c>
      <c r="G693" s="121" t="s">
        <v>446</v>
      </c>
      <c r="H693" s="144" t="s">
        <v>603</v>
      </c>
      <c r="I693" s="124" t="s">
        <v>6</v>
      </c>
      <c r="J693" s="123">
        <v>70</v>
      </c>
      <c r="K693" s="54"/>
      <c r="L693" s="55"/>
      <c r="M693" s="60"/>
      <c r="N693" s="57"/>
      <c r="O693" s="58"/>
      <c r="P693" s="58" t="str">
        <f>IF(N693=0,"OK","待核对")</f>
        <v>OK</v>
      </c>
      <c r="Q693" s="58"/>
      <c r="R693" s="58"/>
      <c r="S693" s="58"/>
      <c r="T693">
        <v>186</v>
      </c>
    </row>
    <row r="694" spans="1:20" ht="13" hidden="1">
      <c r="A69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4" s="9">
        <v>692</v>
      </c>
      <c r="C694" s="121" t="str">
        <f t="shared" si="41"/>
        <v>3级-3级</v>
      </c>
      <c r="D694" s="121" t="s">
        <v>69</v>
      </c>
      <c r="E694" s="121" t="s">
        <v>381</v>
      </c>
      <c r="F694" s="121" t="s">
        <v>69</v>
      </c>
      <c r="G694" s="121" t="s">
        <v>444</v>
      </c>
      <c r="H694" s="144" t="s">
        <v>603</v>
      </c>
      <c r="I694" s="124" t="s">
        <v>6</v>
      </c>
      <c r="J694" s="123">
        <v>55</v>
      </c>
      <c r="K694" s="54"/>
      <c r="L694" s="55"/>
      <c r="M694" s="58"/>
      <c r="N694" s="57"/>
      <c r="O694" s="58"/>
      <c r="P694" s="58" t="str">
        <f>IF(N694=0,"OK","待核对")</f>
        <v>OK</v>
      </c>
      <c r="Q694" s="58"/>
      <c r="R694" s="58"/>
      <c r="S694" s="58"/>
      <c r="T694">
        <v>187</v>
      </c>
    </row>
    <row r="695" spans="1:20" ht="13" hidden="1">
      <c r="A69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5" s="9">
        <v>693</v>
      </c>
      <c r="C695" s="121" t="str">
        <f t="shared" si="41"/>
        <v>3级-3级</v>
      </c>
      <c r="D695" s="121" t="s">
        <v>69</v>
      </c>
      <c r="E695" s="121" t="s">
        <v>381</v>
      </c>
      <c r="F695" s="121" t="s">
        <v>69</v>
      </c>
      <c r="G695" s="121" t="s">
        <v>82</v>
      </c>
      <c r="H695" s="144" t="s">
        <v>603</v>
      </c>
      <c r="I695" s="124" t="s">
        <v>6</v>
      </c>
      <c r="J695" s="123">
        <v>132</v>
      </c>
      <c r="K695" s="54"/>
      <c r="L695" s="55"/>
      <c r="M695" s="58"/>
      <c r="N695" s="57"/>
      <c r="O695" s="58"/>
      <c r="P695" s="58"/>
      <c r="Q695" s="58"/>
      <c r="R695" s="58"/>
      <c r="S695" s="58"/>
      <c r="T695">
        <v>188</v>
      </c>
    </row>
    <row r="696" spans="1:20" s="178" customFormat="1" ht="13" hidden="1">
      <c r="A696" s="147" t="str">
        <f t="shared" ref="A696:A715" si="42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6" s="172">
        <v>694</v>
      </c>
      <c r="C696" s="157" t="str">
        <f t="shared" si="41"/>
        <v>3级-2级</v>
      </c>
      <c r="D696" s="157" t="s">
        <v>69</v>
      </c>
      <c r="E696" s="159" t="s">
        <v>233</v>
      </c>
      <c r="F696" s="157" t="s">
        <v>66</v>
      </c>
      <c r="G696" s="158" t="s">
        <v>84</v>
      </c>
      <c r="H696" s="190" t="s">
        <v>165</v>
      </c>
      <c r="I696" s="191" t="s">
        <v>5</v>
      </c>
      <c r="J696" s="192">
        <v>459461.34</v>
      </c>
      <c r="K696" s="173"/>
      <c r="L696" s="174"/>
      <c r="M696" s="180"/>
      <c r="N696" s="177"/>
      <c r="O696" s="176"/>
      <c r="P696" s="176"/>
      <c r="Q696" s="176"/>
      <c r="R696" s="176"/>
      <c r="S696" s="176"/>
      <c r="T696" s="178">
        <v>195</v>
      </c>
    </row>
    <row r="697" spans="1:20" s="178" customFormat="1" ht="13" hidden="1">
      <c r="A697" s="171" t="str">
        <f t="shared" si="42"/>
        <v>[提取结果.xlsx]02-关联交易等事项统计表-纺织公司-4内部关联现金流</v>
      </c>
      <c r="B697" s="172">
        <v>695</v>
      </c>
      <c r="C697" s="157" t="str">
        <f t="shared" si="41"/>
        <v>3级-4级</v>
      </c>
      <c r="D697" s="157" t="s">
        <v>69</v>
      </c>
      <c r="E697" s="157" t="s">
        <v>355</v>
      </c>
      <c r="F697" s="157" t="s">
        <v>72</v>
      </c>
      <c r="G697" s="157" t="s">
        <v>76</v>
      </c>
      <c r="H697" s="190" t="s">
        <v>165</v>
      </c>
      <c r="I697" s="191" t="s">
        <v>5</v>
      </c>
      <c r="J697" s="192">
        <v>3918296.03</v>
      </c>
      <c r="K697" s="173"/>
      <c r="L697" s="174"/>
      <c r="M697" s="200"/>
      <c r="N697" s="177"/>
      <c r="O697" s="176"/>
      <c r="P697" s="176" t="str">
        <f>IF(N697=0,"OK","待核对")</f>
        <v>OK</v>
      </c>
      <c r="Q697" s="176"/>
      <c r="R697" s="176"/>
      <c r="S697" s="176"/>
      <c r="T697" s="178">
        <v>201</v>
      </c>
    </row>
    <row r="698" spans="1:20" s="178" customFormat="1" ht="13" hidden="1">
      <c r="A698" s="147" t="str">
        <f t="shared" si="42"/>
        <v>[提取结果.xlsx]02-关联交易等事项统计表-纺织公司-4内部关联现金流</v>
      </c>
      <c r="B698" s="172">
        <v>696</v>
      </c>
      <c r="C698" s="157" t="str">
        <f t="shared" si="41"/>
        <v>3级-4级</v>
      </c>
      <c r="D698" s="157" t="s">
        <v>69</v>
      </c>
      <c r="E698" s="157" t="s">
        <v>355</v>
      </c>
      <c r="F698" s="157" t="s">
        <v>72</v>
      </c>
      <c r="G698" s="157" t="s">
        <v>76</v>
      </c>
      <c r="H698" s="190" t="s">
        <v>532</v>
      </c>
      <c r="I698" s="191" t="s">
        <v>9</v>
      </c>
      <c r="J698" s="192">
        <v>286502.40000000002</v>
      </c>
      <c r="K698" s="173"/>
      <c r="L698" s="174"/>
      <c r="M698" s="200"/>
      <c r="N698" s="177"/>
      <c r="O698" s="176"/>
      <c r="P698" s="176" t="str">
        <f>IF(N698=0,"OK","待核对")</f>
        <v>OK</v>
      </c>
      <c r="Q698" s="176"/>
      <c r="R698" s="176"/>
      <c r="S698" s="176"/>
      <c r="T698" s="178">
        <v>202</v>
      </c>
    </row>
    <row r="699" spans="1:20" s="178" customFormat="1" ht="13" hidden="1">
      <c r="A699" s="171" t="str">
        <f t="shared" si="42"/>
        <v>[提取结果.xlsx]02-关联交易等事项统计表-纺织公司-4内部关联现金流</v>
      </c>
      <c r="B699" s="172">
        <v>697</v>
      </c>
      <c r="C699" s="157" t="str">
        <f t="shared" si="41"/>
        <v>3级-3级</v>
      </c>
      <c r="D699" s="157" t="s">
        <v>69</v>
      </c>
      <c r="E699" s="157" t="s">
        <v>371</v>
      </c>
      <c r="F699" s="157" t="s">
        <v>69</v>
      </c>
      <c r="G699" s="157" t="s">
        <v>415</v>
      </c>
      <c r="H699" s="190" t="s">
        <v>437</v>
      </c>
      <c r="I699" s="191" t="s">
        <v>3</v>
      </c>
      <c r="J699" s="192">
        <f>3209808+130130</f>
        <v>3339938</v>
      </c>
      <c r="K699" s="173"/>
      <c r="L699" s="174"/>
      <c r="M699" s="180"/>
      <c r="N699" s="177"/>
      <c r="O699" s="176"/>
      <c r="P699" s="176"/>
      <c r="Q699" s="176"/>
      <c r="R699" s="176"/>
      <c r="S699" s="176"/>
      <c r="T699" s="178">
        <v>204</v>
      </c>
    </row>
    <row r="700" spans="1:20" ht="13" hidden="1">
      <c r="A700" s="147" t="str">
        <f t="shared" si="42"/>
        <v>[提取结果.xlsx]02-关联交易等事项统计表-纺织公司-4内部关联现金流</v>
      </c>
      <c r="B700" s="9">
        <v>698</v>
      </c>
      <c r="C700" s="121" t="str">
        <f t="shared" si="41"/>
        <v>3级-4级</v>
      </c>
      <c r="D700" s="121" t="s">
        <v>69</v>
      </c>
      <c r="E700" s="121" t="s">
        <v>371</v>
      </c>
      <c r="F700" s="121" t="s">
        <v>72</v>
      </c>
      <c r="G700" s="121" t="s">
        <v>97</v>
      </c>
      <c r="H700" s="144" t="s">
        <v>607</v>
      </c>
      <c r="I700" s="124" t="s">
        <v>3</v>
      </c>
      <c r="J700" s="123">
        <v>753239.07</v>
      </c>
      <c r="K700" s="22"/>
      <c r="L700" s="23"/>
      <c r="M700" s="32"/>
      <c r="N700" s="24"/>
      <c r="O700" s="20"/>
      <c r="P700" s="20"/>
      <c r="Q700" s="20"/>
      <c r="R700" s="20"/>
      <c r="S700" s="20"/>
      <c r="T700">
        <v>205</v>
      </c>
    </row>
    <row r="701" spans="1:20" s="178" customFormat="1" ht="13" hidden="1">
      <c r="A701" s="171" t="str">
        <f t="shared" si="42"/>
        <v>[提取结果.xlsx]02-关联交易等事项统计表-纺织公司-4内部关联现金流</v>
      </c>
      <c r="B701" s="172">
        <v>699</v>
      </c>
      <c r="C701" s="157" t="str">
        <f t="shared" si="41"/>
        <v>3级-4级</v>
      </c>
      <c r="D701" s="157" t="s">
        <v>69</v>
      </c>
      <c r="E701" s="157" t="s">
        <v>371</v>
      </c>
      <c r="F701" s="157" t="s">
        <v>72</v>
      </c>
      <c r="G701" s="157" t="s">
        <v>76</v>
      </c>
      <c r="H701" s="190" t="s">
        <v>607</v>
      </c>
      <c r="I701" s="191" t="s">
        <v>3</v>
      </c>
      <c r="J701" s="192">
        <v>1454273.78</v>
      </c>
      <c r="K701" s="173"/>
      <c r="L701" s="174"/>
      <c r="M701" s="180"/>
      <c r="N701" s="177"/>
      <c r="O701" s="176"/>
      <c r="P701" s="176"/>
      <c r="Q701" s="176"/>
      <c r="R701" s="176"/>
      <c r="S701" s="176"/>
      <c r="T701" s="178">
        <v>206</v>
      </c>
    </row>
    <row r="702" spans="1:20" s="178" customFormat="1" ht="13" hidden="1">
      <c r="A702" s="171" t="str">
        <f t="shared" si="42"/>
        <v>[提取结果.xlsx]02-关联交易等事项统计表-纺织公司-4内部关联现金流</v>
      </c>
      <c r="B702" s="172">
        <v>700</v>
      </c>
      <c r="C702" s="157" t="str">
        <f t="shared" si="41"/>
        <v>3级-3级</v>
      </c>
      <c r="D702" s="157" t="s">
        <v>69</v>
      </c>
      <c r="E702" s="157" t="s">
        <v>371</v>
      </c>
      <c r="F702" s="157" t="s">
        <v>69</v>
      </c>
      <c r="G702" s="157" t="s">
        <v>415</v>
      </c>
      <c r="H702" s="190" t="s">
        <v>608</v>
      </c>
      <c r="I702" s="191" t="s">
        <v>6</v>
      </c>
      <c r="J702" s="192">
        <v>22303729.100000001</v>
      </c>
      <c r="K702" s="173"/>
      <c r="L702" s="174"/>
      <c r="M702" s="180"/>
      <c r="N702" s="177"/>
      <c r="O702" s="176"/>
      <c r="P702" s="176"/>
      <c r="Q702" s="176"/>
      <c r="R702" s="176"/>
      <c r="S702" s="176"/>
      <c r="T702" s="178">
        <v>207</v>
      </c>
    </row>
    <row r="703" spans="1:20" ht="13" hidden="1">
      <c r="A703" s="147" t="str">
        <f t="shared" si="42"/>
        <v>[提取结果.xlsx]02-关联交易等事项统计表-纺织公司-4内部关联现金流</v>
      </c>
      <c r="B703" s="9">
        <v>701</v>
      </c>
      <c r="C703" s="121" t="str">
        <f t="shared" si="41"/>
        <v>3级-4级</v>
      </c>
      <c r="D703" s="121" t="s">
        <v>69</v>
      </c>
      <c r="E703" s="121" t="s">
        <v>371</v>
      </c>
      <c r="F703" s="121" t="s">
        <v>72</v>
      </c>
      <c r="G703" s="121" t="s">
        <v>97</v>
      </c>
      <c r="H703" s="144" t="s">
        <v>609</v>
      </c>
      <c r="I703" s="124" t="s">
        <v>6</v>
      </c>
      <c r="J703" s="123">
        <v>75600</v>
      </c>
      <c r="K703" s="22"/>
      <c r="L703" s="23"/>
      <c r="M703" s="32"/>
      <c r="N703" s="24"/>
      <c r="O703" s="20"/>
      <c r="P703" s="20"/>
      <c r="Q703" s="20"/>
      <c r="R703" s="20"/>
      <c r="S703" s="20"/>
      <c r="T703">
        <v>208</v>
      </c>
    </row>
    <row r="704" spans="1:20" ht="13" hidden="1">
      <c r="A704" s="147" t="str">
        <f t="shared" si="42"/>
        <v>[提取结果.xlsx]02-关联交易等事项统计表-纺织公司-4内部关联现金流</v>
      </c>
      <c r="B704" s="9">
        <v>702</v>
      </c>
      <c r="C704" s="121" t="str">
        <f t="shared" si="41"/>
        <v>3级-2级</v>
      </c>
      <c r="D704" s="121" t="s">
        <v>69</v>
      </c>
      <c r="E704" s="121" t="s">
        <v>371</v>
      </c>
      <c r="F704" s="121" t="s">
        <v>66</v>
      </c>
      <c r="G704" s="121" t="s">
        <v>179</v>
      </c>
      <c r="H704" s="144" t="s">
        <v>610</v>
      </c>
      <c r="I704" s="124" t="s">
        <v>6</v>
      </c>
      <c r="J704" s="123">
        <v>33</v>
      </c>
      <c r="K704" s="22"/>
      <c r="L704" s="23"/>
      <c r="M704" s="38"/>
      <c r="N704" s="24"/>
      <c r="O704" s="20"/>
      <c r="P704" s="20" t="str">
        <f>IF(N704=0,"OK","待核对")</f>
        <v>OK</v>
      </c>
      <c r="Q704" s="20"/>
      <c r="R704" s="20"/>
      <c r="S704" s="20"/>
      <c r="T704">
        <v>209</v>
      </c>
    </row>
    <row r="705" spans="1:20" ht="13" hidden="1">
      <c r="A705" s="147" t="str">
        <f t="shared" si="42"/>
        <v>[提取结果.xlsx]02-关联交易等事项统计表-纺织公司-4内部关联现金流</v>
      </c>
      <c r="B705" s="9">
        <v>703</v>
      </c>
      <c r="C705" s="121" t="str">
        <f t="shared" si="41"/>
        <v>3级-2级</v>
      </c>
      <c r="D705" s="121" t="s">
        <v>69</v>
      </c>
      <c r="E705" s="121" t="s">
        <v>371</v>
      </c>
      <c r="F705" s="121" t="s">
        <v>66</v>
      </c>
      <c r="G705" s="121" t="s">
        <v>80</v>
      </c>
      <c r="H705" s="144" t="s">
        <v>610</v>
      </c>
      <c r="I705" s="124" t="s">
        <v>6</v>
      </c>
      <c r="J705" s="123">
        <v>91.2</v>
      </c>
      <c r="K705" s="22"/>
      <c r="L705" s="23"/>
      <c r="M705" s="38"/>
      <c r="N705" s="24"/>
      <c r="O705" s="20"/>
      <c r="P705" s="20" t="str">
        <f>IF(N705=0,"OK","待核对")</f>
        <v>OK</v>
      </c>
      <c r="Q705" s="20"/>
      <c r="R705" s="20"/>
      <c r="S705" s="20"/>
      <c r="T705">
        <v>210</v>
      </c>
    </row>
    <row r="706" spans="1:20" ht="13" hidden="1">
      <c r="A706" s="147" t="str">
        <f t="shared" si="42"/>
        <v>[提取结果.xlsx]02-关联交易等事项统计表-纺织公司-4内部关联现金流</v>
      </c>
      <c r="B706" s="9">
        <v>704</v>
      </c>
      <c r="C706" s="121" t="str">
        <f t="shared" si="41"/>
        <v>3级-2级</v>
      </c>
      <c r="D706" s="121" t="s">
        <v>69</v>
      </c>
      <c r="E706" s="121" t="s">
        <v>371</v>
      </c>
      <c r="F706" s="121" t="s">
        <v>66</v>
      </c>
      <c r="G706" s="121" t="s">
        <v>78</v>
      </c>
      <c r="H706" s="144" t="s">
        <v>610</v>
      </c>
      <c r="I706" s="124" t="s">
        <v>6</v>
      </c>
      <c r="J706" s="123">
        <v>42</v>
      </c>
      <c r="K706" s="22"/>
      <c r="L706" s="23"/>
      <c r="M706" s="38"/>
      <c r="N706" s="24"/>
      <c r="O706" s="20"/>
      <c r="P706" s="20" t="str">
        <f>IF(N706=0,"OK","待核对")</f>
        <v>OK</v>
      </c>
      <c r="Q706" s="20"/>
      <c r="R706" s="20"/>
      <c r="S706" s="20"/>
      <c r="T706">
        <v>211</v>
      </c>
    </row>
    <row r="707" spans="1:20" ht="13" hidden="1">
      <c r="A707" s="147" t="str">
        <f t="shared" si="42"/>
        <v>[提取结果.xlsx]02-关联交易等事项统计表-纺织公司-4内部关联现金流</v>
      </c>
      <c r="B707" s="9">
        <v>705</v>
      </c>
      <c r="C707" s="121" t="str">
        <f t="shared" si="41"/>
        <v>3级-3级</v>
      </c>
      <c r="D707" s="121" t="s">
        <v>69</v>
      </c>
      <c r="E707" s="121" t="s">
        <v>371</v>
      </c>
      <c r="F707" s="121" t="s">
        <v>69</v>
      </c>
      <c r="G707" s="121" t="s">
        <v>102</v>
      </c>
      <c r="H707" s="144" t="s">
        <v>610</v>
      </c>
      <c r="I707" s="124" t="s">
        <v>6</v>
      </c>
      <c r="J707" s="123">
        <v>79.2</v>
      </c>
      <c r="K707" s="22"/>
      <c r="L707" s="23"/>
      <c r="M707" s="40"/>
      <c r="N707" s="24"/>
      <c r="O707" s="20"/>
      <c r="P707" s="20" t="str">
        <f>IF(N707=0,"OK","待核对")</f>
        <v>OK</v>
      </c>
      <c r="Q707" s="20"/>
      <c r="R707" s="20"/>
      <c r="S707" s="20"/>
      <c r="T707">
        <v>212</v>
      </c>
    </row>
    <row r="708" spans="1:20" ht="13" hidden="1">
      <c r="A708" s="147" t="str">
        <f t="shared" si="42"/>
        <v>[提取结果.xlsx]02-关联交易等事项统计表-纺织公司-4内部关联现金流</v>
      </c>
      <c r="B708" s="9">
        <v>706</v>
      </c>
      <c r="C708" s="121" t="str">
        <f t="shared" si="41"/>
        <v>3级-2级</v>
      </c>
      <c r="D708" s="121" t="s">
        <v>69</v>
      </c>
      <c r="E708" s="121" t="s">
        <v>371</v>
      </c>
      <c r="F708" s="121" t="s">
        <v>66</v>
      </c>
      <c r="G708" s="121" t="s">
        <v>106</v>
      </c>
      <c r="H708" s="76" t="s">
        <v>437</v>
      </c>
      <c r="I708" s="124" t="s">
        <v>3</v>
      </c>
      <c r="J708" s="123">
        <v>850</v>
      </c>
      <c r="K708" s="22"/>
      <c r="L708" s="23"/>
      <c r="M708" s="20"/>
      <c r="N708" s="24"/>
      <c r="O708" s="20"/>
      <c r="P708" s="20"/>
      <c r="Q708" s="20"/>
      <c r="R708" s="20"/>
      <c r="S708" s="20"/>
      <c r="T708">
        <v>228</v>
      </c>
    </row>
    <row r="709" spans="1:20" ht="13" hidden="1">
      <c r="A709" s="147" t="str">
        <f t="shared" si="42"/>
        <v>[提取结果.xlsx]02-关联交易等事项统计表-纺织公司-4内部关联现金流</v>
      </c>
      <c r="B709" s="9">
        <v>707</v>
      </c>
      <c r="C709" s="121" t="str">
        <f t="shared" ref="C709:C742" si="43">TEXT(D709,"000")&amp;"-"&amp;TEXT(F709,"000")</f>
        <v>3级-4级</v>
      </c>
      <c r="D709" s="121" t="s">
        <v>69</v>
      </c>
      <c r="E709" s="121" t="s">
        <v>371</v>
      </c>
      <c r="F709" s="121" t="s">
        <v>72</v>
      </c>
      <c r="G709" s="121" t="s">
        <v>76</v>
      </c>
      <c r="H709" s="76" t="s">
        <v>617</v>
      </c>
      <c r="I709" s="124" t="s">
        <v>5</v>
      </c>
      <c r="J709" s="123">
        <v>387806.34</v>
      </c>
      <c r="K709" s="22"/>
      <c r="L709" s="23"/>
      <c r="M709" s="20"/>
      <c r="N709" s="24"/>
      <c r="O709" s="20"/>
      <c r="P709" s="20"/>
      <c r="Q709" s="20"/>
      <c r="R709" s="20"/>
      <c r="S709" s="20"/>
      <c r="T709">
        <v>229</v>
      </c>
    </row>
    <row r="710" spans="1:20" ht="13" hidden="1">
      <c r="A710" s="147" t="str">
        <f t="shared" si="42"/>
        <v>[提取结果.xlsx]02-关联交易等事项统计表-纺织公司-4内部关联现金流</v>
      </c>
      <c r="B710" s="9">
        <v>708</v>
      </c>
      <c r="C710" s="121" t="str">
        <f t="shared" si="43"/>
        <v>3级-3级</v>
      </c>
      <c r="D710" s="121" t="s">
        <v>69</v>
      </c>
      <c r="E710" s="121" t="s">
        <v>427</v>
      </c>
      <c r="F710" s="121" t="s">
        <v>69</v>
      </c>
      <c r="G710" s="121" t="s">
        <v>415</v>
      </c>
      <c r="H710" s="128" t="s">
        <v>572</v>
      </c>
      <c r="I710" s="124" t="s">
        <v>3</v>
      </c>
      <c r="J710" s="123">
        <v>832</v>
      </c>
      <c r="K710" s="126"/>
      <c r="L710" s="23"/>
      <c r="M710" s="20"/>
      <c r="N710" s="24"/>
      <c r="O710" s="20"/>
      <c r="P710" s="20"/>
      <c r="Q710" s="20"/>
      <c r="R710" s="20"/>
      <c r="S710" s="20"/>
      <c r="T710">
        <v>249</v>
      </c>
    </row>
    <row r="711" spans="1:20" ht="13" hidden="1">
      <c r="A711" s="147" t="str">
        <f t="shared" si="42"/>
        <v>[提取结果.xlsx]02-关联交易等事项统计表-纺织公司-4内部关联现金流</v>
      </c>
      <c r="B711" s="9">
        <v>709</v>
      </c>
      <c r="C711" s="121" t="str">
        <f t="shared" si="43"/>
        <v>3级-2级</v>
      </c>
      <c r="D711" s="121" t="s">
        <v>69</v>
      </c>
      <c r="E711" s="121" t="s">
        <v>180</v>
      </c>
      <c r="F711" s="121" t="s">
        <v>66</v>
      </c>
      <c r="G711" s="121" t="s">
        <v>80</v>
      </c>
      <c r="H711" s="144"/>
      <c r="I711" s="124" t="s">
        <v>3</v>
      </c>
      <c r="J711" s="123">
        <f>'[1]2内部关联交易'!J5681*1.13</f>
        <v>0</v>
      </c>
      <c r="K711" s="22"/>
      <c r="L711" s="23"/>
      <c r="M711" s="32"/>
      <c r="N711" s="24"/>
      <c r="O711" s="20"/>
      <c r="P711" s="20"/>
      <c r="Q711" s="20"/>
      <c r="R711" s="20"/>
      <c r="S711" s="20"/>
      <c r="T711">
        <v>250</v>
      </c>
    </row>
    <row r="712" spans="1:20" ht="13" hidden="1">
      <c r="A712" s="147" t="str">
        <f t="shared" si="42"/>
        <v>[提取结果.xlsx]02-关联交易等事项统计表-纺织公司-4内部关联现金流</v>
      </c>
      <c r="B712" s="9">
        <v>710</v>
      </c>
      <c r="C712" s="121" t="str">
        <f t="shared" si="43"/>
        <v>3级-2级</v>
      </c>
      <c r="D712" s="121" t="s">
        <v>69</v>
      </c>
      <c r="E712" s="121" t="s">
        <v>180</v>
      </c>
      <c r="F712" s="121" t="s">
        <v>66</v>
      </c>
      <c r="G712" s="121" t="s">
        <v>84</v>
      </c>
      <c r="H712" s="144"/>
      <c r="I712" s="124" t="s">
        <v>3</v>
      </c>
      <c r="J712" s="123">
        <f>'[1]2内部关联交易'!J5682*1.13</f>
        <v>0</v>
      </c>
      <c r="K712" s="22"/>
      <c r="L712" s="23"/>
      <c r="M712" s="32"/>
      <c r="N712" s="24"/>
      <c r="O712" s="20"/>
      <c r="P712" s="20"/>
      <c r="Q712" s="20"/>
      <c r="R712" s="20"/>
      <c r="S712" s="20"/>
      <c r="T712">
        <v>251</v>
      </c>
    </row>
    <row r="713" spans="1:20" ht="13" hidden="1">
      <c r="A713" s="147" t="str">
        <f t="shared" si="42"/>
        <v>[提取结果.xlsx]02-关联交易等事项统计表-纺织公司-4内部关联现金流</v>
      </c>
      <c r="B713" s="9">
        <v>711</v>
      </c>
      <c r="C713" s="121" t="str">
        <f t="shared" si="43"/>
        <v>3级-2级</v>
      </c>
      <c r="D713" s="121" t="s">
        <v>69</v>
      </c>
      <c r="E713" s="121" t="s">
        <v>180</v>
      </c>
      <c r="F713" s="121" t="s">
        <v>66</v>
      </c>
      <c r="G713" s="121" t="s">
        <v>179</v>
      </c>
      <c r="H713" s="144"/>
      <c r="I713" s="124" t="s">
        <v>3</v>
      </c>
      <c r="J713" s="123">
        <f>'[1]2内部关联交易'!J5684*1.13</f>
        <v>0</v>
      </c>
      <c r="K713" s="22"/>
      <c r="L713" s="23"/>
      <c r="M713" s="32"/>
      <c r="N713" s="24"/>
      <c r="O713" s="20"/>
      <c r="P713" s="20"/>
      <c r="Q713" s="20"/>
      <c r="R713" s="20"/>
      <c r="S713" s="20"/>
      <c r="T713">
        <v>253</v>
      </c>
    </row>
    <row r="714" spans="1:20" ht="13" hidden="1">
      <c r="A714" s="147" t="str">
        <f t="shared" si="42"/>
        <v>[提取结果.xlsx]02-关联交易等事项统计表-纺织公司-4内部关联现金流</v>
      </c>
      <c r="B714" s="9">
        <v>712</v>
      </c>
      <c r="C714" s="121" t="str">
        <f t="shared" si="43"/>
        <v>3级-3级</v>
      </c>
      <c r="D714" s="121" t="s">
        <v>69</v>
      </c>
      <c r="E714" s="121" t="s">
        <v>180</v>
      </c>
      <c r="F714" s="121" t="s">
        <v>69</v>
      </c>
      <c r="G714" s="121" t="s">
        <v>213</v>
      </c>
      <c r="H714" s="144"/>
      <c r="I714" s="124" t="s">
        <v>3</v>
      </c>
      <c r="J714" s="123">
        <f>'[1]2内部关联交易'!J5686*1.13</f>
        <v>0</v>
      </c>
      <c r="K714" s="22"/>
      <c r="L714" s="23"/>
      <c r="M714" s="38"/>
      <c r="N714" s="24"/>
      <c r="O714" s="20"/>
      <c r="P714" s="20" t="str">
        <f t="shared" ref="P714:P719" si="44">IF(N714=0,"OK","待核对")</f>
        <v>OK</v>
      </c>
      <c r="Q714" s="20"/>
      <c r="R714" s="20"/>
      <c r="S714" s="20"/>
      <c r="T714">
        <v>255</v>
      </c>
    </row>
    <row r="715" spans="1:20" ht="13" hidden="1">
      <c r="A715" s="147" t="str">
        <f t="shared" si="42"/>
        <v>[提取结果.xlsx]02-关联交易等事项统计表-纺织公司-4内部关联现金流</v>
      </c>
      <c r="B715" s="9">
        <v>713</v>
      </c>
      <c r="C715" s="121" t="str">
        <f t="shared" si="43"/>
        <v>3级-2级</v>
      </c>
      <c r="D715" s="121" t="s">
        <v>69</v>
      </c>
      <c r="E715" s="121" t="s">
        <v>180</v>
      </c>
      <c r="F715" s="121" t="s">
        <v>66</v>
      </c>
      <c r="G715" s="121" t="s">
        <v>303</v>
      </c>
      <c r="H715" s="144"/>
      <c r="I715" s="124" t="s">
        <v>3</v>
      </c>
      <c r="J715" s="123"/>
      <c r="K715" s="22"/>
      <c r="L715" s="23"/>
      <c r="M715" s="38"/>
      <c r="N715" s="24"/>
      <c r="O715" s="20"/>
      <c r="P715" s="20" t="str">
        <f t="shared" si="44"/>
        <v>OK</v>
      </c>
      <c r="Q715" s="20"/>
      <c r="R715" s="20"/>
      <c r="S715" s="20"/>
      <c r="T715">
        <v>256</v>
      </c>
    </row>
    <row r="716" spans="1:20" ht="13" hidden="1">
      <c r="A716" s="147" t="str">
        <f t="shared" ref="A716:A743" si="45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16" s="9">
        <v>714</v>
      </c>
      <c r="C716" s="121" t="str">
        <f t="shared" si="43"/>
        <v>3级-2级</v>
      </c>
      <c r="D716" s="121" t="s">
        <v>69</v>
      </c>
      <c r="E716" s="121" t="s">
        <v>180</v>
      </c>
      <c r="F716" s="121" t="s">
        <v>66</v>
      </c>
      <c r="G716" s="121" t="s">
        <v>175</v>
      </c>
      <c r="H716" s="144"/>
      <c r="I716" s="124" t="s">
        <v>3</v>
      </c>
      <c r="J716" s="123">
        <f>'[1]2内部关联交易'!J5688*1.13</f>
        <v>0</v>
      </c>
      <c r="K716" s="22"/>
      <c r="L716" s="23"/>
      <c r="M716" s="38"/>
      <c r="N716" s="24"/>
      <c r="O716" s="20"/>
      <c r="P716" s="20" t="str">
        <f t="shared" si="44"/>
        <v>OK</v>
      </c>
      <c r="Q716" s="20"/>
      <c r="R716" s="20"/>
      <c r="S716" s="20"/>
      <c r="T716">
        <v>257</v>
      </c>
    </row>
    <row r="717" spans="1:20" ht="13" hidden="1">
      <c r="A717" s="147" t="str">
        <f t="shared" si="45"/>
        <v>[提取结果.xlsx]02-关联交易等事项统计表-纺织公司-4内部关联现金流</v>
      </c>
      <c r="B717" s="9">
        <v>715</v>
      </c>
      <c r="C717" s="121" t="str">
        <f t="shared" si="43"/>
        <v>3级-2级</v>
      </c>
      <c r="D717" s="121" t="s">
        <v>69</v>
      </c>
      <c r="E717" s="121" t="s">
        <v>180</v>
      </c>
      <c r="F717" s="121" t="s">
        <v>66</v>
      </c>
      <c r="G717" s="121" t="s">
        <v>106</v>
      </c>
      <c r="H717" s="76"/>
      <c r="I717" s="124" t="s">
        <v>3</v>
      </c>
      <c r="J717" s="123">
        <f>'[1]2内部关联交易'!J5689*1.13-3840</f>
        <v>-3840</v>
      </c>
      <c r="K717" s="22"/>
      <c r="L717" s="23"/>
      <c r="M717" s="40"/>
      <c r="N717" s="24"/>
      <c r="O717" s="20"/>
      <c r="P717" s="20" t="str">
        <f t="shared" si="44"/>
        <v>OK</v>
      </c>
      <c r="Q717" s="20"/>
      <c r="R717" s="20"/>
      <c r="S717" s="20"/>
      <c r="T717">
        <v>258</v>
      </c>
    </row>
    <row r="718" spans="1:20" ht="13" hidden="1">
      <c r="A718" s="147" t="str">
        <f t="shared" si="45"/>
        <v>[提取结果.xlsx]02-关联交易等事项统计表-纺织公司-4内部关联现金流</v>
      </c>
      <c r="B718" s="9">
        <v>716</v>
      </c>
      <c r="C718" s="121" t="str">
        <f t="shared" si="43"/>
        <v>3级-2级</v>
      </c>
      <c r="D718" s="121" t="s">
        <v>69</v>
      </c>
      <c r="E718" s="121" t="s">
        <v>180</v>
      </c>
      <c r="F718" s="121" t="s">
        <v>66</v>
      </c>
      <c r="G718" s="121" t="s">
        <v>78</v>
      </c>
      <c r="H718" s="76"/>
      <c r="I718" s="124" t="s">
        <v>3</v>
      </c>
      <c r="J718" s="123">
        <f>'[1]2内部关联交易'!J5690*1.13</f>
        <v>0</v>
      </c>
      <c r="K718" s="22"/>
      <c r="L718" s="23"/>
      <c r="M718" s="40"/>
      <c r="N718" s="24"/>
      <c r="O718" s="20"/>
      <c r="P718" s="20" t="str">
        <f t="shared" si="44"/>
        <v>OK</v>
      </c>
      <c r="Q718" s="20"/>
      <c r="R718" s="20"/>
      <c r="S718" s="20"/>
      <c r="T718">
        <v>259</v>
      </c>
    </row>
    <row r="719" spans="1:20" ht="13" hidden="1">
      <c r="A719" s="147" t="str">
        <f t="shared" si="45"/>
        <v>[提取结果.xlsx]02-关联交易等事项统计表-纺织公司-4内部关联现金流</v>
      </c>
      <c r="B719" s="9">
        <v>717</v>
      </c>
      <c r="C719" s="121" t="str">
        <f t="shared" si="43"/>
        <v>3级-3级</v>
      </c>
      <c r="D719" s="121" t="s">
        <v>69</v>
      </c>
      <c r="E719" s="121" t="s">
        <v>180</v>
      </c>
      <c r="F719" s="121" t="s">
        <v>69</v>
      </c>
      <c r="G719" s="121" t="s">
        <v>97</v>
      </c>
      <c r="H719" s="76"/>
      <c r="I719" s="124" t="s">
        <v>3</v>
      </c>
      <c r="J719" s="123">
        <f>'[1]2内部关联交易'!J5691*1.13</f>
        <v>0</v>
      </c>
      <c r="K719" s="22"/>
      <c r="L719" s="23"/>
      <c r="M719" s="20"/>
      <c r="N719" s="24"/>
      <c r="O719" s="20"/>
      <c r="P719" s="20" t="str">
        <f t="shared" si="44"/>
        <v>OK</v>
      </c>
      <c r="Q719" s="20"/>
      <c r="R719" s="20"/>
      <c r="S719" s="20"/>
      <c r="T719">
        <v>260</v>
      </c>
    </row>
    <row r="720" spans="1:20" ht="13" hidden="1">
      <c r="A720" s="147" t="str">
        <f t="shared" si="45"/>
        <v>[提取结果.xlsx]02-关联交易等事项统计表-纺织公司-4内部关联现金流</v>
      </c>
      <c r="B720" s="9">
        <v>718</v>
      </c>
      <c r="C720" s="121" t="str">
        <f t="shared" si="43"/>
        <v>3级-4级</v>
      </c>
      <c r="D720" s="121" t="s">
        <v>69</v>
      </c>
      <c r="E720" s="121" t="s">
        <v>180</v>
      </c>
      <c r="F720" s="121" t="s">
        <v>72</v>
      </c>
      <c r="G720" s="121" t="s">
        <v>97</v>
      </c>
      <c r="H720" s="76"/>
      <c r="I720" s="124" t="s">
        <v>3</v>
      </c>
      <c r="J720" s="123">
        <f>'[1]2内部关联交易'!J5692*1.13</f>
        <v>0</v>
      </c>
      <c r="K720" s="22"/>
      <c r="L720" s="23"/>
      <c r="M720" s="20"/>
      <c r="N720" s="24"/>
      <c r="O720" s="20"/>
      <c r="P720" s="20"/>
      <c r="Q720" s="20"/>
      <c r="R720" s="20"/>
      <c r="S720" s="20"/>
      <c r="T720">
        <v>261</v>
      </c>
    </row>
    <row r="721" spans="1:20" ht="13" hidden="1">
      <c r="A721" s="147" t="str">
        <f t="shared" si="45"/>
        <v>[提取结果.xlsx]02-关联交易等事项统计表-纺织公司-4内部关联现金流</v>
      </c>
      <c r="B721" s="9">
        <v>719</v>
      </c>
      <c r="C721" s="121" t="str">
        <f t="shared" si="43"/>
        <v>3级-2级</v>
      </c>
      <c r="D721" s="121" t="s">
        <v>69</v>
      </c>
      <c r="E721" s="121" t="s">
        <v>180</v>
      </c>
      <c r="F721" s="121" t="s">
        <v>66</v>
      </c>
      <c r="G721" s="121" t="s">
        <v>88</v>
      </c>
      <c r="H721" s="76"/>
      <c r="I721" s="124" t="s">
        <v>3</v>
      </c>
      <c r="J721" s="123">
        <f>'[1]2内部关联交易'!J5693*1.13</f>
        <v>0</v>
      </c>
      <c r="K721" s="22"/>
      <c r="L721" s="23"/>
      <c r="M721" s="20"/>
      <c r="N721" s="24"/>
      <c r="O721" s="20"/>
      <c r="P721" s="20"/>
      <c r="Q721" s="20"/>
      <c r="R721" s="20"/>
      <c r="S721" s="20"/>
      <c r="T721">
        <v>262</v>
      </c>
    </row>
    <row r="722" spans="1:20" ht="13" hidden="1">
      <c r="A722" s="147" t="str">
        <f t="shared" si="45"/>
        <v>[提取结果.xlsx]02-关联交易等事项统计表-纺织公司-4内部关联现金流</v>
      </c>
      <c r="B722" s="9">
        <v>720</v>
      </c>
      <c r="C722" s="121" t="str">
        <f t="shared" si="43"/>
        <v>3级-4级</v>
      </c>
      <c r="D722" s="121" t="s">
        <v>69</v>
      </c>
      <c r="E722" s="121" t="s">
        <v>180</v>
      </c>
      <c r="F722" s="121" t="s">
        <v>72</v>
      </c>
      <c r="G722" s="121" t="s">
        <v>76</v>
      </c>
      <c r="H722" s="76"/>
      <c r="I722" s="124" t="s">
        <v>3</v>
      </c>
      <c r="J722" s="123">
        <f>'[1]2内部关联交易'!J5694*1.13</f>
        <v>0</v>
      </c>
      <c r="K722" s="22"/>
      <c r="L722" s="23"/>
      <c r="M722" s="20"/>
      <c r="N722" s="24"/>
      <c r="O722" s="20"/>
      <c r="P722" s="20"/>
      <c r="Q722" s="20"/>
      <c r="R722" s="20"/>
      <c r="S722" s="20"/>
      <c r="T722">
        <v>263</v>
      </c>
    </row>
    <row r="723" spans="1:20" ht="13" hidden="1">
      <c r="A723" s="147" t="str">
        <f t="shared" si="45"/>
        <v>[提取结果.xlsx]02-关联交易等事项统计表-纺织公司-4内部关联现金流</v>
      </c>
      <c r="B723" s="9">
        <v>721</v>
      </c>
      <c r="C723" s="121" t="str">
        <f t="shared" si="43"/>
        <v>3级-4级</v>
      </c>
      <c r="D723" s="121" t="s">
        <v>69</v>
      </c>
      <c r="E723" s="121" t="s">
        <v>180</v>
      </c>
      <c r="F723" s="121" t="s">
        <v>72</v>
      </c>
      <c r="G723" s="121" t="s">
        <v>76</v>
      </c>
      <c r="H723" s="76"/>
      <c r="I723" s="124" t="s">
        <v>3</v>
      </c>
      <c r="J723" s="123">
        <f>'[1]2内部关联交易'!J5695*1.13</f>
        <v>0</v>
      </c>
      <c r="K723" s="22"/>
      <c r="L723" s="23"/>
      <c r="M723" s="20"/>
      <c r="N723" s="24"/>
      <c r="O723" s="20"/>
      <c r="P723" s="20"/>
      <c r="Q723" s="20"/>
      <c r="R723" s="20"/>
      <c r="S723" s="20"/>
      <c r="T723">
        <v>264</v>
      </c>
    </row>
    <row r="724" spans="1:20" ht="13" hidden="1">
      <c r="A724" s="147" t="str">
        <f t="shared" si="45"/>
        <v>[提取结果.xlsx]02-关联交易等事项统计表-纺织公司-4内部关联现金流</v>
      </c>
      <c r="B724" s="9">
        <v>722</v>
      </c>
      <c r="C724" s="121" t="str">
        <f t="shared" si="43"/>
        <v>3级-3级</v>
      </c>
      <c r="D724" s="121" t="s">
        <v>69</v>
      </c>
      <c r="E724" s="121" t="s">
        <v>180</v>
      </c>
      <c r="F724" s="121" t="s">
        <v>69</v>
      </c>
      <c r="G724" s="121" t="s">
        <v>625</v>
      </c>
      <c r="H724" s="76"/>
      <c r="I724" s="124" t="s">
        <v>3</v>
      </c>
      <c r="J724" s="123">
        <f>'[1]2内部关联交易'!J5696*1.13</f>
        <v>0</v>
      </c>
      <c r="K724" s="22"/>
      <c r="L724" s="23"/>
      <c r="M724" s="20"/>
      <c r="N724" s="24"/>
      <c r="O724" s="20"/>
      <c r="P724" s="20"/>
      <c r="Q724" s="20"/>
      <c r="R724" s="20"/>
      <c r="S724" s="20"/>
      <c r="T724">
        <v>265</v>
      </c>
    </row>
    <row r="725" spans="1:20" ht="13" hidden="1">
      <c r="A725" s="147" t="str">
        <f t="shared" si="45"/>
        <v>[提取结果.xlsx]02-关联交易等事项统计表-纺织公司-4内部关联现金流</v>
      </c>
      <c r="B725" s="9">
        <v>723</v>
      </c>
      <c r="C725" s="121" t="str">
        <f t="shared" si="43"/>
        <v>3级-2级</v>
      </c>
      <c r="D725" s="121" t="s">
        <v>69</v>
      </c>
      <c r="E725" s="121" t="s">
        <v>180</v>
      </c>
      <c r="F725" s="121" t="s">
        <v>66</v>
      </c>
      <c r="G725" s="121" t="s">
        <v>83</v>
      </c>
      <c r="H725" s="76"/>
      <c r="I725" s="124" t="s">
        <v>3</v>
      </c>
      <c r="J725" s="123">
        <f>'[1]2内部关联交易'!J5697*1.13-14753</f>
        <v>-14753</v>
      </c>
      <c r="K725" s="22"/>
      <c r="L725" s="23"/>
      <c r="M725" s="20"/>
      <c r="N725" s="24"/>
      <c r="O725" s="20"/>
      <c r="P725" s="20"/>
      <c r="Q725" s="20"/>
      <c r="R725" s="20"/>
      <c r="S725" s="20"/>
      <c r="T725">
        <v>266</v>
      </c>
    </row>
    <row r="726" spans="1:20" ht="13" hidden="1">
      <c r="A726" s="147" t="str">
        <f t="shared" si="45"/>
        <v>[提取结果.xlsx]02-关联交易等事项统计表-纺织公司-4内部关联现金流</v>
      </c>
      <c r="B726" s="9">
        <v>724</v>
      </c>
      <c r="C726" s="121" t="str">
        <f t="shared" si="43"/>
        <v>3级-1级</v>
      </c>
      <c r="D726" s="121" t="s">
        <v>69</v>
      </c>
      <c r="E726" s="121" t="s">
        <v>180</v>
      </c>
      <c r="F726" s="121" t="s">
        <v>64</v>
      </c>
      <c r="G726" s="121" t="s">
        <v>65</v>
      </c>
      <c r="H726" s="76"/>
      <c r="I726" s="124" t="s">
        <v>3</v>
      </c>
      <c r="J726" s="123">
        <f>'[1]2内部关联交易'!J5698*1.13</f>
        <v>0</v>
      </c>
      <c r="K726" s="22"/>
      <c r="L726" s="23"/>
      <c r="M726" s="20"/>
      <c r="N726" s="24"/>
      <c r="O726" s="20"/>
      <c r="P726" s="20"/>
      <c r="Q726" s="20"/>
      <c r="R726" s="20"/>
      <c r="S726" s="20"/>
      <c r="T726">
        <v>267</v>
      </c>
    </row>
    <row r="727" spans="1:20" ht="13" hidden="1">
      <c r="A727" s="147" t="str">
        <f t="shared" si="45"/>
        <v>[提取结果.xlsx]02-关联交易等事项统计表-纺织公司-4内部关联现金流</v>
      </c>
      <c r="B727" s="9">
        <v>725</v>
      </c>
      <c r="C727" s="121" t="str">
        <f t="shared" si="43"/>
        <v>3级-2级</v>
      </c>
      <c r="D727" s="121" t="s">
        <v>69</v>
      </c>
      <c r="E727" s="121" t="s">
        <v>180</v>
      </c>
      <c r="F727" s="121" t="s">
        <v>66</v>
      </c>
      <c r="G727" s="121" t="s">
        <v>81</v>
      </c>
      <c r="H727" s="76"/>
      <c r="I727" s="124" t="s">
        <v>3</v>
      </c>
      <c r="J727" s="123">
        <f>'[1]2内部关联交易'!J5699*1.13</f>
        <v>0</v>
      </c>
      <c r="K727" s="22"/>
      <c r="L727" s="23"/>
      <c r="M727" s="20"/>
      <c r="N727" s="24"/>
      <c r="O727" s="20"/>
      <c r="P727" s="20"/>
      <c r="Q727" s="20"/>
      <c r="R727" s="20"/>
      <c r="S727" s="20"/>
      <c r="T727">
        <v>268</v>
      </c>
    </row>
    <row r="728" spans="1:20" ht="13" hidden="1">
      <c r="A728" s="147" t="str">
        <f t="shared" si="45"/>
        <v>[提取结果.xlsx]02-关联交易等事项统计表-纺织公司-4内部关联现金流</v>
      </c>
      <c r="B728" s="9">
        <v>726</v>
      </c>
      <c r="C728" s="121" t="str">
        <f t="shared" si="43"/>
        <v>3级-3级</v>
      </c>
      <c r="D728" s="121" t="s">
        <v>69</v>
      </c>
      <c r="E728" s="121" t="s">
        <v>180</v>
      </c>
      <c r="F728" s="121" t="s">
        <v>69</v>
      </c>
      <c r="G728" s="121" t="s">
        <v>415</v>
      </c>
      <c r="H728" s="76"/>
      <c r="I728" s="124" t="s">
        <v>3</v>
      </c>
      <c r="J728" s="123">
        <f>'[1]2内部关联交易'!J5700*1.13</f>
        <v>0</v>
      </c>
      <c r="K728" s="22"/>
      <c r="L728" s="23"/>
      <c r="M728" s="20"/>
      <c r="N728" s="24"/>
      <c r="O728" s="20"/>
      <c r="P728" s="20"/>
      <c r="Q728" s="20"/>
      <c r="R728" s="20"/>
      <c r="S728" s="20"/>
      <c r="T728">
        <v>269</v>
      </c>
    </row>
    <row r="729" spans="1:20" ht="13" hidden="1">
      <c r="A729" s="147" t="str">
        <f t="shared" si="45"/>
        <v>[提取结果.xlsx]02-关联交易等事项统计表-纺织公司-4内部关联现金流</v>
      </c>
      <c r="B729" s="9">
        <v>727</v>
      </c>
      <c r="C729" s="121" t="str">
        <f t="shared" si="43"/>
        <v>3级-3级</v>
      </c>
      <c r="D729" s="121" t="s">
        <v>69</v>
      </c>
      <c r="E729" s="121" t="s">
        <v>180</v>
      </c>
      <c r="F729" s="121" t="s">
        <v>69</v>
      </c>
      <c r="G729" s="121" t="s">
        <v>70</v>
      </c>
      <c r="H729" s="76"/>
      <c r="I729" s="124" t="s">
        <v>3</v>
      </c>
      <c r="J729" s="123">
        <f>'[1]2内部关联交易'!J5701*1.13</f>
        <v>0</v>
      </c>
      <c r="K729" s="22"/>
      <c r="L729" s="23"/>
      <c r="M729" s="20"/>
      <c r="N729" s="24"/>
      <c r="O729" s="20"/>
      <c r="P729" s="20"/>
      <c r="Q729" s="20"/>
      <c r="R729" s="20"/>
      <c r="S729" s="20"/>
      <c r="T729">
        <v>270</v>
      </c>
    </row>
    <row r="730" spans="1:20" ht="13" hidden="1">
      <c r="A730" s="147" t="str">
        <f t="shared" si="45"/>
        <v>[提取结果.xlsx]02-关联交易等事项统计表-纺织公司-4内部关联现金流</v>
      </c>
      <c r="B730" s="9">
        <v>728</v>
      </c>
      <c r="C730" s="121" t="str">
        <f t="shared" si="43"/>
        <v>3级-3级</v>
      </c>
      <c r="D730" s="121" t="s">
        <v>69</v>
      </c>
      <c r="E730" s="121" t="s">
        <v>180</v>
      </c>
      <c r="F730" s="121" t="s">
        <v>69</v>
      </c>
      <c r="G730" s="121" t="s">
        <v>371</v>
      </c>
      <c r="H730" s="76"/>
      <c r="I730" s="124" t="s">
        <v>3</v>
      </c>
      <c r="J730" s="123">
        <f>'[1]2内部关联交易'!J5702*1.13</f>
        <v>0</v>
      </c>
      <c r="K730" s="22"/>
      <c r="L730" s="23"/>
      <c r="M730" s="20"/>
      <c r="N730" s="24"/>
      <c r="O730" s="20"/>
      <c r="P730" s="20"/>
      <c r="Q730" s="20"/>
      <c r="R730" s="20"/>
      <c r="S730" s="20"/>
      <c r="T730">
        <v>271</v>
      </c>
    </row>
    <row r="731" spans="1:20" ht="13" hidden="1">
      <c r="A731" s="147" t="str">
        <f t="shared" si="45"/>
        <v>[提取结果.xlsx]02-关联交易等事项统计表-纺织公司-4内部关联现金流</v>
      </c>
      <c r="B731" s="9">
        <v>729</v>
      </c>
      <c r="C731" s="121" t="str">
        <f t="shared" si="43"/>
        <v>3级-3级</v>
      </c>
      <c r="D731" s="121" t="s">
        <v>69</v>
      </c>
      <c r="E731" s="121" t="s">
        <v>180</v>
      </c>
      <c r="F731" s="121" t="s">
        <v>69</v>
      </c>
      <c r="G731" s="121" t="s">
        <v>102</v>
      </c>
      <c r="H731" s="76"/>
      <c r="I731" s="124" t="s">
        <v>3</v>
      </c>
      <c r="J731" s="123">
        <f>'[1]2内部关联交易'!J5703*1.13</f>
        <v>0</v>
      </c>
      <c r="K731" s="22"/>
      <c r="L731" s="23"/>
      <c r="M731" s="20"/>
      <c r="N731" s="24"/>
      <c r="O731" s="20"/>
      <c r="P731" s="20"/>
      <c r="Q731" s="20"/>
      <c r="R731" s="20"/>
      <c r="S731" s="20"/>
      <c r="T731">
        <v>272</v>
      </c>
    </row>
    <row r="732" spans="1:20" ht="13" hidden="1">
      <c r="A732" s="147" t="str">
        <f t="shared" si="45"/>
        <v>[提取结果.xlsx]02-关联交易等事项统计表-纺织公司-4内部关联现金流</v>
      </c>
      <c r="B732" s="9">
        <v>730</v>
      </c>
      <c r="C732" s="121" t="str">
        <f t="shared" si="43"/>
        <v>3级-2级</v>
      </c>
      <c r="D732" s="121" t="s">
        <v>69</v>
      </c>
      <c r="E732" s="121" t="s">
        <v>180</v>
      </c>
      <c r="F732" s="121" t="s">
        <v>66</v>
      </c>
      <c r="G732" s="121" t="s">
        <v>67</v>
      </c>
      <c r="H732" s="76"/>
      <c r="I732" s="124" t="s">
        <v>3</v>
      </c>
      <c r="J732" s="123">
        <f>'[1]2内部关联交易'!J5704*1.13</f>
        <v>0</v>
      </c>
      <c r="K732" s="22"/>
      <c r="L732" s="23"/>
      <c r="M732" s="20"/>
      <c r="N732" s="24"/>
      <c r="O732" s="20"/>
      <c r="P732" s="20"/>
      <c r="Q732" s="20"/>
      <c r="R732" s="20"/>
      <c r="S732" s="20"/>
      <c r="T732">
        <v>273</v>
      </c>
    </row>
    <row r="733" spans="1:20" ht="13" hidden="1">
      <c r="A733" s="147" t="str">
        <f t="shared" si="45"/>
        <v>[提取结果.xlsx]02-关联交易等事项统计表-纺织公司-4内部关联现金流</v>
      </c>
      <c r="B733" s="9">
        <v>731</v>
      </c>
      <c r="C733" s="121" t="str">
        <f t="shared" si="43"/>
        <v>3级-3级</v>
      </c>
      <c r="D733" s="121" t="s">
        <v>69</v>
      </c>
      <c r="E733" s="121" t="s">
        <v>180</v>
      </c>
      <c r="F733" s="121" t="s">
        <v>69</v>
      </c>
      <c r="G733" s="121" t="s">
        <v>626</v>
      </c>
      <c r="H733" s="76"/>
      <c r="I733" s="124" t="s">
        <v>3</v>
      </c>
      <c r="J733" s="123">
        <f>'[1]2内部关联交易'!J5705*1.13-4165</f>
        <v>-4165</v>
      </c>
      <c r="K733" s="22"/>
      <c r="L733" s="23"/>
      <c r="M733" s="20"/>
      <c r="N733" s="24"/>
      <c r="O733" s="20"/>
      <c r="P733" s="20"/>
      <c r="Q733" s="20"/>
      <c r="R733" s="20"/>
      <c r="S733" s="20"/>
      <c r="T733">
        <v>274</v>
      </c>
    </row>
    <row r="734" spans="1:20" ht="13" hidden="1">
      <c r="A734" s="147" t="str">
        <f t="shared" si="45"/>
        <v>[提取结果.xlsx]02-关联交易等事项统计表-纺织公司-4内部关联现金流</v>
      </c>
      <c r="B734" s="9">
        <v>732</v>
      </c>
      <c r="C734" s="121" t="str">
        <f t="shared" si="43"/>
        <v>3级-2级</v>
      </c>
      <c r="D734" s="121" t="s">
        <v>69</v>
      </c>
      <c r="E734" s="121" t="s">
        <v>180</v>
      </c>
      <c r="F734" s="121" t="s">
        <v>66</v>
      </c>
      <c r="G734" s="121" t="s">
        <v>270</v>
      </c>
      <c r="H734" s="76"/>
      <c r="I734" s="124" t="s">
        <v>3</v>
      </c>
      <c r="J734" s="123"/>
      <c r="K734" s="22"/>
      <c r="L734" s="23"/>
      <c r="M734" s="20"/>
      <c r="N734" s="24"/>
      <c r="O734" s="20"/>
      <c r="P734" s="20"/>
      <c r="Q734" s="20"/>
      <c r="R734" s="20"/>
      <c r="S734" s="20"/>
      <c r="T734">
        <v>282</v>
      </c>
    </row>
    <row r="735" spans="1:20" ht="13" hidden="1">
      <c r="A735" s="147" t="str">
        <f t="shared" si="45"/>
        <v>[提取结果.xlsx]02-关联交易等事项统计表-纺织公司-4内部关联现金流</v>
      </c>
      <c r="B735" s="9">
        <v>733</v>
      </c>
      <c r="C735" s="121" t="str">
        <f t="shared" si="43"/>
        <v>3级-2级</v>
      </c>
      <c r="D735" s="121" t="s">
        <v>69</v>
      </c>
      <c r="E735" s="121" t="s">
        <v>180</v>
      </c>
      <c r="F735" s="121" t="s">
        <v>66</v>
      </c>
      <c r="G735" s="121" t="s">
        <v>184</v>
      </c>
      <c r="H735" s="76"/>
      <c r="I735" s="124" t="s">
        <v>5</v>
      </c>
      <c r="J735" s="123"/>
      <c r="K735" s="22"/>
      <c r="L735" s="23"/>
      <c r="M735" s="20"/>
      <c r="N735" s="24"/>
      <c r="O735" s="20"/>
      <c r="P735" s="20"/>
      <c r="Q735" s="20"/>
      <c r="R735" s="20"/>
      <c r="S735" s="20"/>
      <c r="T735">
        <v>283</v>
      </c>
    </row>
    <row r="736" spans="1:20" ht="13" hidden="1">
      <c r="A736" s="147" t="str">
        <f t="shared" si="45"/>
        <v>[提取结果.xlsx]02-关联交易等事项统计表-纺织公司-4内部关联现金流</v>
      </c>
      <c r="B736" s="9">
        <v>734</v>
      </c>
      <c r="C736" s="121" t="str">
        <f t="shared" si="43"/>
        <v>3级-3级</v>
      </c>
      <c r="D736" s="121" t="s">
        <v>69</v>
      </c>
      <c r="E736" s="121" t="s">
        <v>180</v>
      </c>
      <c r="F736" s="121" t="s">
        <v>69</v>
      </c>
      <c r="G736" s="121" t="s">
        <v>197</v>
      </c>
      <c r="H736" s="76"/>
      <c r="I736" s="124" t="s">
        <v>5</v>
      </c>
      <c r="J736" s="123">
        <f>'[1]2内部关联交易'!J5715*1.13</f>
        <v>0</v>
      </c>
      <c r="K736" s="22"/>
      <c r="L736" s="23"/>
      <c r="M736" s="20"/>
      <c r="N736" s="24"/>
      <c r="O736" s="20"/>
      <c r="P736" s="20"/>
      <c r="Q736" s="20"/>
      <c r="R736" s="20"/>
      <c r="S736" s="20"/>
      <c r="T736">
        <v>284</v>
      </c>
    </row>
    <row r="737" spans="1:20" ht="13" hidden="1">
      <c r="A737" s="147" t="str">
        <f t="shared" si="45"/>
        <v>[提取结果.xlsx]02-关联交易等事项统计表-纺织公司-4内部关联现金流</v>
      </c>
      <c r="B737" s="9">
        <v>735</v>
      </c>
      <c r="C737" s="121" t="str">
        <f t="shared" si="43"/>
        <v>3级-2级</v>
      </c>
      <c r="D737" s="121" t="s">
        <v>69</v>
      </c>
      <c r="E737" s="121" t="s">
        <v>180</v>
      </c>
      <c r="F737" s="121" t="s">
        <v>66</v>
      </c>
      <c r="G737" s="121" t="s">
        <v>90</v>
      </c>
      <c r="H737" s="76"/>
      <c r="I737" s="124" t="s">
        <v>5</v>
      </c>
      <c r="J737" s="123">
        <f>'[1]2内部关联交易'!J5716*1.13-8850</f>
        <v>-8850</v>
      </c>
      <c r="K737" s="22"/>
      <c r="L737" s="23"/>
      <c r="M737" s="20"/>
      <c r="N737" s="24"/>
      <c r="O737" s="20"/>
      <c r="P737" s="20"/>
      <c r="Q737" s="20"/>
      <c r="R737" s="20"/>
      <c r="S737" s="20"/>
      <c r="T737">
        <v>285</v>
      </c>
    </row>
    <row r="738" spans="1:20" ht="13" hidden="1">
      <c r="A738" s="147" t="str">
        <f t="shared" si="45"/>
        <v>[提取结果.xlsx]02-关联交易等事项统计表-纺织公司-4内部关联现金流</v>
      </c>
      <c r="B738" s="9">
        <v>736</v>
      </c>
      <c r="C738" s="121" t="str">
        <f t="shared" si="43"/>
        <v>3级-3级</v>
      </c>
      <c r="D738" s="121" t="s">
        <v>69</v>
      </c>
      <c r="E738" s="121" t="s">
        <v>180</v>
      </c>
      <c r="F738" s="121" t="s">
        <v>69</v>
      </c>
      <c r="G738" s="121" t="s">
        <v>96</v>
      </c>
      <c r="H738" s="76"/>
      <c r="I738" s="124" t="s">
        <v>5</v>
      </c>
      <c r="J738" s="123">
        <f>'[1]2内部关联交易'!J5717*1.13</f>
        <v>0</v>
      </c>
      <c r="K738" s="22"/>
      <c r="L738" s="23"/>
      <c r="M738" s="20"/>
      <c r="N738" s="24"/>
      <c r="O738" s="20"/>
      <c r="P738" s="20"/>
      <c r="Q738" s="20"/>
      <c r="R738" s="20"/>
      <c r="S738" s="20"/>
      <c r="T738">
        <v>286</v>
      </c>
    </row>
    <row r="739" spans="1:20" ht="13" hidden="1">
      <c r="A739" s="147" t="str">
        <f t="shared" si="45"/>
        <v>[提取结果.xlsx]02-关联交易等事项统计表-纺织公司-4内部关联现金流</v>
      </c>
      <c r="B739" s="9">
        <v>737</v>
      </c>
      <c r="C739" s="121" t="str">
        <f t="shared" si="43"/>
        <v>3级-2级</v>
      </c>
      <c r="D739" s="121" t="s">
        <v>69</v>
      </c>
      <c r="E739" s="121" t="s">
        <v>180</v>
      </c>
      <c r="F739" s="121" t="s">
        <v>66</v>
      </c>
      <c r="G739" s="121" t="s">
        <v>172</v>
      </c>
      <c r="H739" s="76"/>
      <c r="I739" s="124" t="s">
        <v>5</v>
      </c>
      <c r="J739" s="123"/>
      <c r="K739" s="22"/>
      <c r="L739" s="23"/>
      <c r="M739" s="20"/>
      <c r="N739" s="24"/>
      <c r="O739" s="20"/>
      <c r="P739" s="20"/>
      <c r="Q739" s="20"/>
      <c r="R739" s="20"/>
      <c r="S739" s="20"/>
      <c r="T739">
        <v>288</v>
      </c>
    </row>
    <row r="740" spans="1:20" ht="13" hidden="1">
      <c r="A740" s="147" t="str">
        <f t="shared" si="45"/>
        <v>[提取结果.xlsx]02-关联交易等事项统计表-纺织公司-4内部关联现金流</v>
      </c>
      <c r="B740" s="9">
        <v>738</v>
      </c>
      <c r="C740" s="121" t="str">
        <f t="shared" si="43"/>
        <v>3级-2级</v>
      </c>
      <c r="D740" s="121" t="s">
        <v>69</v>
      </c>
      <c r="E740" s="121" t="s">
        <v>180</v>
      </c>
      <c r="F740" s="121" t="s">
        <v>66</v>
      </c>
      <c r="G740" s="121" t="s">
        <v>86</v>
      </c>
      <c r="H740" s="76"/>
      <c r="I740" s="124" t="s">
        <v>5</v>
      </c>
      <c r="J740" s="123"/>
      <c r="K740" s="22"/>
      <c r="L740" s="23"/>
      <c r="M740" s="20"/>
      <c r="N740" s="24"/>
      <c r="O740" s="20"/>
      <c r="P740" s="20"/>
      <c r="Q740" s="20"/>
      <c r="R740" s="20"/>
      <c r="S740" s="20"/>
      <c r="T740">
        <v>290</v>
      </c>
    </row>
    <row r="741" spans="1:20" ht="13" hidden="1">
      <c r="A741" s="147" t="str">
        <f t="shared" si="45"/>
        <v>[提取结果.xlsx]02-关联交易等事项统计表-纺织公司-4内部关联现金流</v>
      </c>
      <c r="B741" s="9">
        <v>739</v>
      </c>
      <c r="C741" s="121" t="str">
        <f t="shared" si="43"/>
        <v>3级-2级</v>
      </c>
      <c r="D741" s="121" t="s">
        <v>69</v>
      </c>
      <c r="E741" s="121" t="s">
        <v>180</v>
      </c>
      <c r="F741" s="121" t="s">
        <v>66</v>
      </c>
      <c r="G741" s="121" t="s">
        <v>109</v>
      </c>
      <c r="H741" s="76"/>
      <c r="I741" s="124" t="s">
        <v>5</v>
      </c>
      <c r="J741" s="123"/>
      <c r="K741" s="22"/>
      <c r="L741" s="23"/>
      <c r="M741" s="20"/>
      <c r="N741" s="24"/>
      <c r="O741" s="20"/>
      <c r="P741" s="20"/>
      <c r="Q741" s="20"/>
      <c r="R741" s="20"/>
      <c r="S741" s="20"/>
      <c r="T741">
        <v>291</v>
      </c>
    </row>
    <row r="742" spans="1:20" ht="13" hidden="1">
      <c r="A742" s="147" t="str">
        <f t="shared" si="45"/>
        <v>[提取结果.xlsx]02-关联交易等事项统计表-纺织公司-4内部关联现金流</v>
      </c>
      <c r="B742" s="9">
        <v>740</v>
      </c>
      <c r="C742" s="121" t="str">
        <f t="shared" si="43"/>
        <v>3级-2级</v>
      </c>
      <c r="D742" s="121" t="s">
        <v>69</v>
      </c>
      <c r="E742" s="121" t="s">
        <v>180</v>
      </c>
      <c r="F742" s="121" t="s">
        <v>66</v>
      </c>
      <c r="G742" s="121" t="s">
        <v>95</v>
      </c>
      <c r="H742" s="76"/>
      <c r="I742" s="124" t="s">
        <v>5</v>
      </c>
      <c r="J742" s="123"/>
      <c r="K742" s="22"/>
      <c r="L742" s="23"/>
      <c r="M742" s="20"/>
      <c r="N742" s="24"/>
      <c r="O742" s="20"/>
      <c r="P742" s="20"/>
      <c r="Q742" s="20"/>
      <c r="R742" s="20"/>
      <c r="S742" s="20"/>
      <c r="T742">
        <v>292</v>
      </c>
    </row>
    <row r="743" spans="1:20" ht="13" hidden="1">
      <c r="A743" s="147" t="str">
        <f t="shared" si="45"/>
        <v>[提取结果.xlsx]02-关联交易等事项统计表-纺织公司-4内部关联现金流</v>
      </c>
      <c r="B743" s="9">
        <v>741</v>
      </c>
      <c r="C743" s="121" t="str">
        <f t="shared" ref="C743:C758" si="46">TEXT(D743,"000")&amp;"-"&amp;TEXT(F743,"000")</f>
        <v>3级-2级</v>
      </c>
      <c r="D743" s="121" t="s">
        <v>69</v>
      </c>
      <c r="E743" s="121" t="s">
        <v>180</v>
      </c>
      <c r="F743" s="121" t="s">
        <v>66</v>
      </c>
      <c r="G743" s="121" t="s">
        <v>87</v>
      </c>
      <c r="H743" s="76"/>
      <c r="I743" s="124" t="s">
        <v>5</v>
      </c>
      <c r="J743" s="123"/>
      <c r="K743" s="22"/>
      <c r="L743" s="23"/>
      <c r="M743" s="20"/>
      <c r="N743" s="24"/>
      <c r="O743" s="20"/>
      <c r="P743" s="20"/>
      <c r="Q743" s="20"/>
      <c r="R743" s="20"/>
      <c r="S743" s="20"/>
      <c r="T743">
        <v>293</v>
      </c>
    </row>
    <row r="744" spans="1:20" s="178" customFormat="1" ht="13" hidden="1">
      <c r="A744" s="171" t="str">
        <f t="shared" ref="A744:A775" si="47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44" s="172">
        <v>742</v>
      </c>
      <c r="C744" s="157" t="str">
        <f t="shared" si="46"/>
        <v>3级-4级</v>
      </c>
      <c r="D744" s="157" t="s">
        <v>69</v>
      </c>
      <c r="E744" s="157" t="s">
        <v>354</v>
      </c>
      <c r="F744" s="157" t="s">
        <v>72</v>
      </c>
      <c r="G744" s="157" t="s">
        <v>97</v>
      </c>
      <c r="H744" s="179" t="s">
        <v>642</v>
      </c>
      <c r="I744" s="191" t="s">
        <v>9</v>
      </c>
      <c r="J744" s="192">
        <v>1413415.89</v>
      </c>
      <c r="K744" s="173"/>
      <c r="L744" s="174"/>
      <c r="M744" s="176"/>
      <c r="N744" s="177"/>
      <c r="O744" s="176"/>
      <c r="P744" s="176"/>
      <c r="Q744" s="176"/>
      <c r="R744" s="176"/>
      <c r="S744" s="176"/>
      <c r="T744" s="178">
        <v>324</v>
      </c>
    </row>
    <row r="745" spans="1:20" s="178" customFormat="1" ht="13" hidden="1">
      <c r="A745" s="171" t="str">
        <f t="shared" si="47"/>
        <v>[提取结果.xlsx]02-关联交易等事项统计表-纺织公司-4内部关联现金流</v>
      </c>
      <c r="B745" s="172">
        <v>743</v>
      </c>
      <c r="C745" s="157" t="str">
        <f t="shared" si="46"/>
        <v>3级-4级</v>
      </c>
      <c r="D745" s="157" t="s">
        <v>69</v>
      </c>
      <c r="E745" s="157" t="s">
        <v>354</v>
      </c>
      <c r="F745" s="157" t="s">
        <v>72</v>
      </c>
      <c r="G745" s="160" t="s">
        <v>76</v>
      </c>
      <c r="H745" s="179" t="s">
        <v>643</v>
      </c>
      <c r="I745" s="191" t="s">
        <v>3</v>
      </c>
      <c r="J745" s="192">
        <v>2663263.89</v>
      </c>
      <c r="K745" s="173"/>
      <c r="L745" s="174"/>
      <c r="M745" s="176"/>
      <c r="N745" s="177"/>
      <c r="O745" s="176"/>
      <c r="P745" s="176"/>
      <c r="Q745" s="176"/>
      <c r="R745" s="176"/>
      <c r="S745" s="176"/>
      <c r="T745" s="178">
        <v>325</v>
      </c>
    </row>
    <row r="746" spans="1:20" ht="13" hidden="1">
      <c r="A746" s="147" t="str">
        <f t="shared" si="47"/>
        <v>[提取结果.xlsx]02-关联交易等事项统计表-纺织公司-4内部关联现金流</v>
      </c>
      <c r="B746" s="9">
        <v>744</v>
      </c>
      <c r="C746" s="121" t="str">
        <f t="shared" si="46"/>
        <v>3级-4级</v>
      </c>
      <c r="D746" s="121" t="s">
        <v>69</v>
      </c>
      <c r="E746" s="121" t="s">
        <v>354</v>
      </c>
      <c r="F746" s="121" t="s">
        <v>72</v>
      </c>
      <c r="G746" s="117" t="s">
        <v>76</v>
      </c>
      <c r="H746" s="76" t="s">
        <v>644</v>
      </c>
      <c r="I746" s="124" t="s">
        <v>5</v>
      </c>
      <c r="J746" s="123">
        <v>3502298.52</v>
      </c>
      <c r="K746" s="54"/>
      <c r="L746" s="55"/>
      <c r="M746" s="58"/>
      <c r="N746" s="57"/>
      <c r="O746" s="58"/>
      <c r="P746" s="58"/>
      <c r="Q746" s="58"/>
      <c r="R746" s="58"/>
      <c r="S746" s="58"/>
      <c r="T746">
        <v>326</v>
      </c>
    </row>
    <row r="747" spans="1:20" ht="13" hidden="1">
      <c r="A747" s="147" t="str">
        <f t="shared" si="47"/>
        <v>[提取结果.xlsx]02-关联交易等事项统计表-纺织公司-4内部关联现金流</v>
      </c>
      <c r="B747" s="9">
        <v>745</v>
      </c>
      <c r="C747" s="121" t="str">
        <f t="shared" si="46"/>
        <v>3级-4级</v>
      </c>
      <c r="D747" s="121" t="s">
        <v>69</v>
      </c>
      <c r="E747" s="121" t="s">
        <v>354</v>
      </c>
      <c r="F747" s="121" t="s">
        <v>72</v>
      </c>
      <c r="G747" s="117" t="s">
        <v>76</v>
      </c>
      <c r="H747" s="76" t="s">
        <v>645</v>
      </c>
      <c r="I747" s="124" t="s">
        <v>6</v>
      </c>
      <c r="J747" s="123">
        <v>1766211.77</v>
      </c>
      <c r="K747" s="54"/>
      <c r="L747" s="55"/>
      <c r="M747" s="58"/>
      <c r="N747" s="57"/>
      <c r="O747" s="58"/>
      <c r="P747" s="58"/>
      <c r="Q747" s="58"/>
      <c r="R747" s="58"/>
      <c r="S747" s="58"/>
      <c r="T747">
        <v>327</v>
      </c>
    </row>
    <row r="748" spans="1:20" ht="13" hidden="1">
      <c r="A748" s="147" t="str">
        <f t="shared" si="47"/>
        <v>[提取结果.xlsx]02-关联交易等事项统计表-纺织公司-4内部关联现金流</v>
      </c>
      <c r="B748" s="9">
        <v>746</v>
      </c>
      <c r="C748" s="121" t="str">
        <f t="shared" si="46"/>
        <v>3级-2级</v>
      </c>
      <c r="D748" s="121" t="s">
        <v>69</v>
      </c>
      <c r="E748" s="121" t="s">
        <v>354</v>
      </c>
      <c r="F748" s="121" t="s">
        <v>66</v>
      </c>
      <c r="G748" s="117" t="s">
        <v>80</v>
      </c>
      <c r="H748" s="144" t="s">
        <v>646</v>
      </c>
      <c r="I748" s="124" t="s">
        <v>9</v>
      </c>
      <c r="J748" s="123">
        <v>486.4</v>
      </c>
      <c r="K748" s="54"/>
      <c r="L748" s="55"/>
      <c r="M748" s="58"/>
      <c r="N748" s="57"/>
      <c r="O748" s="58"/>
      <c r="P748" s="58"/>
      <c r="Q748" s="58"/>
      <c r="R748" s="58"/>
      <c r="S748" s="58"/>
      <c r="T748">
        <v>328</v>
      </c>
    </row>
    <row r="749" spans="1:20" ht="13" hidden="1">
      <c r="A749" s="147" t="str">
        <f t="shared" si="47"/>
        <v>[提取结果.xlsx]02-关联交易等事项统计表-纺织公司-4内部关联现金流</v>
      </c>
      <c r="B749" s="9">
        <v>747</v>
      </c>
      <c r="C749" s="121" t="str">
        <f t="shared" si="46"/>
        <v>3级-3级</v>
      </c>
      <c r="D749" s="121" t="s">
        <v>69</v>
      </c>
      <c r="E749" s="121" t="s">
        <v>354</v>
      </c>
      <c r="F749" s="121" t="s">
        <v>69</v>
      </c>
      <c r="G749" s="117" t="s">
        <v>102</v>
      </c>
      <c r="H749" s="144" t="s">
        <v>647</v>
      </c>
      <c r="I749" s="124" t="s">
        <v>9</v>
      </c>
      <c r="J749" s="123">
        <v>446</v>
      </c>
      <c r="K749" s="54"/>
      <c r="L749" s="55"/>
      <c r="M749" s="58"/>
      <c r="N749" s="57"/>
      <c r="O749" s="58"/>
      <c r="P749" s="58"/>
      <c r="Q749" s="58"/>
      <c r="R749" s="58"/>
      <c r="S749" s="58"/>
      <c r="T749">
        <v>329</v>
      </c>
    </row>
    <row r="750" spans="1:20" ht="13" hidden="1">
      <c r="A750" s="147" t="str">
        <f t="shared" si="47"/>
        <v>[提取结果.xlsx]02-关联交易等事项统计表-纺织公司-4内部关联现金流</v>
      </c>
      <c r="B750" s="9">
        <v>748</v>
      </c>
      <c r="C750" s="121" t="str">
        <f t="shared" si="46"/>
        <v>3级-2级</v>
      </c>
      <c r="D750" s="121" t="s">
        <v>69</v>
      </c>
      <c r="E750" s="121" t="s">
        <v>354</v>
      </c>
      <c r="F750" s="121" t="s">
        <v>66</v>
      </c>
      <c r="G750" s="117" t="s">
        <v>78</v>
      </c>
      <c r="H750" s="144" t="s">
        <v>648</v>
      </c>
      <c r="I750" s="124" t="s">
        <v>9</v>
      </c>
      <c r="J750" s="123">
        <v>224</v>
      </c>
      <c r="K750" s="54"/>
      <c r="L750" s="55"/>
      <c r="M750" s="58"/>
      <c r="N750" s="57"/>
      <c r="O750" s="58"/>
      <c r="P750" s="58"/>
      <c r="Q750" s="58"/>
      <c r="R750" s="58"/>
      <c r="S750" s="58"/>
      <c r="T750">
        <v>330</v>
      </c>
    </row>
    <row r="751" spans="1:20" ht="13" hidden="1">
      <c r="A751" s="147" t="str">
        <f t="shared" si="47"/>
        <v>[提取结果.xlsx]02-关联交易等事项统计表-纺织公司-4内部关联现金流</v>
      </c>
      <c r="B751" s="9">
        <v>749</v>
      </c>
      <c r="C751" s="121" t="str">
        <f t="shared" si="46"/>
        <v>3级-2级</v>
      </c>
      <c r="D751" s="121" t="s">
        <v>69</v>
      </c>
      <c r="E751" s="121" t="s">
        <v>354</v>
      </c>
      <c r="F751" s="121" t="s">
        <v>66</v>
      </c>
      <c r="G751" s="121" t="s">
        <v>85</v>
      </c>
      <c r="H751" s="144" t="s">
        <v>651</v>
      </c>
      <c r="I751" s="124" t="s">
        <v>9</v>
      </c>
      <c r="J751" s="123">
        <v>12609.68</v>
      </c>
      <c r="K751" s="54"/>
      <c r="L751" s="55"/>
      <c r="M751" s="58"/>
      <c r="N751" s="57"/>
      <c r="O751" s="58"/>
      <c r="P751" s="58"/>
      <c r="Q751" s="58"/>
      <c r="R751" s="58"/>
      <c r="S751" s="58"/>
      <c r="T751">
        <v>333</v>
      </c>
    </row>
    <row r="752" spans="1:20" ht="13" hidden="1">
      <c r="A752" s="147" t="str">
        <f t="shared" si="47"/>
        <v>[提取结果.xlsx]02-关联交易等事项统计表-纺织公司-4内部关联现金流</v>
      </c>
      <c r="B752" s="9">
        <v>750</v>
      </c>
      <c r="C752" s="121" t="str">
        <f t="shared" si="46"/>
        <v>3级-2级</v>
      </c>
      <c r="D752" s="121" t="s">
        <v>69</v>
      </c>
      <c r="E752" s="121" t="s">
        <v>354</v>
      </c>
      <c r="F752" s="121" t="s">
        <v>66</v>
      </c>
      <c r="G752" s="121" t="s">
        <v>179</v>
      </c>
      <c r="H752" s="144" t="s">
        <v>652</v>
      </c>
      <c r="I752" s="124" t="s">
        <v>9</v>
      </c>
      <c r="J752" s="123">
        <v>176</v>
      </c>
      <c r="K752" s="54"/>
      <c r="L752" s="55"/>
      <c r="M752" s="58"/>
      <c r="N752" s="57"/>
      <c r="O752" s="58"/>
      <c r="P752" s="58"/>
      <c r="Q752" s="58"/>
      <c r="R752" s="58"/>
      <c r="S752" s="58"/>
      <c r="T752">
        <v>334</v>
      </c>
    </row>
    <row r="753" spans="1:20" ht="13" hidden="1">
      <c r="A753" s="147" t="str">
        <f t="shared" si="47"/>
        <v>[提取结果.xlsx]02-关联交易等事项统计表-纺织公司-4内部关联现金流</v>
      </c>
      <c r="B753" s="9">
        <v>751</v>
      </c>
      <c r="C753" s="121" t="str">
        <f t="shared" si="46"/>
        <v>3级-2级</v>
      </c>
      <c r="D753" s="121" t="s">
        <v>69</v>
      </c>
      <c r="E753" s="121" t="s">
        <v>354</v>
      </c>
      <c r="F753" s="121" t="s">
        <v>66</v>
      </c>
      <c r="G753" s="121" t="s">
        <v>179</v>
      </c>
      <c r="H753" s="144" t="s">
        <v>653</v>
      </c>
      <c r="I753" s="124" t="s">
        <v>9</v>
      </c>
      <c r="J753" s="123">
        <v>10260</v>
      </c>
      <c r="K753" s="54"/>
      <c r="L753" s="55"/>
      <c r="M753" s="58"/>
      <c r="N753" s="57"/>
      <c r="O753" s="58"/>
      <c r="P753" s="58"/>
      <c r="Q753" s="58"/>
      <c r="R753" s="58"/>
      <c r="S753" s="58"/>
      <c r="T753">
        <v>335</v>
      </c>
    </row>
    <row r="754" spans="1:20" ht="13" hidden="1">
      <c r="A754" s="147" t="str">
        <f t="shared" si="47"/>
        <v>[提取结果.xlsx]02-关联交易等事项统计表-纺织公司-4内部关联现金流</v>
      </c>
      <c r="B754" s="9">
        <v>752</v>
      </c>
      <c r="C754" s="121" t="str">
        <f t="shared" si="46"/>
        <v>3级-4级</v>
      </c>
      <c r="D754" s="121" t="s">
        <v>69</v>
      </c>
      <c r="E754" s="129" t="s">
        <v>349</v>
      </c>
      <c r="F754" s="121" t="s">
        <v>72</v>
      </c>
      <c r="G754" s="130" t="s">
        <v>76</v>
      </c>
      <c r="H754" s="144" t="s">
        <v>276</v>
      </c>
      <c r="I754" s="124" t="s">
        <v>3</v>
      </c>
      <c r="J754" s="125">
        <v>834626.58</v>
      </c>
      <c r="K754" s="54"/>
      <c r="L754" s="55"/>
      <c r="M754" s="56"/>
      <c r="N754" s="57"/>
      <c r="O754" s="58"/>
      <c r="P754" s="58"/>
      <c r="Q754" s="58"/>
      <c r="R754" s="58"/>
      <c r="S754" s="58"/>
      <c r="T754">
        <v>339</v>
      </c>
    </row>
    <row r="755" spans="1:20" ht="13" hidden="1">
      <c r="A755" s="147" t="str">
        <f t="shared" si="47"/>
        <v>[提取结果.xlsx]02-关联交易等事项统计表-纺织公司-4内部关联现金流</v>
      </c>
      <c r="B755" s="9">
        <v>753</v>
      </c>
      <c r="C755" s="121" t="str">
        <f t="shared" si="46"/>
        <v>3级-4级</v>
      </c>
      <c r="D755" s="121" t="s">
        <v>69</v>
      </c>
      <c r="E755" s="129" t="s">
        <v>349</v>
      </c>
      <c r="F755" s="121" t="s">
        <v>72</v>
      </c>
      <c r="G755" s="130" t="s">
        <v>76</v>
      </c>
      <c r="H755" s="144" t="s">
        <v>655</v>
      </c>
      <c r="I755" s="124" t="s">
        <v>6</v>
      </c>
      <c r="J755" s="123">
        <v>13381.89</v>
      </c>
      <c r="K755" s="54"/>
      <c r="L755" s="55"/>
      <c r="M755" s="56"/>
      <c r="N755" s="57"/>
      <c r="O755" s="58"/>
      <c r="P755" s="58"/>
      <c r="Q755" s="58"/>
      <c r="R755" s="58"/>
      <c r="S755" s="58"/>
      <c r="T755">
        <v>340</v>
      </c>
    </row>
    <row r="756" spans="1:20" ht="13" hidden="1">
      <c r="A756" s="147" t="str">
        <f t="shared" si="47"/>
        <v>[提取结果.xlsx]02-关联交易等事项统计表-纺织公司-4内部关联现金流</v>
      </c>
      <c r="B756" s="9">
        <v>754</v>
      </c>
      <c r="C756" s="121" t="str">
        <f t="shared" si="46"/>
        <v>3级-4级</v>
      </c>
      <c r="D756" s="121" t="s">
        <v>69</v>
      </c>
      <c r="E756" s="129" t="s">
        <v>349</v>
      </c>
      <c r="F756" s="121" t="s">
        <v>72</v>
      </c>
      <c r="G756" s="121" t="s">
        <v>76</v>
      </c>
      <c r="H756" s="76" t="s">
        <v>657</v>
      </c>
      <c r="I756" s="124" t="s">
        <v>5</v>
      </c>
      <c r="J756" s="123">
        <v>176676.18</v>
      </c>
      <c r="K756" s="54"/>
      <c r="L756" s="55"/>
      <c r="M756" s="58"/>
      <c r="N756" s="57"/>
      <c r="O756" s="58"/>
      <c r="P756" s="58"/>
      <c r="Q756" s="58"/>
      <c r="R756" s="58"/>
      <c r="S756" s="58"/>
      <c r="T756">
        <v>347</v>
      </c>
    </row>
    <row r="757" spans="1:20" ht="13" hidden="1">
      <c r="A757" s="147" t="str">
        <f t="shared" si="47"/>
        <v>[提取结果.xlsx]02-关联交易等事项统计表-纺织公司-4内部关联现金流</v>
      </c>
      <c r="B757" s="9">
        <v>755</v>
      </c>
      <c r="C757" s="121" t="str">
        <f t="shared" si="46"/>
        <v>3级-2级</v>
      </c>
      <c r="D757" s="121" t="s">
        <v>69</v>
      </c>
      <c r="E757" s="121" t="s">
        <v>358</v>
      </c>
      <c r="F757" s="121" t="s">
        <v>66</v>
      </c>
      <c r="G757" s="121" t="s">
        <v>90</v>
      </c>
      <c r="H757" s="76" t="s">
        <v>658</v>
      </c>
      <c r="I757" s="124" t="s">
        <v>3</v>
      </c>
      <c r="J757" s="123">
        <v>292001.3</v>
      </c>
      <c r="K757" s="54"/>
      <c r="L757" s="55"/>
      <c r="M757" s="56"/>
      <c r="N757" s="57"/>
      <c r="O757" s="58"/>
      <c r="P757" s="58"/>
      <c r="Q757" s="58"/>
      <c r="R757" s="58"/>
      <c r="S757" s="58"/>
      <c r="T757">
        <v>348</v>
      </c>
    </row>
    <row r="758" spans="1:20" ht="13" hidden="1">
      <c r="A758" s="147" t="str">
        <f t="shared" si="47"/>
        <v>[提取结果.xlsx]02-关联交易等事项统计表-纺织公司-4内部关联现金流</v>
      </c>
      <c r="B758" s="9">
        <v>756</v>
      </c>
      <c r="C758" s="121" t="str">
        <f t="shared" si="46"/>
        <v>3级-2级</v>
      </c>
      <c r="D758" s="121" t="s">
        <v>69</v>
      </c>
      <c r="E758" s="121" t="s">
        <v>358</v>
      </c>
      <c r="F758" s="121" t="s">
        <v>66</v>
      </c>
      <c r="G758" s="121" t="s">
        <v>106</v>
      </c>
      <c r="H758" s="76" t="s">
        <v>658</v>
      </c>
      <c r="I758" s="124" t="s">
        <v>3</v>
      </c>
      <c r="J758" s="123">
        <v>143166.51</v>
      </c>
      <c r="K758" s="54"/>
      <c r="L758" s="55"/>
      <c r="M758" s="56"/>
      <c r="N758" s="57"/>
      <c r="O758" s="58"/>
      <c r="P758" s="58"/>
      <c r="Q758" s="58"/>
      <c r="R758" s="58"/>
      <c r="S758" s="58"/>
      <c r="T758">
        <v>349</v>
      </c>
    </row>
    <row r="759" spans="1:20" ht="13" hidden="1">
      <c r="A759" s="147" t="str">
        <f t="shared" si="47"/>
        <v>[提取结果.xlsx]02-关联交易等事项统计表-纺织公司-4内部关联现金流</v>
      </c>
      <c r="B759" s="9">
        <v>757</v>
      </c>
      <c r="C759" s="121" t="str">
        <f t="shared" ref="C759:C796" si="48">TEXT(D759,"000")&amp;"-"&amp;TEXT(F759,"000")</f>
        <v>3级-2级</v>
      </c>
      <c r="D759" s="121" t="s">
        <v>69</v>
      </c>
      <c r="E759" s="121" t="s">
        <v>358</v>
      </c>
      <c r="F759" s="121" t="s">
        <v>66</v>
      </c>
      <c r="G759" s="121" t="s">
        <v>80</v>
      </c>
      <c r="H759" s="76" t="s">
        <v>664</v>
      </c>
      <c r="I759" s="124" t="s">
        <v>9</v>
      </c>
      <c r="J759" s="135">
        <v>516.79999999999995</v>
      </c>
      <c r="K759" s="54"/>
      <c r="L759" s="55"/>
      <c r="M759" s="58"/>
      <c r="N759" s="57"/>
      <c r="O759" s="58"/>
      <c r="P759" s="58" t="str">
        <f>IF(N759=0,"OK","待核对")</f>
        <v>OK</v>
      </c>
      <c r="Q759" s="58"/>
      <c r="R759" s="58"/>
      <c r="S759" s="58"/>
      <c r="T759">
        <v>358</v>
      </c>
    </row>
    <row r="760" spans="1:20" ht="13" hidden="1">
      <c r="A760" s="147" t="str">
        <f t="shared" si="47"/>
        <v>[提取结果.xlsx]02-关联交易等事项统计表-纺织公司-4内部关联现金流</v>
      </c>
      <c r="B760" s="9">
        <v>758</v>
      </c>
      <c r="C760" s="121" t="str">
        <f t="shared" si="48"/>
        <v>3级-2级</v>
      </c>
      <c r="D760" s="121" t="s">
        <v>69</v>
      </c>
      <c r="E760" s="121" t="s">
        <v>358</v>
      </c>
      <c r="F760" s="121" t="s">
        <v>66</v>
      </c>
      <c r="G760" s="121" t="s">
        <v>179</v>
      </c>
      <c r="H760" s="76" t="s">
        <v>664</v>
      </c>
      <c r="I760" s="124" t="s">
        <v>9</v>
      </c>
      <c r="J760" s="123">
        <v>187</v>
      </c>
      <c r="K760" s="54"/>
      <c r="L760" s="55"/>
      <c r="M760" s="58"/>
      <c r="N760" s="57"/>
      <c r="O760" s="58"/>
      <c r="P760" s="58"/>
      <c r="Q760" s="58"/>
      <c r="R760" s="58"/>
      <c r="S760" s="58"/>
      <c r="T760">
        <v>359</v>
      </c>
    </row>
    <row r="761" spans="1:20" ht="13" hidden="1">
      <c r="A761" s="147" t="str">
        <f t="shared" si="47"/>
        <v>[提取结果.xlsx]02-关联交易等事项统计表-纺织公司-4内部关联现金流</v>
      </c>
      <c r="B761" s="9">
        <v>759</v>
      </c>
      <c r="C761" s="121" t="str">
        <f t="shared" si="48"/>
        <v>3级-2级</v>
      </c>
      <c r="D761" s="121" t="s">
        <v>69</v>
      </c>
      <c r="E761" s="121" t="s">
        <v>358</v>
      </c>
      <c r="F761" s="121" t="s">
        <v>66</v>
      </c>
      <c r="G761" s="121" t="s">
        <v>78</v>
      </c>
      <c r="H761" s="76" t="s">
        <v>664</v>
      </c>
      <c r="I761" s="124" t="s">
        <v>9</v>
      </c>
      <c r="J761" s="123">
        <v>238</v>
      </c>
      <c r="K761" s="54"/>
      <c r="L761" s="55"/>
      <c r="M761" s="58"/>
      <c r="N761" s="57"/>
      <c r="O761" s="58"/>
      <c r="P761" s="58"/>
      <c r="Q761" s="58"/>
      <c r="R761" s="58"/>
      <c r="S761" s="58"/>
      <c r="T761">
        <v>360</v>
      </c>
    </row>
    <row r="762" spans="1:20" ht="13" hidden="1">
      <c r="A762" s="147" t="str">
        <f t="shared" si="47"/>
        <v>[提取结果.xlsx]02-关联交易等事项统计表-纺织公司-4内部关联现金流</v>
      </c>
      <c r="B762" s="9">
        <v>760</v>
      </c>
      <c r="C762" s="121" t="str">
        <f t="shared" si="48"/>
        <v>3级-3级</v>
      </c>
      <c r="D762" s="121" t="s">
        <v>69</v>
      </c>
      <c r="E762" s="121" t="s">
        <v>358</v>
      </c>
      <c r="F762" s="121" t="s">
        <v>69</v>
      </c>
      <c r="G762" s="121" t="s">
        <v>102</v>
      </c>
      <c r="H762" s="76" t="s">
        <v>664</v>
      </c>
      <c r="I762" s="124" t="s">
        <v>9</v>
      </c>
      <c r="J762" s="123">
        <v>492.3</v>
      </c>
      <c r="K762" s="54"/>
      <c r="L762" s="55"/>
      <c r="M762" s="58"/>
      <c r="N762" s="57"/>
      <c r="O762" s="58"/>
      <c r="P762" s="58"/>
      <c r="Q762" s="58"/>
      <c r="R762" s="58"/>
      <c r="S762" s="58"/>
      <c r="T762">
        <v>361</v>
      </c>
    </row>
    <row r="763" spans="1:20" ht="13" hidden="1">
      <c r="A763" s="147" t="str">
        <f t="shared" si="47"/>
        <v>[提取结果.xlsx]02-关联交易等事项统计表-纺织公司-4内部关联现金流</v>
      </c>
      <c r="B763" s="9">
        <v>761</v>
      </c>
      <c r="C763" s="121" t="str">
        <f t="shared" si="48"/>
        <v>3级-4级</v>
      </c>
      <c r="D763" s="121" t="s">
        <v>69</v>
      </c>
      <c r="E763" s="121" t="s">
        <v>358</v>
      </c>
      <c r="F763" s="121" t="s">
        <v>72</v>
      </c>
      <c r="G763" s="121" t="s">
        <v>173</v>
      </c>
      <c r="H763" s="76" t="s">
        <v>665</v>
      </c>
      <c r="I763" s="124" t="s">
        <v>9</v>
      </c>
      <c r="J763" s="123">
        <v>960</v>
      </c>
      <c r="K763" s="54"/>
      <c r="L763" s="55"/>
      <c r="M763" s="58"/>
      <c r="N763" s="57"/>
      <c r="O763" s="58"/>
      <c r="P763" s="58"/>
      <c r="Q763" s="58"/>
      <c r="R763" s="58"/>
      <c r="S763" s="58"/>
      <c r="T763">
        <v>362</v>
      </c>
    </row>
    <row r="764" spans="1:20" ht="13" hidden="1">
      <c r="A764" s="147" t="str">
        <f t="shared" si="47"/>
        <v>[提取结果.xlsx]02-关联交易等事项统计表-纺织公司-4内部关联现金流</v>
      </c>
      <c r="B764" s="9">
        <v>762</v>
      </c>
      <c r="C764" s="121" t="str">
        <f t="shared" si="48"/>
        <v>3级-1级</v>
      </c>
      <c r="D764" s="121" t="s">
        <v>69</v>
      </c>
      <c r="E764" s="121" t="s">
        <v>161</v>
      </c>
      <c r="F764" s="121" t="s">
        <v>64</v>
      </c>
      <c r="G764" s="121" t="s">
        <v>65</v>
      </c>
      <c r="H764" s="144" t="s">
        <v>669</v>
      </c>
      <c r="I764" s="124" t="s">
        <v>3</v>
      </c>
      <c r="J764" s="123">
        <v>59631</v>
      </c>
      <c r="K764" s="22"/>
      <c r="L764" s="23"/>
      <c r="M764" s="32"/>
      <c r="N764" s="24"/>
      <c r="O764" s="20"/>
      <c r="P764" s="20"/>
      <c r="Q764" s="20"/>
      <c r="R764" s="20"/>
      <c r="S764" s="20"/>
      <c r="T764">
        <v>372</v>
      </c>
    </row>
    <row r="765" spans="1:20" s="178" customFormat="1" ht="13" hidden="1">
      <c r="A765" s="147" t="str">
        <f t="shared" si="47"/>
        <v>[提取结果.xlsx]02-关联交易等事项统计表-纺织公司-4内部关联现金流</v>
      </c>
      <c r="B765" s="172">
        <v>763</v>
      </c>
      <c r="C765" s="157" t="str">
        <f t="shared" si="48"/>
        <v>3级-2级</v>
      </c>
      <c r="D765" s="157" t="s">
        <v>69</v>
      </c>
      <c r="E765" s="157" t="s">
        <v>161</v>
      </c>
      <c r="F765" s="157" t="s">
        <v>66</v>
      </c>
      <c r="G765" s="157" t="s">
        <v>90</v>
      </c>
      <c r="H765" s="190" t="s">
        <v>669</v>
      </c>
      <c r="I765" s="191" t="s">
        <v>3</v>
      </c>
      <c r="J765" s="192">
        <v>33335.5</v>
      </c>
      <c r="K765" s="173"/>
      <c r="L765" s="174"/>
      <c r="M765" s="180"/>
      <c r="N765" s="177"/>
      <c r="O765" s="176"/>
      <c r="P765" s="176"/>
      <c r="Q765" s="176"/>
      <c r="R765" s="176"/>
      <c r="S765" s="176"/>
      <c r="T765" s="178">
        <v>373</v>
      </c>
    </row>
    <row r="766" spans="1:20" ht="13" hidden="1">
      <c r="A766" s="147" t="str">
        <f t="shared" si="47"/>
        <v>[提取结果.xlsx]02-关联交易等事项统计表-纺织公司-4内部关联现金流</v>
      </c>
      <c r="B766" s="9">
        <v>764</v>
      </c>
      <c r="C766" s="121" t="str">
        <f t="shared" si="48"/>
        <v>3级-2级</v>
      </c>
      <c r="D766" s="121" t="s">
        <v>69</v>
      </c>
      <c r="E766" s="121" t="s">
        <v>161</v>
      </c>
      <c r="F766" s="121" t="s">
        <v>66</v>
      </c>
      <c r="G766" s="121" t="s">
        <v>85</v>
      </c>
      <c r="H766" s="144" t="s">
        <v>669</v>
      </c>
      <c r="I766" s="124" t="s">
        <v>3</v>
      </c>
      <c r="J766" s="123">
        <v>144</v>
      </c>
      <c r="K766" s="22"/>
      <c r="L766" s="23"/>
      <c r="M766" s="32"/>
      <c r="N766" s="24"/>
      <c r="O766" s="20"/>
      <c r="P766" s="20"/>
      <c r="Q766" s="20"/>
      <c r="R766" s="20"/>
      <c r="S766" s="20"/>
      <c r="T766">
        <v>374</v>
      </c>
    </row>
    <row r="767" spans="1:20" ht="13" hidden="1">
      <c r="A767" s="147" t="str">
        <f t="shared" si="47"/>
        <v>[提取结果.xlsx]02-关联交易等事项统计表-纺织公司-4内部关联现金流</v>
      </c>
      <c r="B767" s="9">
        <v>765</v>
      </c>
      <c r="C767" s="121" t="str">
        <f t="shared" si="48"/>
        <v>3级-2级</v>
      </c>
      <c r="D767" s="121" t="s">
        <v>69</v>
      </c>
      <c r="E767" s="121" t="s">
        <v>161</v>
      </c>
      <c r="F767" s="121" t="s">
        <v>66</v>
      </c>
      <c r="G767" s="121" t="s">
        <v>84</v>
      </c>
      <c r="H767" s="144" t="s">
        <v>669</v>
      </c>
      <c r="I767" s="124" t="s">
        <v>3</v>
      </c>
      <c r="J767" s="123">
        <v>4829</v>
      </c>
      <c r="K767" s="22"/>
      <c r="L767" s="23"/>
      <c r="M767" s="32"/>
      <c r="N767" s="24"/>
      <c r="O767" s="20"/>
      <c r="P767" s="20"/>
      <c r="Q767" s="20"/>
      <c r="R767" s="20"/>
      <c r="S767" s="20"/>
      <c r="T767">
        <v>375</v>
      </c>
    </row>
    <row r="768" spans="1:20" ht="13" hidden="1">
      <c r="A768" s="147" t="str">
        <f t="shared" si="47"/>
        <v>[提取结果.xlsx]02-关联交易等事项统计表-纺织公司-4内部关联现金流</v>
      </c>
      <c r="B768" s="9">
        <v>766</v>
      </c>
      <c r="C768" s="121" t="str">
        <f t="shared" si="48"/>
        <v>3级-2级</v>
      </c>
      <c r="D768" s="121" t="s">
        <v>69</v>
      </c>
      <c r="E768" s="121" t="s">
        <v>161</v>
      </c>
      <c r="F768" s="121" t="s">
        <v>66</v>
      </c>
      <c r="G768" s="121" t="s">
        <v>81</v>
      </c>
      <c r="H768" s="144" t="s">
        <v>669</v>
      </c>
      <c r="I768" s="124" t="s">
        <v>3</v>
      </c>
      <c r="J768" s="123">
        <v>12992.6</v>
      </c>
      <c r="K768" s="22"/>
      <c r="L768" s="23"/>
      <c r="M768" s="32"/>
      <c r="N768" s="24"/>
      <c r="O768" s="20"/>
      <c r="P768" s="20"/>
      <c r="Q768" s="20"/>
      <c r="R768" s="20"/>
      <c r="S768" s="20"/>
      <c r="T768">
        <v>376</v>
      </c>
    </row>
    <row r="769" spans="1:20" ht="13" hidden="1">
      <c r="A769" s="147" t="str">
        <f t="shared" si="47"/>
        <v>[提取结果.xlsx]02-关联交易等事项统计表-纺织公司-4内部关联现金流</v>
      </c>
      <c r="B769" s="9">
        <v>767</v>
      </c>
      <c r="C769" s="121" t="str">
        <f t="shared" si="48"/>
        <v>3级-2级</v>
      </c>
      <c r="D769" s="121" t="s">
        <v>69</v>
      </c>
      <c r="E769" s="121" t="s">
        <v>161</v>
      </c>
      <c r="F769" s="121" t="s">
        <v>66</v>
      </c>
      <c r="G769" s="121" t="s">
        <v>179</v>
      </c>
      <c r="H769" s="144" t="s">
        <v>669</v>
      </c>
      <c r="I769" s="124" t="s">
        <v>3</v>
      </c>
      <c r="J769" s="123">
        <v>660</v>
      </c>
      <c r="K769" s="22"/>
      <c r="L769" s="23"/>
      <c r="M769" s="38"/>
      <c r="N769" s="24"/>
      <c r="O769" s="20"/>
      <c r="P769" s="20" t="str">
        <f>IF(N769=0,"OK","待核对")</f>
        <v>OK</v>
      </c>
      <c r="Q769" s="20"/>
      <c r="R769" s="20"/>
      <c r="S769" s="20"/>
      <c r="T769">
        <v>377</v>
      </c>
    </row>
    <row r="770" spans="1:20" ht="13" hidden="1">
      <c r="A770" s="147" t="str">
        <f t="shared" si="47"/>
        <v>[提取结果.xlsx]02-关联交易等事项统计表-纺织公司-4内部关联现金流</v>
      </c>
      <c r="B770" s="9">
        <v>768</v>
      </c>
      <c r="C770" s="121" t="str">
        <f t="shared" si="48"/>
        <v>3级-2级</v>
      </c>
      <c r="D770" s="121" t="s">
        <v>69</v>
      </c>
      <c r="E770" s="121" t="s">
        <v>161</v>
      </c>
      <c r="F770" s="121" t="s">
        <v>66</v>
      </c>
      <c r="G770" s="121" t="s">
        <v>80</v>
      </c>
      <c r="H770" s="144" t="s">
        <v>669</v>
      </c>
      <c r="I770" s="124" t="s">
        <v>3</v>
      </c>
      <c r="J770" s="123">
        <v>88</v>
      </c>
      <c r="K770" s="22"/>
      <c r="L770" s="23"/>
      <c r="M770" s="38"/>
      <c r="N770" s="24"/>
      <c r="O770" s="20"/>
      <c r="P770" s="20" t="str">
        <f>IF(N770=0,"OK","待核对")</f>
        <v>OK</v>
      </c>
      <c r="Q770" s="20"/>
      <c r="R770" s="20"/>
      <c r="S770" s="20"/>
      <c r="T770">
        <v>378</v>
      </c>
    </row>
    <row r="771" spans="1:20" ht="13" hidden="1">
      <c r="A771" s="147" t="str">
        <f t="shared" si="47"/>
        <v>[提取结果.xlsx]02-关联交易等事项统计表-纺织公司-4内部关联现金流</v>
      </c>
      <c r="B771" s="9">
        <v>769</v>
      </c>
      <c r="C771" s="121" t="str">
        <f t="shared" si="48"/>
        <v>3级-2级</v>
      </c>
      <c r="D771" s="121" t="s">
        <v>69</v>
      </c>
      <c r="E771" s="121" t="s">
        <v>161</v>
      </c>
      <c r="F771" s="121" t="s">
        <v>66</v>
      </c>
      <c r="G771" s="121" t="s">
        <v>78</v>
      </c>
      <c r="H771" s="144" t="s">
        <v>669</v>
      </c>
      <c r="I771" s="124" t="s">
        <v>3</v>
      </c>
      <c r="J771" s="123">
        <v>63299</v>
      </c>
      <c r="K771" s="22"/>
      <c r="L771" s="23"/>
      <c r="M771" s="38"/>
      <c r="N771" s="24"/>
      <c r="O771" s="20"/>
      <c r="P771" s="20" t="str">
        <f>IF(N771=0,"OK","待核对")</f>
        <v>OK</v>
      </c>
      <c r="Q771" s="20"/>
      <c r="R771" s="20"/>
      <c r="S771" s="20"/>
      <c r="T771">
        <v>379</v>
      </c>
    </row>
    <row r="772" spans="1:20" ht="13" hidden="1">
      <c r="A772" s="147" t="str">
        <f t="shared" si="47"/>
        <v>[提取结果.xlsx]02-关联交易等事项统计表-纺织公司-4内部关联现金流</v>
      </c>
      <c r="B772" s="9">
        <v>770</v>
      </c>
      <c r="C772" s="121" t="str">
        <f t="shared" si="48"/>
        <v>3级-2级</v>
      </c>
      <c r="D772" s="121" t="s">
        <v>69</v>
      </c>
      <c r="E772" s="121" t="s">
        <v>161</v>
      </c>
      <c r="F772" s="121" t="s">
        <v>66</v>
      </c>
      <c r="G772" s="121" t="s">
        <v>87</v>
      </c>
      <c r="H772" s="144" t="s">
        <v>669</v>
      </c>
      <c r="I772" s="124" t="s">
        <v>3</v>
      </c>
      <c r="J772" s="123">
        <v>31807</v>
      </c>
      <c r="K772" s="22"/>
      <c r="L772" s="23"/>
      <c r="M772" s="40"/>
      <c r="N772" s="24"/>
      <c r="O772" s="20"/>
      <c r="P772" s="20" t="str">
        <f>IF(N772=0,"OK","待核对")</f>
        <v>OK</v>
      </c>
      <c r="Q772" s="20"/>
      <c r="R772" s="20"/>
      <c r="S772" s="20"/>
      <c r="T772">
        <v>381</v>
      </c>
    </row>
    <row r="773" spans="1:20" ht="13" hidden="1">
      <c r="A773" s="147" t="str">
        <f t="shared" si="47"/>
        <v>[提取结果.xlsx]02-关联交易等事项统计表-纺织公司-4内部关联现金流</v>
      </c>
      <c r="B773" s="9">
        <v>771</v>
      </c>
      <c r="C773" s="121" t="str">
        <f t="shared" si="48"/>
        <v>3级-2级</v>
      </c>
      <c r="D773" s="121" t="s">
        <v>69</v>
      </c>
      <c r="E773" s="121" t="s">
        <v>161</v>
      </c>
      <c r="F773" s="121" t="s">
        <v>66</v>
      </c>
      <c r="G773" s="121" t="s">
        <v>83</v>
      </c>
      <c r="H773" s="144" t="s">
        <v>669</v>
      </c>
      <c r="I773" s="124" t="s">
        <v>3</v>
      </c>
      <c r="J773" s="123">
        <v>385</v>
      </c>
      <c r="K773" s="22"/>
      <c r="L773" s="23"/>
      <c r="M773" s="20"/>
      <c r="N773" s="24"/>
      <c r="O773" s="20"/>
      <c r="P773" s="20" t="str">
        <f>IF(N773=0,"OK","待核对")</f>
        <v>OK</v>
      </c>
      <c r="Q773" s="20"/>
      <c r="R773" s="20"/>
      <c r="S773" s="20"/>
      <c r="T773">
        <v>382</v>
      </c>
    </row>
    <row r="774" spans="1:20" ht="13" hidden="1">
      <c r="A774" s="147" t="str">
        <f t="shared" si="47"/>
        <v>[提取结果.xlsx]02-关联交易等事项统计表-纺织公司-4内部关联现金流</v>
      </c>
      <c r="B774" s="9">
        <v>772</v>
      </c>
      <c r="C774" s="121" t="str">
        <f t="shared" si="48"/>
        <v>3级-2级</v>
      </c>
      <c r="D774" s="121" t="s">
        <v>69</v>
      </c>
      <c r="E774" s="121" t="s">
        <v>161</v>
      </c>
      <c r="F774" s="121" t="s">
        <v>66</v>
      </c>
      <c r="G774" s="121" t="s">
        <v>67</v>
      </c>
      <c r="H774" s="144" t="s">
        <v>669</v>
      </c>
      <c r="I774" s="124" t="s">
        <v>3</v>
      </c>
      <c r="J774" s="123">
        <v>264</v>
      </c>
      <c r="K774" s="22"/>
      <c r="L774" s="23"/>
      <c r="M774" s="20"/>
      <c r="N774" s="24"/>
      <c r="O774" s="20"/>
      <c r="P774" s="20"/>
      <c r="Q774" s="20"/>
      <c r="R774" s="20"/>
      <c r="S774" s="20"/>
      <c r="T774">
        <v>383</v>
      </c>
    </row>
    <row r="775" spans="1:20" ht="13" hidden="1">
      <c r="A775" s="147" t="str">
        <f t="shared" si="47"/>
        <v>[提取结果.xlsx]02-关联交易等事项统计表-纺织公司-4内部关联现金流</v>
      </c>
      <c r="B775" s="9">
        <v>773</v>
      </c>
      <c r="C775" s="121" t="str">
        <f t="shared" si="48"/>
        <v>3级-2级</v>
      </c>
      <c r="D775" s="121" t="s">
        <v>69</v>
      </c>
      <c r="E775" s="121" t="s">
        <v>161</v>
      </c>
      <c r="F775" s="121" t="s">
        <v>66</v>
      </c>
      <c r="G775" s="121" t="s">
        <v>175</v>
      </c>
      <c r="H775" s="144" t="s">
        <v>669</v>
      </c>
      <c r="I775" s="124" t="s">
        <v>3</v>
      </c>
      <c r="J775" s="123">
        <v>4752</v>
      </c>
      <c r="K775" s="22"/>
      <c r="L775" s="23"/>
      <c r="M775" s="20"/>
      <c r="N775" s="24"/>
      <c r="O775" s="20"/>
      <c r="P775" s="20"/>
      <c r="Q775" s="20"/>
      <c r="R775" s="20"/>
      <c r="S775" s="20"/>
      <c r="T775">
        <v>384</v>
      </c>
    </row>
    <row r="776" spans="1:20" ht="13" hidden="1">
      <c r="A776" s="147" t="str">
        <f t="shared" ref="A776:A803" si="49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76" s="9">
        <v>774</v>
      </c>
      <c r="C776" s="121" t="str">
        <f t="shared" si="48"/>
        <v>3级-2级</v>
      </c>
      <c r="D776" s="121" t="s">
        <v>69</v>
      </c>
      <c r="E776" s="121" t="s">
        <v>161</v>
      </c>
      <c r="F776" s="121" t="s">
        <v>66</v>
      </c>
      <c r="G776" s="121" t="s">
        <v>106</v>
      </c>
      <c r="H776" s="144" t="s">
        <v>669</v>
      </c>
      <c r="I776" s="124" t="s">
        <v>3</v>
      </c>
      <c r="J776" s="123">
        <v>27500</v>
      </c>
      <c r="K776" s="22"/>
      <c r="L776" s="23"/>
      <c r="M776" s="20"/>
      <c r="N776" s="24"/>
      <c r="O776" s="20"/>
      <c r="P776" s="20"/>
      <c r="Q776" s="20"/>
      <c r="R776" s="20"/>
      <c r="S776" s="20"/>
      <c r="T776">
        <v>385</v>
      </c>
    </row>
    <row r="777" spans="1:20" ht="13" hidden="1">
      <c r="A777" s="147" t="str">
        <f t="shared" si="49"/>
        <v>[提取结果.xlsx]02-关联交易等事项统计表-纺织公司-4内部关联现金流</v>
      </c>
      <c r="B777" s="9">
        <v>775</v>
      </c>
      <c r="C777" s="121" t="str">
        <f t="shared" si="48"/>
        <v>3级-2级</v>
      </c>
      <c r="D777" s="121" t="s">
        <v>69</v>
      </c>
      <c r="E777" s="121" t="s">
        <v>161</v>
      </c>
      <c r="F777" s="121" t="s">
        <v>66</v>
      </c>
      <c r="G777" s="121" t="s">
        <v>88</v>
      </c>
      <c r="H777" s="144" t="s">
        <v>669</v>
      </c>
      <c r="I777" s="124" t="s">
        <v>3</v>
      </c>
      <c r="J777" s="123">
        <v>220</v>
      </c>
      <c r="K777" s="22"/>
      <c r="L777" s="23"/>
      <c r="M777" s="20"/>
      <c r="N777" s="24"/>
      <c r="O777" s="20"/>
      <c r="P777" s="20"/>
      <c r="Q777" s="20"/>
      <c r="R777" s="20"/>
      <c r="S777" s="20"/>
      <c r="T777">
        <v>386</v>
      </c>
    </row>
    <row r="778" spans="1:20" ht="13" hidden="1">
      <c r="A778" s="147" t="str">
        <f t="shared" si="49"/>
        <v>[提取结果.xlsx]02-关联交易等事项统计表-纺织公司-4内部关联现金流</v>
      </c>
      <c r="B778" s="9">
        <v>776</v>
      </c>
      <c r="C778" s="121" t="str">
        <f t="shared" si="48"/>
        <v>3级-2级</v>
      </c>
      <c r="D778" s="121" t="s">
        <v>69</v>
      </c>
      <c r="E778" s="121" t="s">
        <v>161</v>
      </c>
      <c r="F778" s="121" t="s">
        <v>66</v>
      </c>
      <c r="G778" s="121" t="s">
        <v>169</v>
      </c>
      <c r="H778" s="144" t="s">
        <v>669</v>
      </c>
      <c r="I778" s="124" t="s">
        <v>3</v>
      </c>
      <c r="J778" s="123">
        <v>2140</v>
      </c>
      <c r="K778" s="22"/>
      <c r="L778" s="23"/>
      <c r="M778" s="20"/>
      <c r="N778" s="24"/>
      <c r="O778" s="20"/>
      <c r="P778" s="20"/>
      <c r="Q778" s="20"/>
      <c r="R778" s="20"/>
      <c r="S778" s="20"/>
      <c r="T778">
        <v>387</v>
      </c>
    </row>
    <row r="779" spans="1:20" ht="13" hidden="1">
      <c r="A779" s="147" t="str">
        <f t="shared" si="49"/>
        <v>[提取结果.xlsx]02-关联交易等事项统计表-纺织公司-4内部关联现金流</v>
      </c>
      <c r="B779" s="9">
        <v>777</v>
      </c>
      <c r="C779" s="121" t="str">
        <f t="shared" si="48"/>
        <v>3级-3级</v>
      </c>
      <c r="D779" s="121" t="s">
        <v>69</v>
      </c>
      <c r="E779" s="121" t="s">
        <v>161</v>
      </c>
      <c r="F779" s="121" t="s">
        <v>69</v>
      </c>
      <c r="G779" s="121" t="s">
        <v>359</v>
      </c>
      <c r="H779" s="144" t="s">
        <v>669</v>
      </c>
      <c r="I779" s="124" t="s">
        <v>3</v>
      </c>
      <c r="J779" s="123">
        <v>19540.5</v>
      </c>
      <c r="K779" s="22"/>
      <c r="L779" s="23"/>
      <c r="M779" s="20"/>
      <c r="N779" s="24"/>
      <c r="O779" s="20"/>
      <c r="P779" s="20"/>
      <c r="Q779" s="20"/>
      <c r="R779" s="20"/>
      <c r="S779" s="20"/>
      <c r="T779">
        <v>388</v>
      </c>
    </row>
    <row r="780" spans="1:20" ht="13" hidden="1">
      <c r="A780" s="147" t="str">
        <f t="shared" si="49"/>
        <v>[提取结果.xlsx]02-关联交易等事项统计表-纺织公司-4内部关联现金流</v>
      </c>
      <c r="B780" s="9">
        <v>778</v>
      </c>
      <c r="C780" s="121" t="str">
        <f t="shared" si="48"/>
        <v>3级-3级</v>
      </c>
      <c r="D780" s="121" t="s">
        <v>69</v>
      </c>
      <c r="E780" s="121" t="s">
        <v>161</v>
      </c>
      <c r="F780" s="121" t="s">
        <v>69</v>
      </c>
      <c r="G780" s="121" t="s">
        <v>213</v>
      </c>
      <c r="H780" s="144" t="s">
        <v>669</v>
      </c>
      <c r="I780" s="124" t="s">
        <v>3</v>
      </c>
      <c r="J780" s="123">
        <v>1222</v>
      </c>
      <c r="K780" s="22"/>
      <c r="L780" s="23"/>
      <c r="M780" s="20"/>
      <c r="N780" s="24"/>
      <c r="O780" s="20"/>
      <c r="P780" s="20"/>
      <c r="Q780" s="20"/>
      <c r="R780" s="20"/>
      <c r="S780" s="20"/>
      <c r="T780">
        <v>389</v>
      </c>
    </row>
    <row r="781" spans="1:20" ht="13" hidden="1">
      <c r="A781" s="147" t="str">
        <f t="shared" si="49"/>
        <v>[提取结果.xlsx]02-关联交易等事项统计表-纺织公司-4内部关联现金流</v>
      </c>
      <c r="B781" s="9">
        <v>779</v>
      </c>
      <c r="C781" s="121" t="str">
        <f t="shared" si="48"/>
        <v>3级-3级</v>
      </c>
      <c r="D781" s="121" t="s">
        <v>69</v>
      </c>
      <c r="E781" s="121" t="s">
        <v>161</v>
      </c>
      <c r="F781" s="121" t="s">
        <v>69</v>
      </c>
      <c r="G781" s="121" t="s">
        <v>197</v>
      </c>
      <c r="H781" s="144" t="s">
        <v>669</v>
      </c>
      <c r="I781" s="124" t="s">
        <v>3</v>
      </c>
      <c r="J781" s="123">
        <v>52084</v>
      </c>
      <c r="K781" s="22"/>
      <c r="L781" s="23"/>
      <c r="M781" s="20"/>
      <c r="N781" s="24"/>
      <c r="O781" s="20"/>
      <c r="P781" s="20"/>
      <c r="Q781" s="20"/>
      <c r="R781" s="20"/>
      <c r="S781" s="20"/>
      <c r="T781">
        <v>390</v>
      </c>
    </row>
    <row r="782" spans="1:20" ht="13" hidden="1">
      <c r="A782" s="147" t="str">
        <f t="shared" si="49"/>
        <v>[提取结果.xlsx]02-关联交易等事项统计表-纺织公司-4内部关联现金流</v>
      </c>
      <c r="B782" s="9">
        <v>780</v>
      </c>
      <c r="C782" s="121" t="str">
        <f t="shared" si="48"/>
        <v>3级-3级</v>
      </c>
      <c r="D782" s="121" t="s">
        <v>69</v>
      </c>
      <c r="E782" s="121" t="s">
        <v>161</v>
      </c>
      <c r="F782" s="121" t="s">
        <v>69</v>
      </c>
      <c r="G782" s="121" t="s">
        <v>123</v>
      </c>
      <c r="H782" s="144" t="s">
        <v>669</v>
      </c>
      <c r="I782" s="124" t="s">
        <v>3</v>
      </c>
      <c r="J782" s="123">
        <v>878.8</v>
      </c>
      <c r="K782" s="22"/>
      <c r="L782" s="23"/>
      <c r="M782" s="20"/>
      <c r="N782" s="24"/>
      <c r="O782" s="20"/>
      <c r="P782" s="20"/>
      <c r="Q782" s="20"/>
      <c r="R782" s="20"/>
      <c r="S782" s="20"/>
      <c r="T782">
        <v>391</v>
      </c>
    </row>
    <row r="783" spans="1:20" ht="13" hidden="1">
      <c r="A783" s="147" t="str">
        <f t="shared" si="49"/>
        <v>[提取结果.xlsx]02-关联交易等事项统计表-纺织公司-4内部关联现金流</v>
      </c>
      <c r="B783" s="9">
        <v>781</v>
      </c>
      <c r="C783" s="121" t="str">
        <f t="shared" si="48"/>
        <v>3级-3级</v>
      </c>
      <c r="D783" s="121" t="s">
        <v>69</v>
      </c>
      <c r="E783" s="121" t="s">
        <v>161</v>
      </c>
      <c r="F783" s="121" t="s">
        <v>69</v>
      </c>
      <c r="G783" s="121" t="s">
        <v>117</v>
      </c>
      <c r="H783" s="144" t="s">
        <v>669</v>
      </c>
      <c r="I783" s="124" t="s">
        <v>3</v>
      </c>
      <c r="J783" s="123">
        <v>2114.8000000000002</v>
      </c>
      <c r="K783" s="22"/>
      <c r="L783" s="23"/>
      <c r="M783" s="20"/>
      <c r="N783" s="24"/>
      <c r="O783" s="20"/>
      <c r="P783" s="20"/>
      <c r="Q783" s="20"/>
      <c r="R783" s="20"/>
      <c r="S783" s="20"/>
      <c r="T783">
        <v>392</v>
      </c>
    </row>
    <row r="784" spans="1:20" ht="13" hidden="1">
      <c r="A784" s="147" t="str">
        <f t="shared" si="49"/>
        <v>[提取结果.xlsx]02-关联交易等事项统计表-纺织公司-4内部关联现金流</v>
      </c>
      <c r="B784" s="9">
        <v>782</v>
      </c>
      <c r="C784" s="121" t="str">
        <f t="shared" si="48"/>
        <v>3级-3级</v>
      </c>
      <c r="D784" s="121" t="s">
        <v>69</v>
      </c>
      <c r="E784" s="121" t="s">
        <v>161</v>
      </c>
      <c r="F784" s="121" t="s">
        <v>69</v>
      </c>
      <c r="G784" s="121" t="s">
        <v>122</v>
      </c>
      <c r="H784" s="144" t="s">
        <v>669</v>
      </c>
      <c r="I784" s="124" t="s">
        <v>3</v>
      </c>
      <c r="J784" s="123">
        <v>5192.6000000000004</v>
      </c>
      <c r="K784" s="22"/>
      <c r="L784" s="23"/>
      <c r="M784" s="20"/>
      <c r="N784" s="24"/>
      <c r="O784" s="20"/>
      <c r="P784" s="20"/>
      <c r="Q784" s="20"/>
      <c r="R784" s="20"/>
      <c r="S784" s="20"/>
      <c r="T784">
        <v>393</v>
      </c>
    </row>
    <row r="785" spans="1:20" ht="13" hidden="1">
      <c r="A785" s="147" t="str">
        <f t="shared" si="49"/>
        <v>[提取结果.xlsx]02-关联交易等事项统计表-纺织公司-4内部关联现金流</v>
      </c>
      <c r="B785" s="9">
        <v>783</v>
      </c>
      <c r="C785" s="121" t="str">
        <f t="shared" si="48"/>
        <v>3级-3级</v>
      </c>
      <c r="D785" s="121" t="s">
        <v>69</v>
      </c>
      <c r="E785" s="121" t="s">
        <v>161</v>
      </c>
      <c r="F785" s="121" t="s">
        <v>69</v>
      </c>
      <c r="G785" s="121" t="s">
        <v>124</v>
      </c>
      <c r="H785" s="144" t="s">
        <v>669</v>
      </c>
      <c r="I785" s="124" t="s">
        <v>3</v>
      </c>
      <c r="J785" s="123">
        <v>5000</v>
      </c>
      <c r="K785" s="22"/>
      <c r="L785" s="23"/>
      <c r="M785" s="20"/>
      <c r="N785" s="24"/>
      <c r="O785" s="20"/>
      <c r="P785" s="20"/>
      <c r="Q785" s="20"/>
      <c r="R785" s="20"/>
      <c r="S785" s="20"/>
      <c r="T785">
        <v>394</v>
      </c>
    </row>
    <row r="786" spans="1:20" ht="13" hidden="1">
      <c r="A786" s="147" t="str">
        <f t="shared" si="49"/>
        <v>[提取结果.xlsx]02-关联交易等事项统计表-纺织公司-4内部关联现金流</v>
      </c>
      <c r="B786" s="9">
        <v>784</v>
      </c>
      <c r="C786" s="121" t="str">
        <f t="shared" si="48"/>
        <v>3级-3级</v>
      </c>
      <c r="D786" s="121" t="s">
        <v>69</v>
      </c>
      <c r="E786" s="121" t="s">
        <v>161</v>
      </c>
      <c r="F786" s="121" t="s">
        <v>69</v>
      </c>
      <c r="G786" s="121" t="s">
        <v>125</v>
      </c>
      <c r="H786" s="144" t="s">
        <v>669</v>
      </c>
      <c r="I786" s="124" t="s">
        <v>3</v>
      </c>
      <c r="J786" s="123">
        <v>1430.4</v>
      </c>
      <c r="K786" s="22"/>
      <c r="L786" s="23"/>
      <c r="M786" s="20"/>
      <c r="N786" s="24"/>
      <c r="O786" s="20"/>
      <c r="P786" s="20"/>
      <c r="Q786" s="20"/>
      <c r="R786" s="20"/>
      <c r="S786" s="20"/>
      <c r="T786">
        <v>395</v>
      </c>
    </row>
    <row r="787" spans="1:20" ht="13" hidden="1">
      <c r="A787" s="147" t="str">
        <f t="shared" si="49"/>
        <v>[提取结果.xlsx]02-关联交易等事项统计表-纺织公司-4内部关联现金流</v>
      </c>
      <c r="B787" s="9">
        <v>785</v>
      </c>
      <c r="C787" s="121" t="str">
        <f t="shared" si="48"/>
        <v>3级-3级</v>
      </c>
      <c r="D787" s="121" t="s">
        <v>69</v>
      </c>
      <c r="E787" s="121" t="s">
        <v>161</v>
      </c>
      <c r="F787" s="121" t="s">
        <v>69</v>
      </c>
      <c r="G787" s="121" t="s">
        <v>126</v>
      </c>
      <c r="H787" s="144" t="s">
        <v>669</v>
      </c>
      <c r="I787" s="124" t="s">
        <v>3</v>
      </c>
      <c r="J787" s="123">
        <v>3386.8</v>
      </c>
      <c r="K787" s="22"/>
      <c r="L787" s="23"/>
      <c r="M787" s="20"/>
      <c r="N787" s="24"/>
      <c r="O787" s="20"/>
      <c r="P787" s="20"/>
      <c r="Q787" s="20"/>
      <c r="R787" s="20"/>
      <c r="S787" s="20"/>
      <c r="T787">
        <v>396</v>
      </c>
    </row>
    <row r="788" spans="1:20" ht="13" hidden="1">
      <c r="A788" s="147" t="str">
        <f t="shared" si="49"/>
        <v>[提取结果.xlsx]02-关联交易等事项统计表-纺织公司-4内部关联现金流</v>
      </c>
      <c r="B788" s="9">
        <v>786</v>
      </c>
      <c r="C788" s="121" t="str">
        <f t="shared" si="48"/>
        <v>3级-3级</v>
      </c>
      <c r="D788" s="121" t="s">
        <v>69</v>
      </c>
      <c r="E788" s="121" t="s">
        <v>161</v>
      </c>
      <c r="F788" s="121" t="s">
        <v>69</v>
      </c>
      <c r="G788" s="121" t="s">
        <v>127</v>
      </c>
      <c r="H788" s="144" t="s">
        <v>669</v>
      </c>
      <c r="I788" s="124" t="s">
        <v>3</v>
      </c>
      <c r="J788" s="123">
        <v>3026</v>
      </c>
      <c r="K788" s="22"/>
      <c r="L788" s="23"/>
      <c r="M788" s="20"/>
      <c r="N788" s="24"/>
      <c r="O788" s="20"/>
      <c r="P788" s="20"/>
      <c r="Q788" s="20"/>
      <c r="R788" s="20"/>
      <c r="S788" s="20"/>
      <c r="T788" s="149">
        <v>397</v>
      </c>
    </row>
    <row r="789" spans="1:20" ht="13" hidden="1">
      <c r="A789" s="147" t="str">
        <f t="shared" si="49"/>
        <v>[提取结果.xlsx]02-关联交易等事项统计表-纺织公司-4内部关联现金流</v>
      </c>
      <c r="B789" s="9">
        <v>787</v>
      </c>
      <c r="C789" s="121" t="str">
        <f t="shared" si="48"/>
        <v>3级-3级</v>
      </c>
      <c r="D789" s="121" t="s">
        <v>69</v>
      </c>
      <c r="E789" s="121" t="s">
        <v>161</v>
      </c>
      <c r="F789" s="121" t="s">
        <v>69</v>
      </c>
      <c r="G789" s="121" t="s">
        <v>128</v>
      </c>
      <c r="H789" s="144" t="s">
        <v>669</v>
      </c>
      <c r="I789" s="124" t="s">
        <v>3</v>
      </c>
      <c r="J789" s="123">
        <v>4957</v>
      </c>
      <c r="K789" s="22"/>
      <c r="L789" s="23"/>
      <c r="M789" s="20"/>
      <c r="N789" s="24"/>
      <c r="O789" s="20"/>
      <c r="P789" s="20"/>
      <c r="Q789" s="20"/>
      <c r="R789" s="20"/>
      <c r="S789" s="20"/>
      <c r="T789">
        <v>398</v>
      </c>
    </row>
    <row r="790" spans="1:20" ht="13" hidden="1">
      <c r="A790" s="147" t="str">
        <f t="shared" si="49"/>
        <v>[提取结果.xlsx]02-关联交易等事项统计表-纺织公司-4内部关联现金流</v>
      </c>
      <c r="B790" s="9">
        <v>788</v>
      </c>
      <c r="C790" s="121" t="str">
        <f t="shared" si="48"/>
        <v>3级-3级</v>
      </c>
      <c r="D790" s="121" t="s">
        <v>69</v>
      </c>
      <c r="E790" s="121" t="s">
        <v>161</v>
      </c>
      <c r="F790" s="121" t="s">
        <v>69</v>
      </c>
      <c r="G790" s="121" t="s">
        <v>293</v>
      </c>
      <c r="H790" s="144" t="s">
        <v>669</v>
      </c>
      <c r="I790" s="124" t="s">
        <v>3</v>
      </c>
      <c r="J790" s="123">
        <v>22000</v>
      </c>
      <c r="K790" s="22"/>
      <c r="L790" s="23"/>
      <c r="M790" s="20"/>
      <c r="N790" s="24"/>
      <c r="O790" s="20"/>
      <c r="P790" s="20"/>
      <c r="Q790" s="20"/>
      <c r="R790" s="20"/>
      <c r="S790" s="20"/>
      <c r="T790">
        <v>399</v>
      </c>
    </row>
    <row r="791" spans="1:20" ht="13" hidden="1">
      <c r="A791" s="147" t="str">
        <f t="shared" si="49"/>
        <v>[提取结果.xlsx]02-关联交易等事项统计表-纺织公司-4内部关联现金流</v>
      </c>
      <c r="B791" s="9">
        <v>789</v>
      </c>
      <c r="C791" s="121" t="str">
        <f t="shared" si="48"/>
        <v>3级-3级</v>
      </c>
      <c r="D791" s="121" t="s">
        <v>69</v>
      </c>
      <c r="E791" s="121" t="s">
        <v>161</v>
      </c>
      <c r="F791" s="121" t="s">
        <v>69</v>
      </c>
      <c r="G791" s="121" t="s">
        <v>158</v>
      </c>
      <c r="H791" s="144" t="s">
        <v>669</v>
      </c>
      <c r="I791" s="124" t="s">
        <v>3</v>
      </c>
      <c r="J791" s="123"/>
      <c r="K791" s="22"/>
      <c r="L791" s="23"/>
      <c r="M791" s="20"/>
      <c r="N791" s="24"/>
      <c r="O791" s="20"/>
      <c r="P791" s="20"/>
      <c r="Q791" s="20"/>
      <c r="R791" s="20"/>
      <c r="S791" s="20"/>
      <c r="T791">
        <v>413</v>
      </c>
    </row>
    <row r="792" spans="1:20" ht="13" hidden="1">
      <c r="A792" s="147" t="str">
        <f t="shared" si="49"/>
        <v>[提取结果.xlsx]02-关联交易等事项统计表-纺织公司-4内部关联现金流</v>
      </c>
      <c r="B792" s="9">
        <v>790</v>
      </c>
      <c r="C792" s="121" t="str">
        <f t="shared" si="48"/>
        <v>3级-3级</v>
      </c>
      <c r="D792" s="121" t="s">
        <v>69</v>
      </c>
      <c r="E792" s="121" t="s">
        <v>161</v>
      </c>
      <c r="F792" s="121" t="s">
        <v>69</v>
      </c>
      <c r="G792" s="121" t="s">
        <v>96</v>
      </c>
      <c r="H792" s="144" t="s">
        <v>669</v>
      </c>
      <c r="I792" s="124" t="s">
        <v>3</v>
      </c>
      <c r="J792" s="123">
        <v>66</v>
      </c>
      <c r="K792" s="22"/>
      <c r="L792" s="23"/>
      <c r="M792" s="20"/>
      <c r="N792" s="24"/>
      <c r="O792" s="20"/>
      <c r="P792" s="20"/>
      <c r="Q792" s="20"/>
      <c r="R792" s="20"/>
      <c r="S792" s="20"/>
      <c r="T792">
        <v>414</v>
      </c>
    </row>
    <row r="793" spans="1:20" ht="13" hidden="1">
      <c r="A793" s="147" t="str">
        <f t="shared" si="49"/>
        <v>[提取结果.xlsx]02-关联交易等事项统计表-纺织公司-4内部关联现金流</v>
      </c>
      <c r="B793" s="9">
        <v>791</v>
      </c>
      <c r="C793" s="121" t="str">
        <f t="shared" si="48"/>
        <v>3级-3级</v>
      </c>
      <c r="D793" s="121" t="s">
        <v>69</v>
      </c>
      <c r="E793" s="121" t="s">
        <v>161</v>
      </c>
      <c r="F793" s="121" t="s">
        <v>69</v>
      </c>
      <c r="G793" s="121" t="s">
        <v>70</v>
      </c>
      <c r="H793" s="144" t="s">
        <v>669</v>
      </c>
      <c r="I793" s="124" t="s">
        <v>3</v>
      </c>
      <c r="J793" s="123">
        <v>33</v>
      </c>
      <c r="K793" s="22"/>
      <c r="L793" s="23"/>
      <c r="M793" s="20"/>
      <c r="N793" s="24"/>
      <c r="O793" s="20"/>
      <c r="P793" s="20"/>
      <c r="Q793" s="20"/>
      <c r="R793" s="20"/>
      <c r="S793" s="20"/>
      <c r="T793">
        <v>415</v>
      </c>
    </row>
    <row r="794" spans="1:20" ht="13" hidden="1">
      <c r="A794" s="147" t="str">
        <f t="shared" si="49"/>
        <v>[提取结果.xlsx]02-关联交易等事项统计表-纺织公司-4内部关联现金流</v>
      </c>
      <c r="B794" s="9">
        <v>792</v>
      </c>
      <c r="C794" s="121" t="str">
        <f t="shared" si="48"/>
        <v>3级-3级</v>
      </c>
      <c r="D794" s="121" t="s">
        <v>69</v>
      </c>
      <c r="E794" s="121" t="s">
        <v>161</v>
      </c>
      <c r="F794" s="121" t="s">
        <v>69</v>
      </c>
      <c r="G794" s="121" t="s">
        <v>170</v>
      </c>
      <c r="H794" s="144" t="s">
        <v>669</v>
      </c>
      <c r="I794" s="124" t="s">
        <v>3</v>
      </c>
      <c r="J794" s="123">
        <v>450</v>
      </c>
      <c r="K794" s="22"/>
      <c r="L794" s="23"/>
      <c r="M794" s="20"/>
      <c r="N794" s="24"/>
      <c r="O794" s="20"/>
      <c r="P794" s="20"/>
      <c r="Q794" s="20"/>
      <c r="R794" s="20"/>
      <c r="S794" s="20"/>
      <c r="T794">
        <v>416</v>
      </c>
    </row>
    <row r="795" spans="1:20" ht="13" hidden="1">
      <c r="A795" s="147" t="str">
        <f t="shared" si="49"/>
        <v>[提取结果.xlsx]02-关联交易等事项统计表-纺织公司-4内部关联现金流</v>
      </c>
      <c r="B795" s="9">
        <v>793</v>
      </c>
      <c r="C795" s="121" t="str">
        <f t="shared" si="48"/>
        <v>3级-4级</v>
      </c>
      <c r="D795" s="121" t="s">
        <v>69</v>
      </c>
      <c r="E795" s="121" t="s">
        <v>161</v>
      </c>
      <c r="F795" s="121" t="s">
        <v>72</v>
      </c>
      <c r="G795" s="121" t="s">
        <v>97</v>
      </c>
      <c r="H795" s="144" t="s">
        <v>669</v>
      </c>
      <c r="I795" s="124" t="s">
        <v>3</v>
      </c>
      <c r="J795" s="123">
        <v>143</v>
      </c>
      <c r="K795" s="22"/>
      <c r="L795" s="23"/>
      <c r="M795" s="20"/>
      <c r="N795" s="24"/>
      <c r="O795" s="20"/>
      <c r="P795" s="20"/>
      <c r="Q795" s="20"/>
      <c r="R795" s="20"/>
      <c r="S795" s="20"/>
      <c r="T795">
        <v>418</v>
      </c>
    </row>
    <row r="796" spans="1:20" ht="13" hidden="1">
      <c r="A796" s="147" t="str">
        <f t="shared" si="49"/>
        <v>[提取结果.xlsx]02-关联交易等事项统计表-纺织公司-4内部关联现金流</v>
      </c>
      <c r="B796" s="9">
        <v>794</v>
      </c>
      <c r="C796" s="121" t="str">
        <f t="shared" si="48"/>
        <v>3级-4级</v>
      </c>
      <c r="D796" s="121" t="s">
        <v>69</v>
      </c>
      <c r="E796" s="121" t="s">
        <v>161</v>
      </c>
      <c r="F796" s="121" t="s">
        <v>72</v>
      </c>
      <c r="G796" s="121" t="s">
        <v>76</v>
      </c>
      <c r="H796" s="144" t="s">
        <v>669</v>
      </c>
      <c r="I796" s="124" t="s">
        <v>3</v>
      </c>
      <c r="J796" s="123">
        <v>407</v>
      </c>
      <c r="K796" s="22"/>
      <c r="L796" s="23"/>
      <c r="M796" s="20"/>
      <c r="N796" s="24"/>
      <c r="O796" s="20"/>
      <c r="P796" s="20"/>
      <c r="Q796" s="20"/>
      <c r="R796" s="20"/>
      <c r="S796" s="20"/>
      <c r="T796">
        <v>419</v>
      </c>
    </row>
    <row r="797" spans="1:20" ht="13" hidden="1">
      <c r="A797" s="147" t="str">
        <f t="shared" si="49"/>
        <v>[提取结果.xlsx]02-关联交易等事项统计表-纺织公司-4内部关联现金流</v>
      </c>
      <c r="B797" s="9">
        <v>795</v>
      </c>
      <c r="C797" s="121" t="str">
        <f t="shared" ref="C797:C818" si="50">TEXT(D797,"000")&amp;"-"&amp;TEXT(F797,"000")</f>
        <v>3级-2级</v>
      </c>
      <c r="D797" s="121" t="s">
        <v>69</v>
      </c>
      <c r="E797" s="121" t="s">
        <v>428</v>
      </c>
      <c r="F797" s="121" t="s">
        <v>66</v>
      </c>
      <c r="G797" s="121" t="s">
        <v>106</v>
      </c>
      <c r="H797" s="144" t="s">
        <v>675</v>
      </c>
      <c r="I797" s="124" t="s">
        <v>3</v>
      </c>
      <c r="J797" s="123">
        <v>1037.4000000000001</v>
      </c>
      <c r="K797" s="22"/>
      <c r="L797" s="23"/>
      <c r="M797" s="38"/>
      <c r="N797" s="24"/>
      <c r="O797" s="20"/>
      <c r="P797" s="20" t="str">
        <f>IF(N797=0,"OK","待核对")</f>
        <v>OK</v>
      </c>
      <c r="Q797" s="20"/>
      <c r="R797" s="20"/>
      <c r="S797" s="20"/>
      <c r="T797">
        <v>440</v>
      </c>
    </row>
    <row r="798" spans="1:20" ht="13" hidden="1">
      <c r="A798" s="147" t="str">
        <f t="shared" si="49"/>
        <v>[提取结果.xlsx]02-关联交易等事项统计表-纺织公司-4内部关联现金流</v>
      </c>
      <c r="B798" s="9">
        <v>796</v>
      </c>
      <c r="C798" s="121" t="str">
        <f t="shared" si="50"/>
        <v>3级-4级</v>
      </c>
      <c r="D798" s="121" t="s">
        <v>69</v>
      </c>
      <c r="E798" s="121" t="s">
        <v>353</v>
      </c>
      <c r="F798" s="121" t="s">
        <v>72</v>
      </c>
      <c r="G798" s="121" t="s">
        <v>76</v>
      </c>
      <c r="H798" s="76" t="s">
        <v>338</v>
      </c>
      <c r="I798" s="124" t="s">
        <v>3</v>
      </c>
      <c r="J798" s="123">
        <v>7448</v>
      </c>
      <c r="K798" s="54"/>
      <c r="L798" s="55"/>
      <c r="M798" s="56"/>
      <c r="N798" s="57"/>
      <c r="O798" s="58"/>
      <c r="P798" s="58"/>
      <c r="Q798" s="58"/>
      <c r="R798" s="58"/>
      <c r="S798" s="58"/>
      <c r="T798">
        <v>441</v>
      </c>
    </row>
    <row r="799" spans="1:20" ht="13" hidden="1">
      <c r="A799" s="147" t="str">
        <f t="shared" si="49"/>
        <v>[提取结果.xlsx]02-关联交易等事项统计表-纺织公司-4内部关联现金流</v>
      </c>
      <c r="B799" s="9">
        <v>797</v>
      </c>
      <c r="C799" s="121" t="str">
        <f t="shared" si="50"/>
        <v>3级-4级</v>
      </c>
      <c r="D799" s="121" t="s">
        <v>69</v>
      </c>
      <c r="E799" s="121" t="s">
        <v>353</v>
      </c>
      <c r="F799" s="121" t="s">
        <v>72</v>
      </c>
      <c r="G799" s="121" t="s">
        <v>76</v>
      </c>
      <c r="H799" s="76" t="s">
        <v>103</v>
      </c>
      <c r="I799" s="124" t="s">
        <v>5</v>
      </c>
      <c r="J799" s="123">
        <v>1862</v>
      </c>
      <c r="K799" s="54"/>
      <c r="L799" s="55"/>
      <c r="M799" s="56"/>
      <c r="N799" s="57"/>
      <c r="O799" s="58"/>
      <c r="P799" s="58"/>
      <c r="Q799" s="58"/>
      <c r="R799" s="58"/>
      <c r="S799" s="58"/>
      <c r="T799">
        <v>442</v>
      </c>
    </row>
    <row r="800" spans="1:20" ht="13" hidden="1">
      <c r="A800" s="147" t="str">
        <f t="shared" si="49"/>
        <v>[提取结果.xlsx]02-关联交易等事项统计表-纺织公司-4内部关联现金流</v>
      </c>
      <c r="B800" s="9">
        <v>798</v>
      </c>
      <c r="C800" s="121" t="str">
        <f t="shared" si="50"/>
        <v>3级-4级</v>
      </c>
      <c r="D800" s="121" t="s">
        <v>69</v>
      </c>
      <c r="E800" s="121" t="s">
        <v>353</v>
      </c>
      <c r="F800" s="121" t="s">
        <v>72</v>
      </c>
      <c r="G800" s="121" t="s">
        <v>76</v>
      </c>
      <c r="H800" s="76" t="s">
        <v>532</v>
      </c>
      <c r="I800" s="124" t="s">
        <v>6</v>
      </c>
      <c r="J800" s="123">
        <v>9098.9500000000007</v>
      </c>
      <c r="K800" s="54"/>
      <c r="L800" s="55"/>
      <c r="M800" s="56"/>
      <c r="N800" s="57"/>
      <c r="O800" s="58"/>
      <c r="P800" s="58"/>
      <c r="Q800" s="58"/>
      <c r="R800" s="58"/>
      <c r="S800" s="58"/>
      <c r="T800">
        <v>443</v>
      </c>
    </row>
    <row r="801" spans="1:20" ht="13" hidden="1">
      <c r="A801" s="147" t="str">
        <f t="shared" si="49"/>
        <v>[提取结果.xlsx]02-关联交易等事项统计表-纺织公司-4内部关联现金流</v>
      </c>
      <c r="B801" s="9">
        <v>799</v>
      </c>
      <c r="C801" s="121" t="str">
        <f t="shared" si="50"/>
        <v>3级-4级</v>
      </c>
      <c r="D801" s="121" t="s">
        <v>69</v>
      </c>
      <c r="E801" s="121" t="s">
        <v>353</v>
      </c>
      <c r="F801" s="121" t="s">
        <v>72</v>
      </c>
      <c r="G801" s="121" t="s">
        <v>97</v>
      </c>
      <c r="H801" s="76" t="s">
        <v>532</v>
      </c>
      <c r="I801" s="124" t="s">
        <v>6</v>
      </c>
      <c r="J801" s="123">
        <v>849.09</v>
      </c>
      <c r="K801" s="54"/>
      <c r="L801" s="55"/>
      <c r="M801" s="56"/>
      <c r="N801" s="57"/>
      <c r="O801" s="58"/>
      <c r="P801" s="58"/>
      <c r="Q801" s="58"/>
      <c r="R801" s="58"/>
      <c r="S801" s="58"/>
      <c r="T801">
        <v>444</v>
      </c>
    </row>
    <row r="802" spans="1:20" ht="13" hidden="1">
      <c r="A802" s="147" t="str">
        <f t="shared" si="49"/>
        <v>[提取结果.xlsx]02-关联交易等事项统计表-纺织公司-4内部关联现金流</v>
      </c>
      <c r="B802" s="9">
        <v>800</v>
      </c>
      <c r="C802" s="121" t="str">
        <f t="shared" si="50"/>
        <v>3级-2级</v>
      </c>
      <c r="D802" s="121" t="s">
        <v>69</v>
      </c>
      <c r="E802" s="121" t="s">
        <v>353</v>
      </c>
      <c r="F802" s="121" t="s">
        <v>66</v>
      </c>
      <c r="G802" s="121" t="s">
        <v>87</v>
      </c>
      <c r="H802" s="76" t="s">
        <v>601</v>
      </c>
      <c r="I802" s="124" t="s">
        <v>6</v>
      </c>
      <c r="J802" s="123">
        <v>16470</v>
      </c>
      <c r="K802" s="54"/>
      <c r="L802" s="55"/>
      <c r="M802" s="59"/>
      <c r="N802" s="57"/>
      <c r="O802" s="58"/>
      <c r="P802" s="58" t="str">
        <f>IF(N802=0,"OK","待核对")</f>
        <v>OK</v>
      </c>
      <c r="Q802" s="58"/>
      <c r="R802" s="58"/>
      <c r="S802" s="58"/>
      <c r="T802">
        <v>446</v>
      </c>
    </row>
    <row r="803" spans="1:20" ht="13" hidden="1">
      <c r="A803" s="147" t="str">
        <f t="shared" si="49"/>
        <v>[提取结果.xlsx]02-关联交易等事项统计表-纺织公司-4内部关联现金流</v>
      </c>
      <c r="B803" s="9">
        <v>801</v>
      </c>
      <c r="C803" s="121" t="str">
        <f t="shared" si="50"/>
        <v>3级-4级</v>
      </c>
      <c r="D803" s="121" t="s">
        <v>69</v>
      </c>
      <c r="E803" s="121" t="s">
        <v>347</v>
      </c>
      <c r="F803" s="121" t="s">
        <v>72</v>
      </c>
      <c r="G803" s="121" t="s">
        <v>97</v>
      </c>
      <c r="H803" s="144" t="s">
        <v>165</v>
      </c>
      <c r="I803" s="124" t="s">
        <v>5</v>
      </c>
      <c r="J803" s="123">
        <v>112431.56</v>
      </c>
      <c r="K803" s="54"/>
      <c r="L803" s="55"/>
      <c r="M803" s="56"/>
      <c r="N803" s="57"/>
      <c r="O803" s="58"/>
      <c r="P803" s="58"/>
      <c r="Q803" s="58"/>
      <c r="R803" s="58"/>
      <c r="S803" s="58"/>
      <c r="T803">
        <v>448</v>
      </c>
    </row>
    <row r="804" spans="1:20" ht="13" hidden="1">
      <c r="A804" s="147" t="str">
        <f t="shared" ref="A804:A821" si="51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04" s="9">
        <v>802</v>
      </c>
      <c r="C804" s="121" t="str">
        <f t="shared" si="50"/>
        <v>3级-4级</v>
      </c>
      <c r="D804" s="121" t="s">
        <v>69</v>
      </c>
      <c r="E804" s="121" t="s">
        <v>347</v>
      </c>
      <c r="F804" s="121" t="s">
        <v>72</v>
      </c>
      <c r="G804" s="121" t="s">
        <v>97</v>
      </c>
      <c r="H804" s="144" t="s">
        <v>306</v>
      </c>
      <c r="I804" s="124" t="s">
        <v>9</v>
      </c>
      <c r="J804" s="123">
        <v>657824.49</v>
      </c>
      <c r="K804" s="54"/>
      <c r="L804" s="55"/>
      <c r="M804" s="56"/>
      <c r="N804" s="57"/>
      <c r="O804" s="58"/>
      <c r="P804" s="58"/>
      <c r="Q804" s="58"/>
      <c r="R804" s="58"/>
      <c r="S804" s="58"/>
      <c r="T804">
        <v>449</v>
      </c>
    </row>
    <row r="805" spans="1:20" ht="13" hidden="1">
      <c r="A805" s="147" t="str">
        <f t="shared" si="51"/>
        <v>[提取结果.xlsx]02-关联交易等事项统计表-纺织公司-4内部关联现金流</v>
      </c>
      <c r="B805" s="9">
        <v>803</v>
      </c>
      <c r="C805" s="121" t="str">
        <f t="shared" si="50"/>
        <v>3级-4级</v>
      </c>
      <c r="D805" s="121" t="s">
        <v>69</v>
      </c>
      <c r="E805" s="121" t="s">
        <v>347</v>
      </c>
      <c r="F805" s="121" t="s">
        <v>72</v>
      </c>
      <c r="G805" s="121" t="s">
        <v>76</v>
      </c>
      <c r="H805" s="144" t="s">
        <v>165</v>
      </c>
      <c r="I805" s="124" t="s">
        <v>5</v>
      </c>
      <c r="J805" s="123">
        <v>3887745.7</v>
      </c>
      <c r="K805" s="54"/>
      <c r="L805" s="55"/>
      <c r="M805" s="56"/>
      <c r="N805" s="57"/>
      <c r="O805" s="58"/>
      <c r="P805" s="58"/>
      <c r="Q805" s="58"/>
      <c r="R805" s="58"/>
      <c r="S805" s="58"/>
      <c r="T805">
        <v>450</v>
      </c>
    </row>
    <row r="806" spans="1:20" s="178" customFormat="1" ht="13" hidden="1">
      <c r="A806" s="171" t="str">
        <f t="shared" si="51"/>
        <v>[提取结果.xlsx]02-关联交易等事项统计表-纺织公司-4内部关联现金流</v>
      </c>
      <c r="B806" s="172">
        <v>804</v>
      </c>
      <c r="C806" s="157" t="str">
        <f t="shared" si="50"/>
        <v>3级-4级</v>
      </c>
      <c r="D806" s="157" t="s">
        <v>69</v>
      </c>
      <c r="E806" s="157" t="s">
        <v>347</v>
      </c>
      <c r="F806" s="157" t="s">
        <v>72</v>
      </c>
      <c r="G806" s="157" t="s">
        <v>76</v>
      </c>
      <c r="H806" s="190" t="s">
        <v>306</v>
      </c>
      <c r="I806" s="191" t="s">
        <v>9</v>
      </c>
      <c r="J806" s="192">
        <v>998332.73</v>
      </c>
      <c r="K806" s="173"/>
      <c r="L806" s="174"/>
      <c r="M806" s="180"/>
      <c r="N806" s="177"/>
      <c r="O806" s="176"/>
      <c r="P806" s="176"/>
      <c r="Q806" s="176"/>
      <c r="R806" s="176"/>
      <c r="S806" s="176"/>
      <c r="T806" s="178">
        <v>451</v>
      </c>
    </row>
    <row r="807" spans="1:20" s="178" customFormat="1" ht="13" hidden="1">
      <c r="A807" s="171" t="str">
        <f t="shared" si="51"/>
        <v>[提取结果.xlsx]02-关联交易等事项统计表-纺织公司-4内部关联现金流</v>
      </c>
      <c r="B807" s="172">
        <v>805</v>
      </c>
      <c r="C807" s="157" t="str">
        <f t="shared" si="50"/>
        <v>3级-2级</v>
      </c>
      <c r="D807" s="157" t="s">
        <v>69</v>
      </c>
      <c r="E807" s="157" t="s">
        <v>347</v>
      </c>
      <c r="F807" s="157" t="s">
        <v>66</v>
      </c>
      <c r="G807" s="157" t="s">
        <v>90</v>
      </c>
      <c r="H807" s="190" t="s">
        <v>165</v>
      </c>
      <c r="I807" s="191" t="s">
        <v>5</v>
      </c>
      <c r="J807" s="192">
        <v>3013212.75</v>
      </c>
      <c r="K807" s="173"/>
      <c r="L807" s="174"/>
      <c r="M807" s="180"/>
      <c r="N807" s="177"/>
      <c r="O807" s="176"/>
      <c r="P807" s="176"/>
      <c r="Q807" s="176"/>
      <c r="R807" s="176"/>
      <c r="S807" s="176"/>
      <c r="T807" s="178">
        <v>452</v>
      </c>
    </row>
    <row r="808" spans="1:20" ht="13" hidden="1">
      <c r="A808" s="147" t="str">
        <f t="shared" si="51"/>
        <v>[提取结果.xlsx]02-关联交易等事项统计表-纺织公司-4内部关联现金流</v>
      </c>
      <c r="B808" s="9">
        <v>806</v>
      </c>
      <c r="C808" s="121" t="str">
        <f t="shared" si="50"/>
        <v>3级-2级</v>
      </c>
      <c r="D808" s="121" t="s">
        <v>69</v>
      </c>
      <c r="E808" s="121" t="s">
        <v>347</v>
      </c>
      <c r="F808" s="121" t="s">
        <v>66</v>
      </c>
      <c r="G808" s="121" t="s">
        <v>90</v>
      </c>
      <c r="H808" s="144" t="s">
        <v>103</v>
      </c>
      <c r="I808" s="124" t="s">
        <v>9</v>
      </c>
      <c r="J808" s="123">
        <v>54906</v>
      </c>
      <c r="K808" s="54"/>
      <c r="L808" s="55"/>
      <c r="M808" s="59"/>
      <c r="N808" s="57"/>
      <c r="O808" s="58"/>
      <c r="P808" s="58" t="str">
        <f>IF(N808=0,"OK","待核对")</f>
        <v>OK</v>
      </c>
      <c r="Q808" s="58"/>
      <c r="R808" s="58"/>
      <c r="S808" s="58"/>
      <c r="T808">
        <v>453</v>
      </c>
    </row>
    <row r="809" spans="1:20" ht="13" hidden="1">
      <c r="A809" s="147" t="str">
        <f t="shared" si="51"/>
        <v>[提取结果.xlsx]02-关联交易等事项统计表-纺织公司-4内部关联现金流</v>
      </c>
      <c r="B809" s="9">
        <v>807</v>
      </c>
      <c r="C809" s="121" t="str">
        <f t="shared" si="50"/>
        <v>3级-2级</v>
      </c>
      <c r="D809" s="121" t="s">
        <v>69</v>
      </c>
      <c r="E809" s="121" t="s">
        <v>194</v>
      </c>
      <c r="F809" s="121" t="s">
        <v>66</v>
      </c>
      <c r="G809" s="121" t="s">
        <v>84</v>
      </c>
      <c r="H809" s="76" t="s">
        <v>129</v>
      </c>
      <c r="I809" s="124" t="s">
        <v>5</v>
      </c>
      <c r="J809" s="123">
        <v>25392913.949999999</v>
      </c>
      <c r="K809" s="54"/>
      <c r="L809" s="55"/>
      <c r="M809" s="58"/>
      <c r="N809" s="57"/>
      <c r="O809" s="58"/>
      <c r="P809" s="58"/>
      <c r="Q809" s="58"/>
      <c r="R809" s="58"/>
      <c r="S809" s="58"/>
      <c r="T809">
        <v>472</v>
      </c>
    </row>
    <row r="810" spans="1:20" ht="13" hidden="1">
      <c r="A810" s="147" t="str">
        <f t="shared" si="51"/>
        <v>[提取结果.xlsx]02-关联交易等事项统计表-纺织公司-4内部关联现金流</v>
      </c>
      <c r="B810" s="9">
        <v>808</v>
      </c>
      <c r="C810" s="121" t="str">
        <f t="shared" si="50"/>
        <v>3级-2级</v>
      </c>
      <c r="D810" s="121" t="s">
        <v>69</v>
      </c>
      <c r="E810" s="121" t="s">
        <v>194</v>
      </c>
      <c r="F810" s="121" t="s">
        <v>66</v>
      </c>
      <c r="G810" s="121" t="s">
        <v>84</v>
      </c>
      <c r="H810" s="76" t="s">
        <v>277</v>
      </c>
      <c r="I810" s="124" t="s">
        <v>9</v>
      </c>
      <c r="J810" s="123">
        <v>20786.09</v>
      </c>
      <c r="K810" s="54"/>
      <c r="L810" s="55"/>
      <c r="M810" s="58"/>
      <c r="N810" s="57"/>
      <c r="O810" s="58"/>
      <c r="P810" s="58"/>
      <c r="Q810" s="58"/>
      <c r="R810" s="58"/>
      <c r="S810" s="58"/>
      <c r="T810">
        <v>473</v>
      </c>
    </row>
    <row r="811" spans="1:20" s="178" customFormat="1" ht="13" hidden="1">
      <c r="A811" s="147" t="str">
        <f t="shared" si="51"/>
        <v>[提取结果.xlsx]02-关联交易等事项统计表-纺织公司-4内部关联现金流</v>
      </c>
      <c r="B811" s="172">
        <v>809</v>
      </c>
      <c r="C811" s="157" t="str">
        <f t="shared" si="50"/>
        <v>3级-4级</v>
      </c>
      <c r="D811" s="157" t="s">
        <v>69</v>
      </c>
      <c r="E811" s="157" t="s">
        <v>194</v>
      </c>
      <c r="F811" s="157" t="s">
        <v>72</v>
      </c>
      <c r="G811" s="157" t="s">
        <v>97</v>
      </c>
      <c r="H811" s="179" t="s">
        <v>601</v>
      </c>
      <c r="I811" s="191" t="s">
        <v>5</v>
      </c>
      <c r="J811" s="192">
        <v>584364.5</v>
      </c>
      <c r="K811" s="173"/>
      <c r="L811" s="174"/>
      <c r="M811" s="176"/>
      <c r="N811" s="177"/>
      <c r="O811" s="176"/>
      <c r="P811" s="176"/>
      <c r="Q811" s="176"/>
      <c r="R811" s="176"/>
      <c r="S811" s="176"/>
      <c r="T811" s="178">
        <v>474</v>
      </c>
    </row>
    <row r="812" spans="1:20" ht="13" hidden="1">
      <c r="A812" s="147" t="str">
        <f t="shared" si="51"/>
        <v>[提取结果.xlsx]02-关联交易等事项统计表-纺织公司-4内部关联现金流</v>
      </c>
      <c r="B812" s="9">
        <v>810</v>
      </c>
      <c r="C812" s="121" t="str">
        <f t="shared" si="50"/>
        <v>3级-4级</v>
      </c>
      <c r="D812" s="121" t="s">
        <v>69</v>
      </c>
      <c r="E812" s="121" t="s">
        <v>194</v>
      </c>
      <c r="F812" s="121" t="s">
        <v>72</v>
      </c>
      <c r="G812" s="121" t="s">
        <v>97</v>
      </c>
      <c r="H812" s="76" t="s">
        <v>129</v>
      </c>
      <c r="I812" s="124" t="s">
        <v>5</v>
      </c>
      <c r="J812" s="123">
        <v>42184.15</v>
      </c>
      <c r="K812" s="54"/>
      <c r="L812" s="55"/>
      <c r="M812" s="58"/>
      <c r="N812" s="57"/>
      <c r="O812" s="58"/>
      <c r="P812" s="58"/>
      <c r="Q812" s="58"/>
      <c r="R812" s="58"/>
      <c r="S812" s="58"/>
      <c r="T812">
        <v>475</v>
      </c>
    </row>
    <row r="813" spans="1:20" ht="13" hidden="1">
      <c r="A813" s="147" t="str">
        <f t="shared" si="51"/>
        <v>[提取结果.xlsx]02-关联交易等事项统计表-纺织公司-4内部关联现金流</v>
      </c>
      <c r="B813" s="9">
        <v>811</v>
      </c>
      <c r="C813" s="121" t="str">
        <f t="shared" si="50"/>
        <v>3级-4级</v>
      </c>
      <c r="D813" s="121" t="s">
        <v>69</v>
      </c>
      <c r="E813" s="121" t="s">
        <v>194</v>
      </c>
      <c r="F813" s="121" t="s">
        <v>72</v>
      </c>
      <c r="G813" s="121" t="s">
        <v>76</v>
      </c>
      <c r="H813" s="76" t="s">
        <v>129</v>
      </c>
      <c r="I813" s="124" t="s">
        <v>5</v>
      </c>
      <c r="J813" s="123">
        <v>1050314.6200000001</v>
      </c>
      <c r="K813" s="54"/>
      <c r="L813" s="55"/>
      <c r="M813" s="58"/>
      <c r="N813" s="57"/>
      <c r="O813" s="58"/>
      <c r="P813" s="58"/>
      <c r="Q813" s="58"/>
      <c r="R813" s="58"/>
      <c r="S813" s="58"/>
      <c r="T813">
        <v>476</v>
      </c>
    </row>
    <row r="814" spans="1:20" ht="13" hidden="1">
      <c r="A814" s="147" t="str">
        <f t="shared" si="51"/>
        <v>[提取结果.xlsx]02-关联交易等事项统计表-纺织公司-4内部关联现金流</v>
      </c>
      <c r="B814" s="9">
        <v>812</v>
      </c>
      <c r="C814" s="121" t="str">
        <f t="shared" si="50"/>
        <v>3级-4级</v>
      </c>
      <c r="D814" s="121" t="s">
        <v>69</v>
      </c>
      <c r="E814" s="121" t="s">
        <v>352</v>
      </c>
      <c r="F814" s="121" t="s">
        <v>72</v>
      </c>
      <c r="G814" s="121" t="s">
        <v>76</v>
      </c>
      <c r="H814" s="144" t="s">
        <v>276</v>
      </c>
      <c r="I814" s="124" t="s">
        <v>3</v>
      </c>
      <c r="J814" s="123">
        <v>263892.98</v>
      </c>
      <c r="K814" s="54"/>
      <c r="L814" s="55"/>
      <c r="M814" s="56"/>
      <c r="N814" s="57"/>
      <c r="O814" s="58"/>
      <c r="P814" s="58"/>
      <c r="Q814" s="58"/>
      <c r="R814" s="58"/>
      <c r="S814" s="58"/>
      <c r="T814">
        <v>478</v>
      </c>
    </row>
    <row r="815" spans="1:20" ht="13" hidden="1">
      <c r="A815" s="147" t="str">
        <f t="shared" si="51"/>
        <v>[提取结果.xlsx]02-关联交易等事项统计表-纺织公司-4内部关联现金流</v>
      </c>
      <c r="B815" s="9">
        <v>813</v>
      </c>
      <c r="C815" s="121" t="str">
        <f t="shared" si="50"/>
        <v>3级-4级</v>
      </c>
      <c r="D815" s="121" t="s">
        <v>69</v>
      </c>
      <c r="E815" s="121" t="s">
        <v>352</v>
      </c>
      <c r="F815" s="121" t="s">
        <v>72</v>
      </c>
      <c r="G815" s="121" t="s">
        <v>76</v>
      </c>
      <c r="H815" s="144" t="s">
        <v>687</v>
      </c>
      <c r="I815" s="124" t="s">
        <v>5</v>
      </c>
      <c r="J815" s="123">
        <v>67036.399999999994</v>
      </c>
      <c r="K815" s="54"/>
      <c r="L815" s="55"/>
      <c r="M815" s="56"/>
      <c r="N815" s="57"/>
      <c r="O815" s="58"/>
      <c r="P815" s="58"/>
      <c r="Q815" s="58"/>
      <c r="R815" s="58"/>
      <c r="S815" s="58"/>
      <c r="T815">
        <v>479</v>
      </c>
    </row>
    <row r="816" spans="1:20" ht="13" hidden="1">
      <c r="A816" s="147" t="str">
        <f t="shared" si="51"/>
        <v>[提取结果.xlsx]02-关联交易等事项统计表-纺织公司-4内部关联现金流</v>
      </c>
      <c r="B816" s="9">
        <v>814</v>
      </c>
      <c r="C816" s="121" t="str">
        <f t="shared" si="50"/>
        <v>3级-4级</v>
      </c>
      <c r="D816" s="121" t="s">
        <v>69</v>
      </c>
      <c r="E816" s="121" t="s">
        <v>352</v>
      </c>
      <c r="F816" s="121" t="s">
        <v>72</v>
      </c>
      <c r="G816" s="121" t="s">
        <v>97</v>
      </c>
      <c r="H816" s="144" t="s">
        <v>277</v>
      </c>
      <c r="I816" s="124" t="s">
        <v>9</v>
      </c>
      <c r="J816" s="123">
        <v>2774.58</v>
      </c>
      <c r="K816" s="54"/>
      <c r="L816" s="55"/>
      <c r="M816" s="56"/>
      <c r="N816" s="57"/>
      <c r="O816" s="58"/>
      <c r="P816" s="58"/>
      <c r="Q816" s="58"/>
      <c r="R816" s="58"/>
      <c r="S816" s="58"/>
      <c r="T816">
        <v>480</v>
      </c>
    </row>
    <row r="817" spans="1:20" ht="13" hidden="1">
      <c r="A817" s="147" t="str">
        <f t="shared" si="51"/>
        <v>[提取结果.xlsx]02-关联交易等事项统计表-纺织公司-4内部关联现金流</v>
      </c>
      <c r="B817" s="9">
        <v>815</v>
      </c>
      <c r="C817" s="121" t="str">
        <f t="shared" si="50"/>
        <v>3级-4级</v>
      </c>
      <c r="D817" s="121" t="s">
        <v>69</v>
      </c>
      <c r="E817" s="121" t="s">
        <v>352</v>
      </c>
      <c r="F817" s="121" t="s">
        <v>72</v>
      </c>
      <c r="G817" s="121" t="s">
        <v>76</v>
      </c>
      <c r="H817" s="144" t="s">
        <v>277</v>
      </c>
      <c r="I817" s="124" t="s">
        <v>9</v>
      </c>
      <c r="J817" s="123">
        <v>1849.72</v>
      </c>
      <c r="K817" s="54"/>
      <c r="L817" s="55"/>
      <c r="M817" s="56"/>
      <c r="N817" s="57"/>
      <c r="O817" s="58"/>
      <c r="P817" s="58"/>
      <c r="Q817" s="58"/>
      <c r="R817" s="58"/>
      <c r="S817" s="58"/>
      <c r="T817">
        <v>481</v>
      </c>
    </row>
    <row r="818" spans="1:20" ht="13" hidden="1">
      <c r="A818" s="147" t="str">
        <f t="shared" si="51"/>
        <v>[提取结果.xlsx]02-关联交易等事项统计表-纺织公司-4内部关联现金流</v>
      </c>
      <c r="B818" s="9">
        <v>816</v>
      </c>
      <c r="C818" s="121" t="str">
        <f t="shared" si="50"/>
        <v>4级-4级</v>
      </c>
      <c r="D818" s="121" t="s">
        <v>72</v>
      </c>
      <c r="E818" s="121" t="s">
        <v>361</v>
      </c>
      <c r="F818" s="121" t="s">
        <v>72</v>
      </c>
      <c r="G818" s="121" t="s">
        <v>76</v>
      </c>
      <c r="H818" s="144" t="s">
        <v>688</v>
      </c>
      <c r="I818" s="124" t="s">
        <v>9</v>
      </c>
      <c r="J818" s="123">
        <v>12352.3</v>
      </c>
      <c r="K818" s="22"/>
      <c r="L818" s="23"/>
      <c r="M818" s="32"/>
      <c r="N818" s="24"/>
      <c r="O818" s="20"/>
      <c r="P818" s="20"/>
      <c r="Q818" s="20"/>
      <c r="R818" s="20"/>
      <c r="S818" s="20"/>
      <c r="T818">
        <v>484</v>
      </c>
    </row>
    <row r="819" spans="1:20" ht="13" hidden="1">
      <c r="A819" s="147" t="str">
        <f t="shared" si="51"/>
        <v>[提取结果.xlsx]02-关联交易等事项统计表-纺织公司-4内部关联现金流</v>
      </c>
      <c r="B819" s="9">
        <v>817</v>
      </c>
      <c r="C819" s="121" t="str">
        <f t="shared" ref="C819:C876" si="52">TEXT(D819,"000")&amp;"-"&amp;TEXT(F819,"000")</f>
        <v>4级-1级</v>
      </c>
      <c r="D819" s="121" t="s">
        <v>72</v>
      </c>
      <c r="E819" s="121" t="s">
        <v>386</v>
      </c>
      <c r="F819" s="121" t="s">
        <v>64</v>
      </c>
      <c r="G819" s="121" t="s">
        <v>65</v>
      </c>
      <c r="H819" s="144" t="s">
        <v>544</v>
      </c>
      <c r="I819" s="124" t="s">
        <v>3</v>
      </c>
      <c r="J819" s="123">
        <v>80</v>
      </c>
      <c r="K819" s="54"/>
      <c r="L819" s="55"/>
      <c r="M819" s="56"/>
      <c r="N819" s="57"/>
      <c r="O819" s="58"/>
      <c r="P819" s="58"/>
      <c r="Q819" s="58"/>
      <c r="R819" s="58"/>
      <c r="S819" s="58"/>
      <c r="T819">
        <v>485</v>
      </c>
    </row>
    <row r="820" spans="1:20" s="178" customFormat="1" ht="13" hidden="1">
      <c r="A820" s="147" t="str">
        <f t="shared" si="51"/>
        <v>[提取结果.xlsx]02-关联交易等事项统计表-纺织公司-4内部关联现金流</v>
      </c>
      <c r="B820" s="172">
        <v>818</v>
      </c>
      <c r="C820" s="157" t="str">
        <f t="shared" si="52"/>
        <v>4级-2级</v>
      </c>
      <c r="D820" s="157" t="s">
        <v>72</v>
      </c>
      <c r="E820" s="157" t="s">
        <v>386</v>
      </c>
      <c r="F820" s="157" t="s">
        <v>66</v>
      </c>
      <c r="G820" s="157" t="s">
        <v>80</v>
      </c>
      <c r="H820" s="190" t="s">
        <v>544</v>
      </c>
      <c r="I820" s="191" t="s">
        <v>3</v>
      </c>
      <c r="J820" s="192">
        <v>93084</v>
      </c>
      <c r="K820" s="173"/>
      <c r="L820" s="174"/>
      <c r="M820" s="180"/>
      <c r="N820" s="177"/>
      <c r="O820" s="176"/>
      <c r="P820" s="176"/>
      <c r="Q820" s="176"/>
      <c r="R820" s="176"/>
      <c r="S820" s="176"/>
      <c r="T820" s="178">
        <v>486</v>
      </c>
    </row>
    <row r="821" spans="1:20" ht="13" hidden="1">
      <c r="A821" s="147" t="str">
        <f t="shared" si="51"/>
        <v>[提取结果.xlsx]02-关联交易等事项统计表-纺织公司-4内部关联现金流</v>
      </c>
      <c r="B821" s="9">
        <v>819</v>
      </c>
      <c r="C821" s="121" t="str">
        <f t="shared" si="52"/>
        <v>4级-2级</v>
      </c>
      <c r="D821" s="121" t="s">
        <v>72</v>
      </c>
      <c r="E821" s="121" t="s">
        <v>386</v>
      </c>
      <c r="F821" s="121" t="s">
        <v>66</v>
      </c>
      <c r="G821" s="121" t="s">
        <v>106</v>
      </c>
      <c r="H821" s="144" t="s">
        <v>544</v>
      </c>
      <c r="I821" s="124" t="s">
        <v>3</v>
      </c>
      <c r="J821" s="123">
        <v>808.5</v>
      </c>
      <c r="K821" s="54"/>
      <c r="L821" s="55"/>
      <c r="M821" s="56"/>
      <c r="N821" s="57"/>
      <c r="O821" s="58"/>
      <c r="P821" s="58"/>
      <c r="Q821" s="58"/>
      <c r="R821" s="58"/>
      <c r="S821" s="58"/>
      <c r="T821">
        <v>487</v>
      </c>
    </row>
    <row r="822" spans="1:20" ht="13" hidden="1">
      <c r="A822" s="147" t="str">
        <f t="shared" ref="A822:A882" si="53"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22" s="9">
        <v>820</v>
      </c>
      <c r="C822" s="10" t="str">
        <f t="shared" si="52"/>
        <v>2级-2级</v>
      </c>
      <c r="D822" s="10" t="s">
        <v>66</v>
      </c>
      <c r="E822" s="10" t="s">
        <v>78</v>
      </c>
      <c r="F822" s="10" t="s">
        <v>66</v>
      </c>
      <c r="G822" s="10" t="s">
        <v>90</v>
      </c>
      <c r="H822" s="81" t="s">
        <v>297</v>
      </c>
      <c r="I822" s="77" t="s">
        <v>3</v>
      </c>
      <c r="J822" s="26">
        <v>224</v>
      </c>
      <c r="K822" s="22"/>
      <c r="L822" s="23"/>
      <c r="M822" s="32"/>
      <c r="N822" s="24"/>
      <c r="O822" s="20"/>
      <c r="P822" s="20"/>
      <c r="Q822" s="20"/>
      <c r="R822" s="20"/>
      <c r="S822" s="20"/>
      <c r="T822">
        <v>1</v>
      </c>
    </row>
    <row r="823" spans="1:20" s="178" customFormat="1" ht="13" hidden="1">
      <c r="A823" s="147" t="str">
        <f t="shared" si="53"/>
        <v>[提取结果.xlsx]02-关联交易等事项统计表-虎头公司-4内部关联现金流</v>
      </c>
      <c r="B823" s="172">
        <v>821</v>
      </c>
      <c r="C823" s="152" t="str">
        <f t="shared" si="52"/>
        <v>2级-2级</v>
      </c>
      <c r="D823" s="152" t="s">
        <v>66</v>
      </c>
      <c r="E823" s="152" t="s">
        <v>78</v>
      </c>
      <c r="F823" s="152" t="s">
        <v>66</v>
      </c>
      <c r="G823" s="152" t="s">
        <v>74</v>
      </c>
      <c r="H823" s="189" t="s">
        <v>297</v>
      </c>
      <c r="I823" s="174" t="s">
        <v>3</v>
      </c>
      <c r="J823" s="175">
        <v>263100</v>
      </c>
      <c r="K823" s="173"/>
      <c r="L823" s="174"/>
      <c r="M823" s="180"/>
      <c r="N823" s="177"/>
      <c r="O823" s="176"/>
      <c r="P823" s="176"/>
      <c r="Q823" s="176"/>
      <c r="R823" s="176"/>
      <c r="S823" s="176"/>
      <c r="T823" s="178">
        <v>2</v>
      </c>
    </row>
    <row r="824" spans="1:20" ht="13" hidden="1">
      <c r="A824" s="147" t="str">
        <f t="shared" si="53"/>
        <v>[提取结果.xlsx]02-关联交易等事项统计表-虎头公司-4内部关联现金流</v>
      </c>
      <c r="B824" s="9">
        <v>822</v>
      </c>
      <c r="C824" s="10" t="str">
        <f t="shared" si="52"/>
        <v>2级-3级</v>
      </c>
      <c r="D824" s="10" t="s">
        <v>66</v>
      </c>
      <c r="E824" s="10" t="s">
        <v>78</v>
      </c>
      <c r="F824" s="10" t="s">
        <v>69</v>
      </c>
      <c r="G824" s="10" t="s">
        <v>213</v>
      </c>
      <c r="H824" s="81" t="s">
        <v>297</v>
      </c>
      <c r="I824" s="77" t="s">
        <v>3</v>
      </c>
      <c r="J824" s="26">
        <v>28</v>
      </c>
      <c r="K824" s="22"/>
      <c r="L824" s="23"/>
      <c r="M824" s="32"/>
      <c r="N824" s="24"/>
      <c r="O824" s="20"/>
      <c r="P824" s="20"/>
      <c r="Q824" s="20"/>
      <c r="R824" s="20"/>
      <c r="S824" s="20"/>
      <c r="T824">
        <v>3</v>
      </c>
    </row>
    <row r="825" spans="1:20" ht="13" hidden="1">
      <c r="A825" s="147" t="str">
        <f t="shared" si="53"/>
        <v>[提取结果.xlsx]02-关联交易等事项统计表-虎头公司-4内部关联现金流</v>
      </c>
      <c r="B825" s="9">
        <v>823</v>
      </c>
      <c r="C825" s="10" t="str">
        <f t="shared" si="52"/>
        <v>2级-3级</v>
      </c>
      <c r="D825" s="10" t="s">
        <v>66</v>
      </c>
      <c r="E825" s="10" t="s">
        <v>78</v>
      </c>
      <c r="F825" s="10" t="s">
        <v>69</v>
      </c>
      <c r="G825" s="10" t="s">
        <v>197</v>
      </c>
      <c r="H825" s="81" t="s">
        <v>297</v>
      </c>
      <c r="I825" s="77" t="s">
        <v>3</v>
      </c>
      <c r="J825" s="26">
        <v>336</v>
      </c>
      <c r="K825" s="22"/>
      <c r="L825" s="23"/>
      <c r="M825" s="32"/>
      <c r="N825" s="24"/>
      <c r="O825" s="20"/>
      <c r="P825" s="20"/>
      <c r="Q825" s="20"/>
      <c r="R825" s="20"/>
      <c r="S825" s="20"/>
      <c r="T825">
        <v>4</v>
      </c>
    </row>
    <row r="826" spans="1:20" ht="13" hidden="1">
      <c r="A826" s="147" t="str">
        <f t="shared" si="53"/>
        <v>[提取结果.xlsx]02-关联交易等事项统计表-虎头公司-4内部关联现金流</v>
      </c>
      <c r="B826" s="9">
        <v>824</v>
      </c>
      <c r="C826" s="10" t="str">
        <f t="shared" si="52"/>
        <v>2级-2级</v>
      </c>
      <c r="D826" s="10" t="s">
        <v>66</v>
      </c>
      <c r="E826" s="10" t="s">
        <v>78</v>
      </c>
      <c r="F826" s="10" t="s">
        <v>66</v>
      </c>
      <c r="G826" s="10" t="s">
        <v>81</v>
      </c>
      <c r="H826" s="81" t="s">
        <v>297</v>
      </c>
      <c r="I826" s="77" t="s">
        <v>3</v>
      </c>
      <c r="J826" s="26">
        <v>126</v>
      </c>
      <c r="K826" s="22"/>
      <c r="L826" s="23"/>
      <c r="M826" s="32"/>
      <c r="N826" s="24"/>
      <c r="O826" s="20"/>
      <c r="P826" s="20"/>
      <c r="Q826" s="20"/>
      <c r="R826" s="20"/>
      <c r="S826" s="20"/>
      <c r="T826">
        <v>5</v>
      </c>
    </row>
    <row r="827" spans="1:20" ht="13" hidden="1">
      <c r="A827" s="147" t="str">
        <f t="shared" si="53"/>
        <v>[提取结果.xlsx]02-关联交易等事项统计表-虎头公司-4内部关联现金流</v>
      </c>
      <c r="B827" s="9">
        <v>825</v>
      </c>
      <c r="C827" s="10" t="str">
        <f t="shared" si="52"/>
        <v>2级-2级</v>
      </c>
      <c r="D827" s="10" t="s">
        <v>66</v>
      </c>
      <c r="E827" s="10" t="s">
        <v>78</v>
      </c>
      <c r="F827" s="10" t="s">
        <v>66</v>
      </c>
      <c r="G827" s="10" t="s">
        <v>202</v>
      </c>
      <c r="H827" s="81" t="s">
        <v>403</v>
      </c>
      <c r="I827" s="77" t="s">
        <v>6</v>
      </c>
      <c r="J827" s="26">
        <v>693</v>
      </c>
      <c r="K827" s="22"/>
      <c r="L827" s="23"/>
      <c r="M827" s="38"/>
      <c r="N827" s="24"/>
      <c r="O827" s="20"/>
      <c r="P827" s="20" t="str">
        <f t="shared" ref="P827:P832" si="54">IF(N827=0,"OK","待核对")</f>
        <v>OK</v>
      </c>
      <c r="Q827" s="20"/>
      <c r="R827" s="20"/>
      <c r="S827" s="20"/>
      <c r="T827">
        <v>6</v>
      </c>
    </row>
    <row r="828" spans="1:20" ht="13" hidden="1">
      <c r="A828" s="147" t="str">
        <f t="shared" si="53"/>
        <v>[提取结果.xlsx]02-关联交易等事项统计表-虎头公司-4内部关联现金流</v>
      </c>
      <c r="B828" s="9">
        <v>826</v>
      </c>
      <c r="C828" s="10" t="str">
        <f t="shared" si="52"/>
        <v>2级-2级</v>
      </c>
      <c r="D828" s="10" t="s">
        <v>66</v>
      </c>
      <c r="E828" s="10" t="s">
        <v>78</v>
      </c>
      <c r="F828" s="10" t="s">
        <v>66</v>
      </c>
      <c r="G828" s="10" t="s">
        <v>202</v>
      </c>
      <c r="H828" s="81" t="s">
        <v>297</v>
      </c>
      <c r="I828" s="77" t="s">
        <v>3</v>
      </c>
      <c r="J828" s="26">
        <v>840</v>
      </c>
      <c r="K828" s="22"/>
      <c r="L828" s="23"/>
      <c r="M828" s="38"/>
      <c r="N828" s="24"/>
      <c r="O828" s="20"/>
      <c r="P828" s="20" t="str">
        <f t="shared" si="54"/>
        <v>OK</v>
      </c>
      <c r="Q828" s="20"/>
      <c r="R828" s="20"/>
      <c r="S828" s="20"/>
      <c r="T828">
        <v>7</v>
      </c>
    </row>
    <row r="829" spans="1:20" s="178" customFormat="1" ht="13" hidden="1">
      <c r="A829" s="147" t="str">
        <f t="shared" si="53"/>
        <v>[提取结果.xlsx]02-关联交易等事项统计表-虎头公司-4内部关联现金流</v>
      </c>
      <c r="B829" s="172">
        <v>827</v>
      </c>
      <c r="C829" s="152" t="str">
        <f t="shared" si="52"/>
        <v>2级-2级</v>
      </c>
      <c r="D829" s="152" t="s">
        <v>66</v>
      </c>
      <c r="E829" s="152" t="s">
        <v>78</v>
      </c>
      <c r="F829" s="152" t="s">
        <v>66</v>
      </c>
      <c r="G829" s="152" t="s">
        <v>80</v>
      </c>
      <c r="H829" s="189" t="s">
        <v>403</v>
      </c>
      <c r="I829" s="174" t="s">
        <v>6</v>
      </c>
      <c r="J829" s="175">
        <v>217815.1</v>
      </c>
      <c r="K829" s="173"/>
      <c r="L829" s="174"/>
      <c r="M829" s="200"/>
      <c r="N829" s="177"/>
      <c r="O829" s="176"/>
      <c r="P829" s="176" t="str">
        <f t="shared" si="54"/>
        <v>OK</v>
      </c>
      <c r="Q829" s="176"/>
      <c r="R829" s="176"/>
      <c r="S829" s="176"/>
      <c r="T829" s="178">
        <v>8</v>
      </c>
    </row>
    <row r="830" spans="1:20" ht="13" hidden="1">
      <c r="A830" s="147" t="str">
        <f t="shared" si="53"/>
        <v>[提取结果.xlsx]02-关联交易等事项统计表-虎头公司-4内部关联现金流</v>
      </c>
      <c r="B830" s="9">
        <v>828</v>
      </c>
      <c r="C830" s="10" t="str">
        <f t="shared" si="52"/>
        <v>2级-2级</v>
      </c>
      <c r="D830" s="10" t="s">
        <v>66</v>
      </c>
      <c r="E830" s="10" t="s">
        <v>78</v>
      </c>
      <c r="F830" s="10" t="s">
        <v>66</v>
      </c>
      <c r="G830" s="10" t="s">
        <v>80</v>
      </c>
      <c r="H830" s="81" t="s">
        <v>297</v>
      </c>
      <c r="I830" s="77" t="s">
        <v>3</v>
      </c>
      <c r="J830" s="26">
        <v>112</v>
      </c>
      <c r="K830" s="22"/>
      <c r="L830" s="23"/>
      <c r="M830" s="40"/>
      <c r="N830" s="24"/>
      <c r="O830" s="20"/>
      <c r="P830" s="20" t="str">
        <f t="shared" si="54"/>
        <v>OK</v>
      </c>
      <c r="Q830" s="20"/>
      <c r="R830" s="20"/>
      <c r="S830" s="20"/>
      <c r="T830">
        <v>9</v>
      </c>
    </row>
    <row r="831" spans="1:20" ht="13" hidden="1">
      <c r="A831" s="147" t="str">
        <f t="shared" si="53"/>
        <v>[提取结果.xlsx]02-关联交易等事项统计表-虎头公司-4内部关联现金流</v>
      </c>
      <c r="B831" s="9">
        <v>829</v>
      </c>
      <c r="C831" s="10" t="str">
        <f t="shared" si="52"/>
        <v>2级-2级</v>
      </c>
      <c r="D831" s="10" t="s">
        <v>66</v>
      </c>
      <c r="E831" s="10" t="s">
        <v>78</v>
      </c>
      <c r="F831" s="10" t="s">
        <v>66</v>
      </c>
      <c r="G831" s="10" t="s">
        <v>89</v>
      </c>
      <c r="H831" s="81" t="s">
        <v>297</v>
      </c>
      <c r="I831" s="77" t="s">
        <v>3</v>
      </c>
      <c r="J831" s="26">
        <v>1764</v>
      </c>
      <c r="K831" s="22"/>
      <c r="L831" s="23"/>
      <c r="M831" s="40"/>
      <c r="N831" s="24"/>
      <c r="O831" s="20"/>
      <c r="P831" s="20" t="str">
        <f t="shared" si="54"/>
        <v>OK</v>
      </c>
      <c r="Q831" s="20"/>
      <c r="R831" s="20"/>
      <c r="S831" s="20"/>
      <c r="T831">
        <v>10</v>
      </c>
    </row>
    <row r="832" spans="1:20" ht="13" hidden="1">
      <c r="A832" s="147" t="str">
        <f t="shared" si="53"/>
        <v>[提取结果.xlsx]02-关联交易等事项统计表-虎头公司-4内部关联现金流</v>
      </c>
      <c r="B832" s="9">
        <v>830</v>
      </c>
      <c r="C832" s="10" t="str">
        <f t="shared" si="52"/>
        <v>2级-3级</v>
      </c>
      <c r="D832" s="10" t="s">
        <v>66</v>
      </c>
      <c r="E832" s="10" t="s">
        <v>78</v>
      </c>
      <c r="F832" s="10" t="s">
        <v>69</v>
      </c>
      <c r="G832" s="10" t="s">
        <v>196</v>
      </c>
      <c r="H832" s="81" t="s">
        <v>297</v>
      </c>
      <c r="I832" s="77" t="s">
        <v>3</v>
      </c>
      <c r="J832" s="26">
        <v>1036</v>
      </c>
      <c r="K832" s="22"/>
      <c r="L832" s="23"/>
      <c r="M832" s="20"/>
      <c r="N832" s="24"/>
      <c r="O832" s="20"/>
      <c r="P832" s="20" t="str">
        <f t="shared" si="54"/>
        <v>OK</v>
      </c>
      <c r="Q832" s="20"/>
      <c r="R832" s="20"/>
      <c r="S832" s="20"/>
      <c r="T832">
        <v>11</v>
      </c>
    </row>
    <row r="833" spans="1:20" ht="13" hidden="1">
      <c r="A833" s="147" t="str">
        <f t="shared" si="53"/>
        <v>[提取结果.xlsx]02-关联交易等事项统计表-虎头公司-4内部关联现金流</v>
      </c>
      <c r="B833" s="9">
        <v>831</v>
      </c>
      <c r="C833" s="10" t="str">
        <f t="shared" si="52"/>
        <v>2级-3级</v>
      </c>
      <c r="D833" s="10" t="s">
        <v>66</v>
      </c>
      <c r="E833" s="10" t="s">
        <v>78</v>
      </c>
      <c r="F833" s="10" t="s">
        <v>69</v>
      </c>
      <c r="G833" s="10" t="s">
        <v>195</v>
      </c>
      <c r="H833" s="81" t="s">
        <v>297</v>
      </c>
      <c r="I833" s="77" t="s">
        <v>3</v>
      </c>
      <c r="J833" s="26">
        <v>154</v>
      </c>
      <c r="K833" s="22"/>
      <c r="L833" s="23"/>
      <c r="M833" s="20"/>
      <c r="N833" s="24"/>
      <c r="O833" s="20"/>
      <c r="P833" s="20"/>
      <c r="Q833" s="20"/>
      <c r="R833" s="20"/>
      <c r="S833" s="20"/>
      <c r="T833">
        <v>12</v>
      </c>
    </row>
    <row r="834" spans="1:20" ht="13" hidden="1">
      <c r="A834" s="147" t="str">
        <f t="shared" si="53"/>
        <v>[提取结果.xlsx]02-关联交易等事项统计表-虎头公司-4内部关联现金流</v>
      </c>
      <c r="B834" s="9">
        <v>832</v>
      </c>
      <c r="C834" s="10" t="str">
        <f t="shared" si="52"/>
        <v>2级-3级</v>
      </c>
      <c r="D834" s="10" t="s">
        <v>66</v>
      </c>
      <c r="E834" s="10" t="s">
        <v>78</v>
      </c>
      <c r="F834" s="10" t="s">
        <v>69</v>
      </c>
      <c r="G834" s="10" t="s">
        <v>231</v>
      </c>
      <c r="H834" s="81" t="s">
        <v>297</v>
      </c>
      <c r="I834" s="77" t="s">
        <v>3</v>
      </c>
      <c r="J834" s="26">
        <v>28</v>
      </c>
      <c r="K834" s="22"/>
      <c r="L834" s="23"/>
      <c r="M834" s="20"/>
      <c r="N834" s="24"/>
      <c r="O834" s="20"/>
      <c r="P834" s="20"/>
      <c r="Q834" s="20"/>
      <c r="R834" s="20"/>
      <c r="S834" s="20"/>
      <c r="T834">
        <v>13</v>
      </c>
    </row>
    <row r="835" spans="1:20" s="178" customFormat="1" ht="13" hidden="1">
      <c r="A835" s="147" t="str">
        <f t="shared" si="53"/>
        <v>[提取结果.xlsx]02-关联交易等事项统计表-虎头公司-4内部关联现金流</v>
      </c>
      <c r="B835" s="172">
        <v>833</v>
      </c>
      <c r="C835" s="152" t="str">
        <f t="shared" si="52"/>
        <v>2级-3级</v>
      </c>
      <c r="D835" s="152" t="s">
        <v>66</v>
      </c>
      <c r="E835" s="152" t="s">
        <v>78</v>
      </c>
      <c r="F835" s="152" t="s">
        <v>69</v>
      </c>
      <c r="G835" s="152" t="s">
        <v>161</v>
      </c>
      <c r="H835" s="189" t="s">
        <v>403</v>
      </c>
      <c r="I835" s="174" t="s">
        <v>6</v>
      </c>
      <c r="J835" s="175">
        <v>63299</v>
      </c>
      <c r="K835" s="173"/>
      <c r="L835" s="174"/>
      <c r="M835" s="176"/>
      <c r="N835" s="177"/>
      <c r="O835" s="176"/>
      <c r="P835" s="176"/>
      <c r="Q835" s="176"/>
      <c r="R835" s="176"/>
      <c r="S835" s="176"/>
      <c r="T835" s="178">
        <v>14</v>
      </c>
    </row>
    <row r="836" spans="1:20" ht="13" hidden="1">
      <c r="A836" s="147" t="str">
        <f t="shared" si="53"/>
        <v>[提取结果.xlsx]02-关联交易等事项统计表-虎头公司-4内部关联现金流</v>
      </c>
      <c r="B836" s="9">
        <v>834</v>
      </c>
      <c r="C836" s="10" t="str">
        <f t="shared" si="52"/>
        <v>2级-3级</v>
      </c>
      <c r="D836" s="10" t="s">
        <v>66</v>
      </c>
      <c r="E836" s="10" t="s">
        <v>78</v>
      </c>
      <c r="F836" s="10" t="s">
        <v>69</v>
      </c>
      <c r="G836" s="10" t="s">
        <v>381</v>
      </c>
      <c r="H836" s="81" t="s">
        <v>297</v>
      </c>
      <c r="I836" s="77" t="s">
        <v>3</v>
      </c>
      <c r="J836" s="26">
        <v>70</v>
      </c>
      <c r="K836" s="22"/>
      <c r="L836" s="23"/>
      <c r="M836" s="20"/>
      <c r="N836" s="24"/>
      <c r="O836" s="20"/>
      <c r="P836" s="20"/>
      <c r="Q836" s="20"/>
      <c r="R836" s="20"/>
      <c r="S836" s="20"/>
      <c r="T836">
        <v>15</v>
      </c>
    </row>
    <row r="837" spans="1:20" ht="13" hidden="1">
      <c r="A837" s="147" t="str">
        <f t="shared" si="53"/>
        <v>[提取结果.xlsx]02-关联交易等事项统计表-虎头公司-4内部关联现金流</v>
      </c>
      <c r="B837" s="9">
        <v>835</v>
      </c>
      <c r="C837" s="10" t="str">
        <f t="shared" si="52"/>
        <v>2级-3级</v>
      </c>
      <c r="D837" s="10" t="s">
        <v>66</v>
      </c>
      <c r="E837" s="10" t="s">
        <v>78</v>
      </c>
      <c r="F837" s="10" t="s">
        <v>69</v>
      </c>
      <c r="G837" s="10" t="s">
        <v>194</v>
      </c>
      <c r="H837" s="81" t="s">
        <v>297</v>
      </c>
      <c r="I837" s="77" t="s">
        <v>3</v>
      </c>
      <c r="J837" s="26">
        <v>294</v>
      </c>
      <c r="K837" s="22"/>
      <c r="L837" s="23"/>
      <c r="M837" s="20"/>
      <c r="N837" s="24"/>
      <c r="O837" s="20"/>
      <c r="P837" s="20"/>
      <c r="Q837" s="20"/>
      <c r="R837" s="20"/>
      <c r="S837" s="20"/>
      <c r="T837">
        <v>16</v>
      </c>
    </row>
    <row r="838" spans="1:20" ht="13" hidden="1">
      <c r="A838" s="147" t="str">
        <f t="shared" si="53"/>
        <v>[提取结果.xlsx]02-关联交易等事项统计表-虎头公司-4内部关联现金流</v>
      </c>
      <c r="B838" s="9">
        <v>836</v>
      </c>
      <c r="C838" s="10" t="str">
        <f t="shared" si="52"/>
        <v>2级-3级</v>
      </c>
      <c r="D838" s="10" t="s">
        <v>66</v>
      </c>
      <c r="E838" s="10" t="s">
        <v>78</v>
      </c>
      <c r="F838" s="10" t="s">
        <v>69</v>
      </c>
      <c r="G838" s="10" t="s">
        <v>355</v>
      </c>
      <c r="H838" s="81" t="s">
        <v>297</v>
      </c>
      <c r="I838" s="77" t="s">
        <v>3</v>
      </c>
      <c r="J838" s="26">
        <v>14</v>
      </c>
      <c r="K838" s="22"/>
      <c r="L838" s="23"/>
      <c r="M838" s="20"/>
      <c r="N838" s="24"/>
      <c r="O838" s="20"/>
      <c r="P838" s="20"/>
      <c r="Q838" s="20"/>
      <c r="R838" s="20"/>
      <c r="S838" s="20"/>
      <c r="T838">
        <v>17</v>
      </c>
    </row>
    <row r="839" spans="1:20" ht="13" hidden="1">
      <c r="A839" s="147" t="str">
        <f t="shared" si="53"/>
        <v>[提取结果.xlsx]02-关联交易等事项统计表-虎头公司-4内部关联现金流</v>
      </c>
      <c r="B839" s="9">
        <v>837</v>
      </c>
      <c r="C839" s="10" t="str">
        <f t="shared" si="52"/>
        <v>2级-3级</v>
      </c>
      <c r="D839" s="10" t="s">
        <v>66</v>
      </c>
      <c r="E839" s="10" t="s">
        <v>78</v>
      </c>
      <c r="F839" s="10" t="s">
        <v>69</v>
      </c>
      <c r="G839" s="10" t="s">
        <v>371</v>
      </c>
      <c r="H839" s="81" t="s">
        <v>297</v>
      </c>
      <c r="I839" s="77" t="s">
        <v>3</v>
      </c>
      <c r="J839" s="26">
        <v>42</v>
      </c>
      <c r="K839" s="22"/>
      <c r="L839" s="23"/>
      <c r="M839" s="20"/>
      <c r="N839" s="24"/>
      <c r="O839" s="20"/>
      <c r="P839" s="20"/>
      <c r="Q839" s="20"/>
      <c r="R839" s="20"/>
      <c r="S839" s="20"/>
      <c r="T839">
        <v>18</v>
      </c>
    </row>
    <row r="840" spans="1:20" ht="13" hidden="1">
      <c r="A840" s="147" t="str">
        <f t="shared" si="53"/>
        <v>[提取结果.xlsx]02-关联交易等事项统计表-虎头公司-4内部关联现金流</v>
      </c>
      <c r="B840" s="9">
        <v>838</v>
      </c>
      <c r="C840" s="10" t="str">
        <f t="shared" si="52"/>
        <v>2级-3级</v>
      </c>
      <c r="D840" s="10" t="s">
        <v>66</v>
      </c>
      <c r="E840" s="10" t="s">
        <v>78</v>
      </c>
      <c r="F840" s="10" t="s">
        <v>69</v>
      </c>
      <c r="G840" s="10" t="s">
        <v>180</v>
      </c>
      <c r="H840" s="81" t="s">
        <v>403</v>
      </c>
      <c r="I840" s="77" t="s">
        <v>6</v>
      </c>
      <c r="J840" s="26">
        <v>2306</v>
      </c>
      <c r="K840" s="22"/>
      <c r="L840" s="23"/>
      <c r="M840" s="20"/>
      <c r="N840" s="24"/>
      <c r="O840" s="20"/>
      <c r="P840" s="20"/>
      <c r="Q840" s="20"/>
      <c r="R840" s="20"/>
      <c r="S840" s="20"/>
      <c r="T840">
        <v>19</v>
      </c>
    </row>
    <row r="841" spans="1:20" ht="13" hidden="1">
      <c r="A841" s="147" t="str">
        <f t="shared" si="53"/>
        <v>[提取结果.xlsx]02-关联交易等事项统计表-虎头公司-4内部关联现金流</v>
      </c>
      <c r="B841" s="9">
        <v>839</v>
      </c>
      <c r="C841" s="10" t="str">
        <f t="shared" si="52"/>
        <v>2级-3级</v>
      </c>
      <c r="D841" s="10" t="s">
        <v>66</v>
      </c>
      <c r="E841" s="10" t="s">
        <v>78</v>
      </c>
      <c r="F841" s="10" t="s">
        <v>69</v>
      </c>
      <c r="G841" s="10" t="s">
        <v>180</v>
      </c>
      <c r="H841" s="81" t="s">
        <v>297</v>
      </c>
      <c r="I841" s="77" t="s">
        <v>3</v>
      </c>
      <c r="J841" s="26">
        <v>196</v>
      </c>
      <c r="K841" s="22"/>
      <c r="L841" s="23"/>
      <c r="M841" s="20"/>
      <c r="N841" s="24"/>
      <c r="O841" s="20"/>
      <c r="P841" s="20"/>
      <c r="Q841" s="20"/>
      <c r="R841" s="20"/>
      <c r="S841" s="20"/>
      <c r="T841">
        <v>20</v>
      </c>
    </row>
    <row r="842" spans="1:20" ht="13" hidden="1">
      <c r="A842" s="147" t="str">
        <f t="shared" si="53"/>
        <v>[提取结果.xlsx]02-关联交易等事项统计表-虎头公司-4内部关联现金流</v>
      </c>
      <c r="B842" s="9">
        <v>840</v>
      </c>
      <c r="C842" s="10" t="str">
        <f t="shared" si="52"/>
        <v>2级-4级</v>
      </c>
      <c r="D842" s="10" t="s">
        <v>66</v>
      </c>
      <c r="E842" s="10" t="s">
        <v>78</v>
      </c>
      <c r="F842" s="10" t="s">
        <v>72</v>
      </c>
      <c r="G842" s="10" t="s">
        <v>73</v>
      </c>
      <c r="H842" s="81" t="s">
        <v>403</v>
      </c>
      <c r="I842" s="77" t="s">
        <v>6</v>
      </c>
      <c r="J842" s="26">
        <v>3832</v>
      </c>
      <c r="K842" s="22"/>
      <c r="L842" s="23"/>
      <c r="M842" s="20"/>
      <c r="N842" s="24"/>
      <c r="O842" s="20"/>
      <c r="P842" s="20"/>
      <c r="Q842" s="20"/>
      <c r="R842" s="20"/>
      <c r="S842" s="20"/>
      <c r="T842">
        <v>21</v>
      </c>
    </row>
    <row r="843" spans="1:20" ht="13" hidden="1">
      <c r="A843" s="147" t="str">
        <f t="shared" si="53"/>
        <v>[提取结果.xlsx]02-关联交易等事项统计表-虎头公司-4内部关联现金流</v>
      </c>
      <c r="B843" s="9">
        <v>841</v>
      </c>
      <c r="C843" s="10" t="str">
        <f t="shared" si="52"/>
        <v>2级-3级</v>
      </c>
      <c r="D843" s="73" t="s">
        <v>66</v>
      </c>
      <c r="E843" s="73" t="s">
        <v>78</v>
      </c>
      <c r="F843" s="73" t="s">
        <v>69</v>
      </c>
      <c r="G843" s="73" t="s">
        <v>354</v>
      </c>
      <c r="H843" s="119" t="s">
        <v>297</v>
      </c>
      <c r="I843" s="77" t="s">
        <v>3</v>
      </c>
      <c r="J843" s="26">
        <v>224</v>
      </c>
      <c r="K843" s="22"/>
      <c r="L843" s="23"/>
      <c r="M843" s="20"/>
      <c r="N843" s="24"/>
      <c r="O843" s="20"/>
      <c r="P843" s="20"/>
      <c r="Q843" s="20"/>
      <c r="R843" s="20"/>
      <c r="S843" s="20"/>
      <c r="T843">
        <v>22</v>
      </c>
    </row>
    <row r="844" spans="1:20" ht="13" hidden="1">
      <c r="A844" s="147" t="str">
        <f t="shared" si="53"/>
        <v>[提取结果.xlsx]02-关联交易等事项统计表-虎头公司-4内部关联现金流</v>
      </c>
      <c r="B844" s="9">
        <v>842</v>
      </c>
      <c r="C844" s="10" t="str">
        <f t="shared" si="52"/>
        <v>2级-2级</v>
      </c>
      <c r="D844" s="73" t="s">
        <v>66</v>
      </c>
      <c r="E844" s="73" t="s">
        <v>78</v>
      </c>
      <c r="F844" s="73" t="s">
        <v>66</v>
      </c>
      <c r="G844" s="73" t="s">
        <v>83</v>
      </c>
      <c r="H844" s="119" t="s">
        <v>297</v>
      </c>
      <c r="I844" s="77" t="s">
        <v>3</v>
      </c>
      <c r="J844" s="26">
        <v>490</v>
      </c>
      <c r="K844" s="22"/>
      <c r="L844" s="23"/>
      <c r="M844" s="20"/>
      <c r="N844" s="24"/>
      <c r="O844" s="20"/>
      <c r="P844" s="20"/>
      <c r="Q844" s="20"/>
      <c r="R844" s="20"/>
      <c r="S844" s="20"/>
      <c r="T844">
        <v>23</v>
      </c>
    </row>
    <row r="845" spans="1:20" ht="13" hidden="1">
      <c r="A845" s="147" t="str">
        <f t="shared" si="53"/>
        <v>[提取结果.xlsx]02-关联交易等事项统计表-虎头公司-4内部关联现金流</v>
      </c>
      <c r="B845" s="9">
        <v>843</v>
      </c>
      <c r="C845" s="10" t="str">
        <f t="shared" si="52"/>
        <v>2级-3级</v>
      </c>
      <c r="D845" s="73" t="s">
        <v>66</v>
      </c>
      <c r="E845" s="73" t="s">
        <v>78</v>
      </c>
      <c r="F845" s="73" t="s">
        <v>69</v>
      </c>
      <c r="G845" s="73" t="s">
        <v>102</v>
      </c>
      <c r="H845" s="119" t="s">
        <v>297</v>
      </c>
      <c r="I845" s="77" t="s">
        <v>3</v>
      </c>
      <c r="J845" s="26">
        <v>1918</v>
      </c>
      <c r="K845" s="22"/>
      <c r="L845" s="23"/>
      <c r="M845" s="20"/>
      <c r="N845" s="24"/>
      <c r="O845" s="20"/>
      <c r="P845" s="20"/>
      <c r="Q845" s="20"/>
      <c r="R845" s="20"/>
      <c r="S845" s="20"/>
      <c r="T845">
        <v>24</v>
      </c>
    </row>
    <row r="846" spans="1:20" ht="14.5" hidden="1">
      <c r="A846" s="147" t="str">
        <f t="shared" si="53"/>
        <v>[提取结果.xlsx]02-关联交易等事项统计表-虎头公司-4内部关联现金流</v>
      </c>
      <c r="B846" s="9">
        <v>844</v>
      </c>
      <c r="C846" s="10" t="str">
        <f t="shared" si="52"/>
        <v>2级-3级</v>
      </c>
      <c r="D846" s="73" t="s">
        <v>66</v>
      </c>
      <c r="E846" s="73" t="s">
        <v>78</v>
      </c>
      <c r="F846" s="73" t="s">
        <v>69</v>
      </c>
      <c r="G846" s="73" t="s">
        <v>102</v>
      </c>
      <c r="H846" s="136" t="s">
        <v>403</v>
      </c>
      <c r="I846" s="77" t="s">
        <v>6</v>
      </c>
      <c r="J846" s="26">
        <v>1701.7</v>
      </c>
      <c r="K846" s="22"/>
      <c r="L846" s="23"/>
      <c r="M846" s="20"/>
      <c r="N846" s="24"/>
      <c r="O846" s="20"/>
      <c r="P846" s="20"/>
      <c r="Q846" s="20"/>
      <c r="R846" s="20"/>
      <c r="S846" s="20"/>
      <c r="T846">
        <v>25</v>
      </c>
    </row>
    <row r="847" spans="1:20" ht="14.5" hidden="1">
      <c r="A847" s="147" t="str">
        <f t="shared" si="53"/>
        <v>[提取结果.xlsx]02-关联交易等事项统计表-虎头公司-4内部关联现金流</v>
      </c>
      <c r="B847" s="9">
        <v>845</v>
      </c>
      <c r="C847" s="10" t="str">
        <f t="shared" si="52"/>
        <v>2级-3级</v>
      </c>
      <c r="D847" s="73" t="s">
        <v>66</v>
      </c>
      <c r="E847" s="73" t="s">
        <v>78</v>
      </c>
      <c r="F847" s="73" t="s">
        <v>69</v>
      </c>
      <c r="G847" s="73" t="s">
        <v>279</v>
      </c>
      <c r="H847" s="136" t="s">
        <v>403</v>
      </c>
      <c r="I847" s="77" t="s">
        <v>6</v>
      </c>
      <c r="J847" s="26">
        <v>344356.83</v>
      </c>
      <c r="K847" s="22"/>
      <c r="L847" s="23"/>
      <c r="M847" s="20"/>
      <c r="N847" s="24"/>
      <c r="O847" s="20"/>
      <c r="P847" s="20"/>
      <c r="Q847" s="20"/>
      <c r="R847" s="20"/>
      <c r="S847" s="20"/>
      <c r="T847">
        <v>26</v>
      </c>
    </row>
    <row r="848" spans="1:20" ht="14.5" hidden="1">
      <c r="A848" s="147" t="str">
        <f t="shared" si="53"/>
        <v>[提取结果.xlsx]02-关联交易等事项统计表-虎头公司-4内部关联现金流</v>
      </c>
      <c r="B848" s="9">
        <v>846</v>
      </c>
      <c r="C848" s="10" t="str">
        <f t="shared" si="52"/>
        <v>2级-2级</v>
      </c>
      <c r="D848" s="73" t="s">
        <v>66</v>
      </c>
      <c r="E848" s="73" t="s">
        <v>78</v>
      </c>
      <c r="F848" s="73" t="s">
        <v>66</v>
      </c>
      <c r="G848" s="73" t="s">
        <v>67</v>
      </c>
      <c r="H848" s="136" t="s">
        <v>694</v>
      </c>
      <c r="I848" s="77" t="s">
        <v>5</v>
      </c>
      <c r="J848" s="26">
        <v>256828.26</v>
      </c>
      <c r="K848" s="22"/>
      <c r="L848" s="23"/>
      <c r="M848" s="20"/>
      <c r="N848" s="24"/>
      <c r="O848" s="20"/>
      <c r="P848" s="20"/>
      <c r="Q848" s="20"/>
      <c r="R848" s="20"/>
      <c r="S848" s="20"/>
      <c r="T848">
        <v>27</v>
      </c>
    </row>
    <row r="849" spans="1:20" ht="14.5" hidden="1">
      <c r="A849" s="147" t="str">
        <f t="shared" si="53"/>
        <v>[提取结果.xlsx]02-关联交易等事项统计表-虎头公司-4内部关联现金流</v>
      </c>
      <c r="B849" s="9">
        <v>847</v>
      </c>
      <c r="C849" s="10" t="str">
        <f t="shared" si="52"/>
        <v>2级-2级</v>
      </c>
      <c r="D849" s="73" t="s">
        <v>66</v>
      </c>
      <c r="E849" s="73" t="s">
        <v>78</v>
      </c>
      <c r="F849" s="73" t="s">
        <v>66</v>
      </c>
      <c r="G849" s="73" t="s">
        <v>67</v>
      </c>
      <c r="H849" s="136" t="s">
        <v>403</v>
      </c>
      <c r="I849" s="77" t="s">
        <v>6</v>
      </c>
      <c r="J849" s="26">
        <v>1647274.84</v>
      </c>
      <c r="K849" s="22"/>
      <c r="L849" s="23"/>
      <c r="M849" s="20"/>
      <c r="N849" s="24"/>
      <c r="O849" s="20"/>
      <c r="P849" s="20"/>
      <c r="Q849" s="20"/>
      <c r="R849" s="20"/>
      <c r="S849" s="20"/>
      <c r="T849">
        <v>28</v>
      </c>
    </row>
    <row r="850" spans="1:20" s="178" customFormat="1" ht="14.5" hidden="1">
      <c r="A850" s="171" t="str">
        <f t="shared" si="53"/>
        <v>[提取结果.xlsx]02-关联交易等事项统计表-虎头公司-4内部关联现金流</v>
      </c>
      <c r="B850" s="172">
        <v>848</v>
      </c>
      <c r="C850" s="152" t="str">
        <f t="shared" si="52"/>
        <v>2级-2级</v>
      </c>
      <c r="D850" s="152" t="s">
        <v>66</v>
      </c>
      <c r="E850" s="152" t="s">
        <v>78</v>
      </c>
      <c r="F850" s="152" t="s">
        <v>66</v>
      </c>
      <c r="G850" s="152" t="s">
        <v>175</v>
      </c>
      <c r="H850" s="188" t="s">
        <v>403</v>
      </c>
      <c r="I850" s="174" t="s">
        <v>6</v>
      </c>
      <c r="J850" s="175">
        <v>32113548.530000001</v>
      </c>
      <c r="K850" s="173"/>
      <c r="L850" s="174"/>
      <c r="M850" s="176"/>
      <c r="N850" s="177"/>
      <c r="O850" s="176"/>
      <c r="P850" s="176"/>
      <c r="Q850" s="176"/>
      <c r="R850" s="176"/>
      <c r="S850" s="176"/>
      <c r="T850" s="178">
        <v>29</v>
      </c>
    </row>
    <row r="851" spans="1:20" ht="13" hidden="1">
      <c r="A851" s="147" t="str">
        <f t="shared" si="53"/>
        <v>[提取结果.xlsx]02-关联交易等事项统计表-虎头公司-4内部关联现金流</v>
      </c>
      <c r="B851" s="9">
        <v>849</v>
      </c>
      <c r="C851" s="10" t="str">
        <f t="shared" si="52"/>
        <v>2级-2级</v>
      </c>
      <c r="D851" s="73" t="s">
        <v>66</v>
      </c>
      <c r="E851" s="73" t="s">
        <v>78</v>
      </c>
      <c r="F851" s="73" t="s">
        <v>66</v>
      </c>
      <c r="G851" s="73" t="s">
        <v>175</v>
      </c>
      <c r="H851" s="119" t="s">
        <v>297</v>
      </c>
      <c r="I851" s="77" t="s">
        <v>3</v>
      </c>
      <c r="J851" s="26">
        <v>1148</v>
      </c>
      <c r="K851" s="22"/>
      <c r="L851" s="23"/>
      <c r="M851" s="20"/>
      <c r="N851" s="24"/>
      <c r="O851" s="20"/>
      <c r="P851" s="20"/>
      <c r="Q851" s="20"/>
      <c r="R851" s="20"/>
      <c r="S851" s="20"/>
      <c r="T851">
        <v>30</v>
      </c>
    </row>
    <row r="852" spans="1:20" s="178" customFormat="1" ht="14.5" hidden="1">
      <c r="A852" s="147" t="str">
        <f t="shared" si="53"/>
        <v>[提取结果.xlsx]02-关联交易等事项统计表-虎头公司-4内部关联现金流</v>
      </c>
      <c r="B852" s="172">
        <v>850</v>
      </c>
      <c r="C852" s="152" t="str">
        <f t="shared" si="52"/>
        <v>2级-3级</v>
      </c>
      <c r="D852" s="152" t="s">
        <v>66</v>
      </c>
      <c r="E852" s="152" t="s">
        <v>78</v>
      </c>
      <c r="F852" s="152" t="s">
        <v>69</v>
      </c>
      <c r="G852" s="152" t="s">
        <v>476</v>
      </c>
      <c r="H852" s="188" t="s">
        <v>403</v>
      </c>
      <c r="I852" s="174" t="s">
        <v>6</v>
      </c>
      <c r="J852" s="175">
        <v>124597.75999999999</v>
      </c>
      <c r="K852" s="173"/>
      <c r="L852" s="174"/>
      <c r="M852" s="176"/>
      <c r="N852" s="177"/>
      <c r="O852" s="176"/>
      <c r="P852" s="176"/>
      <c r="Q852" s="176"/>
      <c r="R852" s="176"/>
      <c r="S852" s="176"/>
      <c r="T852" s="178">
        <v>31</v>
      </c>
    </row>
    <row r="853" spans="1:20" ht="14.5" hidden="1">
      <c r="A853" s="147" t="str">
        <f t="shared" si="53"/>
        <v>[提取结果.xlsx]02-关联交易等事项统计表-虎头公司-4内部关联现金流</v>
      </c>
      <c r="B853" s="9">
        <v>851</v>
      </c>
      <c r="C853" s="10" t="str">
        <f t="shared" si="52"/>
        <v>2级-3级</v>
      </c>
      <c r="D853" s="73" t="s">
        <v>66</v>
      </c>
      <c r="E853" s="73" t="s">
        <v>78</v>
      </c>
      <c r="F853" s="73" t="s">
        <v>69</v>
      </c>
      <c r="G853" s="73" t="s">
        <v>158</v>
      </c>
      <c r="H853" s="136" t="s">
        <v>403</v>
      </c>
      <c r="I853" s="77" t="s">
        <v>6</v>
      </c>
      <c r="J853" s="26">
        <v>273713</v>
      </c>
      <c r="K853" s="22"/>
      <c r="L853" s="23"/>
      <c r="M853" s="20"/>
      <c r="N853" s="24"/>
      <c r="O853" s="20"/>
      <c r="P853" s="20"/>
      <c r="Q853" s="20"/>
      <c r="R853" s="20"/>
      <c r="S853" s="20"/>
      <c r="T853">
        <v>32</v>
      </c>
    </row>
    <row r="854" spans="1:20" ht="13" hidden="1">
      <c r="A854" s="147" t="str">
        <f t="shared" si="53"/>
        <v>[提取结果.xlsx]02-关联交易等事项统计表-虎头公司-4内部关联现金流</v>
      </c>
      <c r="B854" s="9">
        <v>852</v>
      </c>
      <c r="C854" s="10" t="str">
        <f t="shared" si="52"/>
        <v>2级-2级</v>
      </c>
      <c r="D854" s="73" t="s">
        <v>66</v>
      </c>
      <c r="E854" s="73" t="s">
        <v>78</v>
      </c>
      <c r="F854" s="73" t="s">
        <v>66</v>
      </c>
      <c r="G854" s="73" t="s">
        <v>106</v>
      </c>
      <c r="H854" s="119" t="s">
        <v>297</v>
      </c>
      <c r="I854" s="77" t="s">
        <v>3</v>
      </c>
      <c r="J854" s="26">
        <v>280</v>
      </c>
      <c r="K854" s="22"/>
      <c r="L854" s="23"/>
      <c r="M854" s="20"/>
      <c r="N854" s="24"/>
      <c r="O854" s="20"/>
      <c r="P854" s="20"/>
      <c r="Q854" s="20"/>
      <c r="R854" s="20"/>
      <c r="S854" s="20"/>
      <c r="T854">
        <v>33</v>
      </c>
    </row>
    <row r="855" spans="1:20" ht="13" hidden="1">
      <c r="A855" s="147" t="str">
        <f t="shared" si="53"/>
        <v>[提取结果.xlsx]02-关联交易等事项统计表-虎头公司-4内部关联现金流</v>
      </c>
      <c r="B855" s="9">
        <v>853</v>
      </c>
      <c r="C855" s="10" t="str">
        <f t="shared" si="52"/>
        <v>2级-4级</v>
      </c>
      <c r="D855" s="73" t="s">
        <v>66</v>
      </c>
      <c r="E855" s="73" t="s">
        <v>78</v>
      </c>
      <c r="F855" s="73" t="s">
        <v>72</v>
      </c>
      <c r="G855" s="73" t="s">
        <v>173</v>
      </c>
      <c r="H855" s="119" t="s">
        <v>297</v>
      </c>
      <c r="I855" s="77" t="s">
        <v>3</v>
      </c>
      <c r="J855" s="26">
        <v>15440</v>
      </c>
      <c r="K855" s="22"/>
      <c r="L855" s="23"/>
      <c r="M855" s="20"/>
      <c r="N855" s="24"/>
      <c r="O855" s="20"/>
      <c r="P855" s="20"/>
      <c r="Q855" s="20"/>
      <c r="R855" s="20"/>
      <c r="S855" s="20"/>
      <c r="T855">
        <v>34</v>
      </c>
    </row>
    <row r="856" spans="1:20" ht="13" hidden="1">
      <c r="A856" s="147" t="str">
        <f t="shared" si="53"/>
        <v>[提取结果.xlsx]02-关联交易等事项统计表-虎头公司-4内部关联现金流</v>
      </c>
      <c r="B856" s="9">
        <v>854</v>
      </c>
      <c r="C856" s="10" t="str">
        <f t="shared" si="52"/>
        <v>2级-3级</v>
      </c>
      <c r="D856" s="73" t="s">
        <v>66</v>
      </c>
      <c r="E856" s="73" t="s">
        <v>78</v>
      </c>
      <c r="F856" s="73" t="s">
        <v>69</v>
      </c>
      <c r="G856" s="73" t="s">
        <v>96</v>
      </c>
      <c r="H856" s="119" t="s">
        <v>297</v>
      </c>
      <c r="I856" s="77" t="s">
        <v>3</v>
      </c>
      <c r="J856" s="26">
        <v>84</v>
      </c>
      <c r="K856" s="22"/>
      <c r="L856" s="23"/>
      <c r="M856" s="20"/>
      <c r="N856" s="24"/>
      <c r="O856" s="20"/>
      <c r="P856" s="20"/>
      <c r="Q856" s="20"/>
      <c r="R856" s="20"/>
      <c r="S856" s="20"/>
      <c r="T856">
        <v>35</v>
      </c>
    </row>
    <row r="857" spans="1:20" ht="13" hidden="1">
      <c r="A857" s="147" t="str">
        <f t="shared" si="53"/>
        <v>[提取结果.xlsx]02-关联交易等事项统计表-虎头公司-4内部关联现金流</v>
      </c>
      <c r="B857" s="9">
        <v>855</v>
      </c>
      <c r="C857" s="10" t="str">
        <f t="shared" si="52"/>
        <v>2级-4级</v>
      </c>
      <c r="D857" s="73" t="s">
        <v>66</v>
      </c>
      <c r="E857" s="73" t="s">
        <v>78</v>
      </c>
      <c r="F857" s="73" t="s">
        <v>72</v>
      </c>
      <c r="G857" s="73" t="s">
        <v>97</v>
      </c>
      <c r="H857" s="119" t="s">
        <v>297</v>
      </c>
      <c r="I857" s="77" t="s">
        <v>3</v>
      </c>
      <c r="J857" s="26">
        <v>182</v>
      </c>
      <c r="K857" s="22"/>
      <c r="L857" s="23"/>
      <c r="M857" s="20"/>
      <c r="N857" s="24"/>
      <c r="O857" s="20"/>
      <c r="P857" s="20"/>
      <c r="Q857" s="20"/>
      <c r="R857" s="20"/>
      <c r="S857" s="20"/>
      <c r="T857">
        <v>36</v>
      </c>
    </row>
    <row r="858" spans="1:20" ht="13" hidden="1">
      <c r="A858" s="147" t="str">
        <f t="shared" si="53"/>
        <v>[提取结果.xlsx]02-关联交易等事项统计表-虎头公司-4内部关联现金流</v>
      </c>
      <c r="B858" s="9">
        <v>856</v>
      </c>
      <c r="C858" s="10" t="str">
        <f t="shared" si="52"/>
        <v>2级-4级</v>
      </c>
      <c r="D858" s="73" t="s">
        <v>66</v>
      </c>
      <c r="E858" s="73" t="s">
        <v>78</v>
      </c>
      <c r="F858" s="73" t="s">
        <v>72</v>
      </c>
      <c r="G858" s="73" t="s">
        <v>76</v>
      </c>
      <c r="H858" s="119" t="s">
        <v>297</v>
      </c>
      <c r="I858" s="77" t="s">
        <v>3</v>
      </c>
      <c r="J858" s="26">
        <v>518</v>
      </c>
      <c r="K858" s="22"/>
      <c r="L858" s="23"/>
      <c r="M858" s="20"/>
      <c r="N858" s="24"/>
      <c r="O858" s="20"/>
      <c r="P858" s="20"/>
      <c r="Q858" s="20"/>
      <c r="R858" s="20"/>
      <c r="S858" s="20"/>
      <c r="T858">
        <v>37</v>
      </c>
    </row>
    <row r="859" spans="1:20" ht="14.5" hidden="1">
      <c r="A859" s="147" t="str">
        <f t="shared" si="53"/>
        <v>[提取结果.xlsx]02-关联交易等事项统计表-虎头公司-4内部关联现金流</v>
      </c>
      <c r="B859" s="9">
        <v>857</v>
      </c>
      <c r="C859" s="10" t="str">
        <f t="shared" si="52"/>
        <v>2级-4级</v>
      </c>
      <c r="D859" s="73" t="s">
        <v>66</v>
      </c>
      <c r="E859" s="73" t="s">
        <v>78</v>
      </c>
      <c r="F859" s="73" t="s">
        <v>72</v>
      </c>
      <c r="G859" s="73" t="s">
        <v>76</v>
      </c>
      <c r="H859" s="136" t="s">
        <v>512</v>
      </c>
      <c r="I859" s="77" t="s">
        <v>9</v>
      </c>
      <c r="J859" s="26">
        <v>314204.15000000002</v>
      </c>
      <c r="K859" s="22"/>
      <c r="L859" s="23"/>
      <c r="M859" s="20"/>
      <c r="N859" s="24"/>
      <c r="O859" s="20"/>
      <c r="P859" s="20"/>
      <c r="Q859" s="20"/>
      <c r="R859" s="20"/>
      <c r="S859" s="20"/>
      <c r="T859">
        <v>38</v>
      </c>
    </row>
    <row r="860" spans="1:20" ht="14.5" hidden="1">
      <c r="A860" s="147" t="str">
        <f t="shared" si="53"/>
        <v>[提取结果.xlsx]02-关联交易等事项统计表-虎头公司-4内部关联现金流</v>
      </c>
      <c r="B860" s="9">
        <v>858</v>
      </c>
      <c r="C860" s="10" t="str">
        <f t="shared" si="52"/>
        <v>2级-4级</v>
      </c>
      <c r="D860" s="73" t="s">
        <v>66</v>
      </c>
      <c r="E860" s="73" t="s">
        <v>78</v>
      </c>
      <c r="F860" s="73" t="s">
        <v>72</v>
      </c>
      <c r="G860" s="73" t="s">
        <v>76</v>
      </c>
      <c r="H860" s="136" t="s">
        <v>695</v>
      </c>
      <c r="I860" s="77" t="s">
        <v>5</v>
      </c>
      <c r="J860" s="26">
        <v>467056.46</v>
      </c>
      <c r="K860" s="22"/>
      <c r="L860" s="23"/>
      <c r="M860" s="20"/>
      <c r="N860" s="24"/>
      <c r="O860" s="20"/>
      <c r="P860" s="20"/>
      <c r="Q860" s="20"/>
      <c r="R860" s="20"/>
      <c r="S860" s="20"/>
      <c r="T860">
        <v>39</v>
      </c>
    </row>
    <row r="861" spans="1:20" ht="14.5" hidden="1">
      <c r="A861" s="147" t="str">
        <f t="shared" si="53"/>
        <v>[提取结果.xlsx]02-关联交易等事项统计表-虎头公司-4内部关联现金流</v>
      </c>
      <c r="B861" s="9">
        <v>859</v>
      </c>
      <c r="C861" s="10" t="str">
        <f t="shared" si="52"/>
        <v>2级-4级</v>
      </c>
      <c r="D861" s="73" t="s">
        <v>66</v>
      </c>
      <c r="E861" s="73" t="s">
        <v>78</v>
      </c>
      <c r="F861" s="73" t="s">
        <v>72</v>
      </c>
      <c r="G861" s="73" t="s">
        <v>76</v>
      </c>
      <c r="H861" s="136" t="s">
        <v>276</v>
      </c>
      <c r="I861" s="77" t="s">
        <v>5</v>
      </c>
      <c r="J861" s="26">
        <v>1196970.92</v>
      </c>
      <c r="K861" s="22"/>
      <c r="L861" s="23"/>
      <c r="M861" s="20"/>
      <c r="N861" s="24"/>
      <c r="O861" s="20"/>
      <c r="P861" s="20"/>
      <c r="Q861" s="20"/>
      <c r="R861" s="20"/>
      <c r="S861" s="20"/>
      <c r="T861">
        <v>40</v>
      </c>
    </row>
    <row r="862" spans="1:20" ht="13" hidden="1">
      <c r="A862" s="147" t="str">
        <f t="shared" si="53"/>
        <v>[提取结果.xlsx]02-关联交易等事项统计表-虎头公司-4内部关联现金流</v>
      </c>
      <c r="B862" s="9">
        <v>860</v>
      </c>
      <c r="C862" s="10" t="str">
        <f t="shared" si="52"/>
        <v>2级-2级</v>
      </c>
      <c r="D862" s="73" t="s">
        <v>66</v>
      </c>
      <c r="E862" s="73" t="s">
        <v>78</v>
      </c>
      <c r="F862" s="73" t="s">
        <v>66</v>
      </c>
      <c r="G862" s="73" t="s">
        <v>88</v>
      </c>
      <c r="H862" s="119" t="s">
        <v>297</v>
      </c>
      <c r="I862" s="77" t="s">
        <v>3</v>
      </c>
      <c r="J862" s="26">
        <v>280</v>
      </c>
      <c r="K862" s="22"/>
      <c r="L862" s="23"/>
      <c r="M862" s="20"/>
      <c r="N862" s="24"/>
      <c r="O862" s="20"/>
      <c r="P862" s="20"/>
      <c r="Q862" s="20"/>
      <c r="R862" s="20"/>
      <c r="S862" s="20"/>
      <c r="T862">
        <v>41</v>
      </c>
    </row>
    <row r="863" spans="1:20" ht="13" hidden="1">
      <c r="A863" s="147" t="str">
        <f t="shared" si="53"/>
        <v>[提取结果.xlsx]02-关联交易等事项统计表-虎头公司-4内部关联现金流</v>
      </c>
      <c r="B863" s="9">
        <v>861</v>
      </c>
      <c r="C863" s="10" t="str">
        <f t="shared" si="52"/>
        <v>2级-3级</v>
      </c>
      <c r="D863" s="73" t="s">
        <v>66</v>
      </c>
      <c r="E863" s="73" t="s">
        <v>78</v>
      </c>
      <c r="F863" s="73" t="s">
        <v>69</v>
      </c>
      <c r="G863" s="73" t="s">
        <v>70</v>
      </c>
      <c r="H863" s="119" t="s">
        <v>297</v>
      </c>
      <c r="I863" s="77" t="s">
        <v>3</v>
      </c>
      <c r="J863" s="26">
        <v>42</v>
      </c>
      <c r="K863" s="22"/>
      <c r="L863" s="23"/>
      <c r="M863" s="20"/>
      <c r="N863" s="24"/>
      <c r="O863" s="20"/>
      <c r="P863" s="20"/>
      <c r="Q863" s="20"/>
      <c r="R863" s="20"/>
      <c r="S863" s="20"/>
      <c r="T863">
        <v>42</v>
      </c>
    </row>
    <row r="864" spans="1:20" s="178" customFormat="1" ht="14.5" hidden="1">
      <c r="A864" s="147" t="str">
        <f t="shared" si="53"/>
        <v>[提取结果.xlsx]02-关联交易等事项统计表-虎头公司-4内部关联现金流</v>
      </c>
      <c r="B864" s="172">
        <v>862</v>
      </c>
      <c r="C864" s="152" t="str">
        <f t="shared" si="52"/>
        <v>2级-2级</v>
      </c>
      <c r="D864" s="152" t="s">
        <v>66</v>
      </c>
      <c r="E864" s="152" t="s">
        <v>78</v>
      </c>
      <c r="F864" s="152" t="s">
        <v>66</v>
      </c>
      <c r="G864" s="152" t="s">
        <v>169</v>
      </c>
      <c r="H864" s="188" t="s">
        <v>403</v>
      </c>
      <c r="I864" s="174" t="s">
        <v>6</v>
      </c>
      <c r="J864" s="175">
        <v>320250</v>
      </c>
      <c r="K864" s="173"/>
      <c r="L864" s="174"/>
      <c r="M864" s="176"/>
      <c r="N864" s="177"/>
      <c r="O864" s="176"/>
      <c r="P864" s="176"/>
      <c r="Q864" s="176"/>
      <c r="R864" s="176"/>
      <c r="S864" s="176"/>
      <c r="T864" s="178">
        <v>43</v>
      </c>
    </row>
    <row r="865" spans="1:20" ht="13" hidden="1">
      <c r="A865" s="147" t="str">
        <f t="shared" si="53"/>
        <v>[提取结果.xlsx]02-关联交易等事项统计表-虎头公司-4内部关联现金流</v>
      </c>
      <c r="B865" s="9">
        <v>863</v>
      </c>
      <c r="C865" s="10" t="str">
        <f t="shared" si="52"/>
        <v>2级-3级</v>
      </c>
      <c r="D865" s="73" t="s">
        <v>66</v>
      </c>
      <c r="E865" s="73" t="s">
        <v>78</v>
      </c>
      <c r="F865" s="73" t="s">
        <v>69</v>
      </c>
      <c r="G865" s="73" t="s">
        <v>358</v>
      </c>
      <c r="H865" s="119" t="s">
        <v>297</v>
      </c>
      <c r="I865" s="77" t="s">
        <v>3</v>
      </c>
      <c r="J865" s="26">
        <v>238</v>
      </c>
      <c r="K865" s="22"/>
      <c r="L865" s="23"/>
      <c r="M865" s="20"/>
      <c r="N865" s="24"/>
      <c r="O865" s="20"/>
      <c r="P865" s="20"/>
      <c r="Q865" s="20"/>
      <c r="R865" s="20"/>
      <c r="S865" s="20"/>
      <c r="T865">
        <v>44</v>
      </c>
    </row>
    <row r="866" spans="1:20" ht="13" hidden="1">
      <c r="A866" s="147" t="str">
        <f t="shared" si="53"/>
        <v>[提取结果.xlsx]02-关联交易等事项统计表-虎头公司-4内部关联现金流</v>
      </c>
      <c r="B866" s="9">
        <v>864</v>
      </c>
      <c r="C866" s="10" t="str">
        <f t="shared" si="52"/>
        <v>2级-2级</v>
      </c>
      <c r="D866" s="73" t="s">
        <v>66</v>
      </c>
      <c r="E866" s="73" t="s">
        <v>78</v>
      </c>
      <c r="F866" s="73" t="s">
        <v>66</v>
      </c>
      <c r="G866" s="73" t="s">
        <v>696</v>
      </c>
      <c r="H866" s="119" t="s">
        <v>297</v>
      </c>
      <c r="I866" s="77" t="s">
        <v>3</v>
      </c>
      <c r="J866" s="26">
        <v>32881979.93</v>
      </c>
      <c r="K866" s="22"/>
      <c r="L866" s="23"/>
      <c r="M866" s="20"/>
      <c r="N866" s="24"/>
      <c r="O866" s="20"/>
      <c r="P866" s="20"/>
      <c r="Q866" s="20"/>
      <c r="R866" s="20"/>
      <c r="S866" s="20"/>
      <c r="T866">
        <v>45</v>
      </c>
    </row>
    <row r="867" spans="1:20" ht="13" hidden="1">
      <c r="A867" s="147" t="str">
        <f t="shared" si="53"/>
        <v>[提取结果.xlsx]02-关联交易等事项统计表-虎头公司-4内部关联现金流</v>
      </c>
      <c r="B867" s="9">
        <v>865</v>
      </c>
      <c r="C867" s="10" t="str">
        <f t="shared" si="52"/>
        <v>2级-2级</v>
      </c>
      <c r="D867" s="73" t="s">
        <v>66</v>
      </c>
      <c r="E867" s="73" t="s">
        <v>78</v>
      </c>
      <c r="F867" s="73" t="s">
        <v>66</v>
      </c>
      <c r="G867" s="73" t="s">
        <v>84</v>
      </c>
      <c r="H867" s="119" t="s">
        <v>297</v>
      </c>
      <c r="I867" s="77" t="s">
        <v>3</v>
      </c>
      <c r="J867" s="26">
        <v>619472.09</v>
      </c>
      <c r="K867" s="22"/>
      <c r="L867" s="23"/>
      <c r="M867" s="20"/>
      <c r="N867" s="24"/>
      <c r="O867" s="20"/>
      <c r="P867" s="20"/>
      <c r="Q867" s="20"/>
      <c r="R867" s="20"/>
      <c r="S867" s="20"/>
      <c r="T867">
        <v>46</v>
      </c>
    </row>
    <row r="868" spans="1:20" s="178" customFormat="1" ht="14.5" hidden="1">
      <c r="A868" s="147" t="str">
        <f t="shared" si="53"/>
        <v>[提取结果.xlsx]02-关联交易等事项统计表-虎头公司-4内部关联现金流</v>
      </c>
      <c r="B868" s="172">
        <v>866</v>
      </c>
      <c r="C868" s="152" t="str">
        <f t="shared" si="52"/>
        <v>2级-2级</v>
      </c>
      <c r="D868" s="152" t="s">
        <v>66</v>
      </c>
      <c r="E868" s="152" t="s">
        <v>78</v>
      </c>
      <c r="F868" s="152" t="s">
        <v>66</v>
      </c>
      <c r="G868" s="152" t="s">
        <v>109</v>
      </c>
      <c r="H868" s="188" t="s">
        <v>697</v>
      </c>
      <c r="I868" s="174" t="s">
        <v>9</v>
      </c>
      <c r="J868" s="175">
        <v>686279</v>
      </c>
      <c r="K868" s="173"/>
      <c r="L868" s="174"/>
      <c r="M868" s="176"/>
      <c r="N868" s="177"/>
      <c r="O868" s="176"/>
      <c r="P868" s="176"/>
      <c r="Q868" s="176"/>
      <c r="R868" s="176"/>
      <c r="S868" s="176"/>
      <c r="T868" s="178">
        <v>47</v>
      </c>
    </row>
    <row r="869" spans="1:20" ht="14.5" hidden="1">
      <c r="A869" s="147" t="str">
        <f t="shared" si="53"/>
        <v>[提取结果.xlsx]02-关联交易等事项统计表-虎头公司-4内部关联现金流</v>
      </c>
      <c r="B869" s="9">
        <v>867</v>
      </c>
      <c r="C869" s="10" t="str">
        <f t="shared" si="52"/>
        <v>2级-2级</v>
      </c>
      <c r="D869" s="73" t="s">
        <v>66</v>
      </c>
      <c r="E869" s="73" t="s">
        <v>78</v>
      </c>
      <c r="F869" s="73" t="s">
        <v>66</v>
      </c>
      <c r="G869" s="73" t="s">
        <v>109</v>
      </c>
      <c r="H869" s="136" t="s">
        <v>601</v>
      </c>
      <c r="I869" s="77" t="s">
        <v>6</v>
      </c>
      <c r="J869" s="26">
        <v>686279</v>
      </c>
      <c r="K869" s="22"/>
      <c r="L869" s="23"/>
      <c r="M869" s="20"/>
      <c r="N869" s="24"/>
      <c r="O869" s="20"/>
      <c r="P869" s="20"/>
      <c r="Q869" s="20"/>
      <c r="R869" s="20"/>
      <c r="S869" s="20"/>
      <c r="T869">
        <v>48</v>
      </c>
    </row>
    <row r="870" spans="1:20" s="178" customFormat="1" ht="14.5" hidden="1">
      <c r="A870" s="171" t="str">
        <f t="shared" si="53"/>
        <v>[提取结果.xlsx]02-关联交易等事项统计表-虎头公司-4内部关联现金流</v>
      </c>
      <c r="B870" s="172">
        <v>868</v>
      </c>
      <c r="C870" s="152" t="str">
        <f t="shared" si="52"/>
        <v>2级-2级</v>
      </c>
      <c r="D870" s="152" t="s">
        <v>66</v>
      </c>
      <c r="E870" s="152" t="s">
        <v>78</v>
      </c>
      <c r="F870" s="152" t="s">
        <v>66</v>
      </c>
      <c r="G870" s="152" t="s">
        <v>109</v>
      </c>
      <c r="H870" s="188" t="s">
        <v>601</v>
      </c>
      <c r="I870" s="174" t="s">
        <v>9</v>
      </c>
      <c r="J870" s="175">
        <v>2058837</v>
      </c>
      <c r="K870" s="173"/>
      <c r="L870" s="174"/>
      <c r="M870" s="176"/>
      <c r="N870" s="177"/>
      <c r="O870" s="176"/>
      <c r="P870" s="176"/>
      <c r="Q870" s="176"/>
      <c r="R870" s="176"/>
      <c r="S870" s="176"/>
      <c r="T870" s="178">
        <v>49</v>
      </c>
    </row>
    <row r="871" spans="1:20" ht="26" hidden="1">
      <c r="A871" s="147" t="str">
        <f t="shared" si="53"/>
        <v>[提取结果.xlsx]02-关联交易等事项统计表-虎头公司-4内部关联现金流</v>
      </c>
      <c r="B871" s="9">
        <v>869</v>
      </c>
      <c r="C871" s="10" t="str">
        <f t="shared" si="52"/>
        <v>2级-2级</v>
      </c>
      <c r="D871" s="73" t="s">
        <v>66</v>
      </c>
      <c r="E871" s="73" t="s">
        <v>78</v>
      </c>
      <c r="F871" s="73" t="s">
        <v>66</v>
      </c>
      <c r="G871" s="73" t="s">
        <v>109</v>
      </c>
      <c r="H871" s="136" t="s">
        <v>698</v>
      </c>
      <c r="I871" s="77" t="s">
        <v>24</v>
      </c>
      <c r="J871" s="26">
        <v>22546518.079999998</v>
      </c>
      <c r="K871" s="22"/>
      <c r="L871" s="23"/>
      <c r="M871" s="20"/>
      <c r="N871" s="24"/>
      <c r="O871" s="20"/>
      <c r="P871" s="20"/>
      <c r="Q871" s="20"/>
      <c r="R871" s="20"/>
      <c r="S871" s="20"/>
      <c r="T871">
        <v>50</v>
      </c>
    </row>
    <row r="872" spans="1:20" s="178" customFormat="1" ht="14.5" hidden="1">
      <c r="A872" s="171" t="str">
        <f t="shared" si="53"/>
        <v>[提取结果.xlsx]02-关联交易等事项统计表-虎头公司-4内部关联现金流</v>
      </c>
      <c r="B872" s="172">
        <v>870</v>
      </c>
      <c r="C872" s="152" t="str">
        <f t="shared" si="52"/>
        <v>2级-3级</v>
      </c>
      <c r="D872" s="152" t="s">
        <v>66</v>
      </c>
      <c r="E872" s="152" t="s">
        <v>78</v>
      </c>
      <c r="F872" s="152" t="s">
        <v>69</v>
      </c>
      <c r="G872" s="152" t="s">
        <v>285</v>
      </c>
      <c r="H872" s="188" t="s">
        <v>601</v>
      </c>
      <c r="I872" s="174" t="s">
        <v>9</v>
      </c>
      <c r="J872" s="175">
        <v>1453492.92</v>
      </c>
      <c r="K872" s="173"/>
      <c r="L872" s="174"/>
      <c r="M872" s="176"/>
      <c r="N872" s="177"/>
      <c r="O872" s="176"/>
      <c r="P872" s="176"/>
      <c r="Q872" s="176"/>
      <c r="R872" s="176"/>
      <c r="S872" s="176"/>
      <c r="T872" s="178">
        <v>51</v>
      </c>
    </row>
    <row r="873" spans="1:20" ht="13" hidden="1">
      <c r="A873" s="147" t="str">
        <f t="shared" si="53"/>
        <v>[提取结果.xlsx]02-关联交易等事项统计表-虎头公司-4内部关联现金流</v>
      </c>
      <c r="B873" s="9">
        <v>871</v>
      </c>
      <c r="C873" s="10" t="str">
        <f t="shared" si="52"/>
        <v>2级-1级</v>
      </c>
      <c r="D873" s="73" t="s">
        <v>66</v>
      </c>
      <c r="E873" s="73" t="s">
        <v>78</v>
      </c>
      <c r="F873" s="73" t="s">
        <v>64</v>
      </c>
      <c r="G873" s="73" t="s">
        <v>65</v>
      </c>
      <c r="H873" s="119" t="s">
        <v>297</v>
      </c>
      <c r="I873" s="77" t="s">
        <v>3</v>
      </c>
      <c r="J873" s="26">
        <v>5376</v>
      </c>
      <c r="K873" s="22"/>
      <c r="L873" s="23"/>
      <c r="M873" s="20"/>
      <c r="N873" s="24"/>
      <c r="O873" s="20"/>
      <c r="P873" s="20"/>
      <c r="Q873" s="20"/>
      <c r="R873" s="20"/>
      <c r="S873" s="20"/>
      <c r="T873">
        <v>52</v>
      </c>
    </row>
    <row r="874" spans="1:20" ht="13" hidden="1">
      <c r="A874" s="147" t="str">
        <f t="shared" si="53"/>
        <v>[提取结果.xlsx]02-关联交易等事项统计表-虎头公司-4内部关联现金流</v>
      </c>
      <c r="B874" s="9">
        <v>872</v>
      </c>
      <c r="C874" s="10" t="str">
        <f t="shared" si="52"/>
        <v>2级-1级</v>
      </c>
      <c r="D874" s="73" t="s">
        <v>66</v>
      </c>
      <c r="E874" s="73" t="s">
        <v>78</v>
      </c>
      <c r="F874" s="73" t="s">
        <v>64</v>
      </c>
      <c r="G874" s="73" t="s">
        <v>65</v>
      </c>
      <c r="H874" s="119" t="s">
        <v>699</v>
      </c>
      <c r="I874" s="77" t="s">
        <v>9</v>
      </c>
      <c r="J874" s="26">
        <v>90053.84</v>
      </c>
      <c r="K874" s="22"/>
      <c r="L874" s="23"/>
      <c r="M874" s="20"/>
      <c r="N874" s="24"/>
      <c r="O874" s="20"/>
      <c r="P874" s="20"/>
      <c r="Q874" s="20"/>
      <c r="R874" s="20"/>
      <c r="S874" s="20"/>
      <c r="T874">
        <v>53</v>
      </c>
    </row>
    <row r="875" spans="1:20" s="178" customFormat="1" ht="13" hidden="1">
      <c r="A875" s="171" t="str">
        <f t="shared" si="53"/>
        <v>[提取结果.xlsx]02-关联交易等事项统计表-虎头公司-4内部关联现金流</v>
      </c>
      <c r="B875" s="172">
        <v>873</v>
      </c>
      <c r="C875" s="152" t="str">
        <f t="shared" si="52"/>
        <v>2级-1级</v>
      </c>
      <c r="D875" s="152" t="s">
        <v>66</v>
      </c>
      <c r="E875" s="152" t="s">
        <v>78</v>
      </c>
      <c r="F875" s="152" t="s">
        <v>64</v>
      </c>
      <c r="G875" s="152" t="s">
        <v>65</v>
      </c>
      <c r="H875" s="173" t="s">
        <v>700</v>
      </c>
      <c r="I875" s="174" t="s">
        <v>10</v>
      </c>
      <c r="J875" s="175">
        <v>350000000</v>
      </c>
      <c r="K875" s="173"/>
      <c r="L875" s="174"/>
      <c r="M875" s="176"/>
      <c r="N875" s="177"/>
      <c r="O875" s="176"/>
      <c r="P875" s="176"/>
      <c r="Q875" s="176"/>
      <c r="R875" s="176"/>
      <c r="S875" s="176"/>
      <c r="T875" s="178">
        <v>54</v>
      </c>
    </row>
    <row r="876" spans="1:20" ht="13" hidden="1">
      <c r="A876" s="147" t="str">
        <f t="shared" si="53"/>
        <v>[提取结果.xlsx]02-关联交易等事项统计表-虎头公司-4内部关联现金流</v>
      </c>
      <c r="B876" s="9">
        <v>874</v>
      </c>
      <c r="C876" s="10" t="str">
        <f t="shared" si="52"/>
        <v>2级-1级</v>
      </c>
      <c r="D876" s="73" t="s">
        <v>66</v>
      </c>
      <c r="E876" s="73" t="s">
        <v>78</v>
      </c>
      <c r="F876" s="73" t="s">
        <v>64</v>
      </c>
      <c r="G876" s="73" t="s">
        <v>65</v>
      </c>
      <c r="H876" s="119" t="s">
        <v>256</v>
      </c>
      <c r="I876" s="77" t="s">
        <v>5</v>
      </c>
      <c r="J876" s="26">
        <v>1146250</v>
      </c>
      <c r="K876" s="22"/>
      <c r="L876" s="23"/>
      <c r="M876" s="20"/>
      <c r="N876" s="24"/>
      <c r="O876" s="20"/>
      <c r="P876" s="20"/>
      <c r="Q876" s="20"/>
      <c r="R876" s="20"/>
      <c r="S876" s="20"/>
      <c r="T876">
        <v>55</v>
      </c>
    </row>
    <row r="877" spans="1:20" ht="14.5" hidden="1">
      <c r="A877" s="147" t="str">
        <f t="shared" si="53"/>
        <v>[提取结果.xlsx]02-关联交易等事项统计表-虎头公司-4内部关联现金流</v>
      </c>
      <c r="B877" s="9">
        <v>875</v>
      </c>
      <c r="C877" s="10" t="str">
        <f t="shared" ref="C877:C882" si="55">TEXT(D877,"000")&amp;"-"&amp;TEXT(F877,"000")</f>
        <v>3级-4级</v>
      </c>
      <c r="D877" s="73" t="s">
        <v>69</v>
      </c>
      <c r="E877" s="73" t="s">
        <v>293</v>
      </c>
      <c r="F877" s="73" t="s">
        <v>72</v>
      </c>
      <c r="G877" s="73" t="s">
        <v>73</v>
      </c>
      <c r="H877" s="136" t="s">
        <v>403</v>
      </c>
      <c r="I877" s="77" t="s">
        <v>6</v>
      </c>
      <c r="J877" s="26">
        <v>2730</v>
      </c>
      <c r="K877" s="22"/>
      <c r="L877" s="23"/>
      <c r="M877" s="20"/>
      <c r="N877" s="24"/>
      <c r="O877" s="20"/>
      <c r="P877" s="20"/>
      <c r="Q877" s="20"/>
      <c r="R877" s="20"/>
      <c r="S877" s="20"/>
      <c r="T877">
        <v>56</v>
      </c>
    </row>
    <row r="878" spans="1:20" ht="14.5" hidden="1">
      <c r="A878" s="147" t="str">
        <f t="shared" si="53"/>
        <v>[提取结果.xlsx]02-关联交易等事项统计表-虎头公司-4内部关联现金流</v>
      </c>
      <c r="B878" s="9">
        <v>876</v>
      </c>
      <c r="C878" s="10" t="str">
        <f t="shared" si="55"/>
        <v>3级-3级</v>
      </c>
      <c r="D878" s="73" t="s">
        <v>69</v>
      </c>
      <c r="E878" s="73" t="s">
        <v>293</v>
      </c>
      <c r="F878" s="73" t="s">
        <v>69</v>
      </c>
      <c r="G878" s="73" t="s">
        <v>279</v>
      </c>
      <c r="H878" s="136" t="s">
        <v>403</v>
      </c>
      <c r="I878" s="77" t="s">
        <v>6</v>
      </c>
      <c r="J878" s="26">
        <v>13330.24</v>
      </c>
      <c r="K878" s="22"/>
      <c r="L878" s="23"/>
      <c r="M878" s="20"/>
      <c r="N878" s="24"/>
      <c r="O878" s="20"/>
      <c r="P878" s="20"/>
      <c r="Q878" s="20"/>
      <c r="R878" s="20"/>
      <c r="S878" s="20"/>
      <c r="T878">
        <v>57</v>
      </c>
    </row>
    <row r="879" spans="1:20" ht="14.5" hidden="1">
      <c r="A879" s="147" t="str">
        <f t="shared" si="53"/>
        <v>[提取结果.xlsx]02-关联交易等事项统计表-虎头公司-4内部关联现金流</v>
      </c>
      <c r="B879" s="9">
        <v>877</v>
      </c>
      <c r="C879" s="10" t="str">
        <f t="shared" si="55"/>
        <v>3级-2级</v>
      </c>
      <c r="D879" s="73" t="s">
        <v>69</v>
      </c>
      <c r="E879" s="73" t="s">
        <v>293</v>
      </c>
      <c r="F879" s="73" t="s">
        <v>66</v>
      </c>
      <c r="G879" s="73" t="s">
        <v>175</v>
      </c>
      <c r="H879" s="136" t="s">
        <v>403</v>
      </c>
      <c r="I879" s="77" t="s">
        <v>6</v>
      </c>
      <c r="J879" s="26">
        <v>499314.3</v>
      </c>
      <c r="K879" s="22"/>
      <c r="L879" s="23"/>
      <c r="M879" s="20"/>
      <c r="N879" s="24"/>
      <c r="O879" s="20"/>
      <c r="P879" s="20"/>
      <c r="Q879" s="20"/>
      <c r="R879" s="20"/>
      <c r="S879" s="20"/>
      <c r="T879">
        <v>58</v>
      </c>
    </row>
    <row r="880" spans="1:20" ht="14.5" hidden="1">
      <c r="A880" s="147" t="str">
        <f t="shared" si="53"/>
        <v>[提取结果.xlsx]02-关联交易等事项统计表-虎头公司-4内部关联现金流</v>
      </c>
      <c r="B880" s="9">
        <v>878</v>
      </c>
      <c r="C880" s="10" t="str">
        <f t="shared" si="55"/>
        <v>3级-2级</v>
      </c>
      <c r="D880" s="73" t="s">
        <v>69</v>
      </c>
      <c r="E880" s="73" t="s">
        <v>293</v>
      </c>
      <c r="F880" s="73" t="s">
        <v>66</v>
      </c>
      <c r="G880" s="73" t="s">
        <v>175</v>
      </c>
      <c r="H880" s="136" t="s">
        <v>403</v>
      </c>
      <c r="I880" s="77" t="s">
        <v>9</v>
      </c>
      <c r="J880" s="26">
        <v>1500</v>
      </c>
      <c r="K880" s="22"/>
      <c r="L880" s="23"/>
      <c r="M880" s="20"/>
      <c r="N880" s="24"/>
      <c r="O880" s="20"/>
      <c r="P880" s="20"/>
      <c r="Q880" s="20"/>
      <c r="R880" s="20"/>
      <c r="S880" s="20"/>
      <c r="T880">
        <v>59</v>
      </c>
    </row>
    <row r="881" spans="1:20" s="178" customFormat="1" ht="14.5" hidden="1">
      <c r="A881" s="147" t="str">
        <f t="shared" si="53"/>
        <v>[提取结果.xlsx]02-关联交易等事项统计表-虎头公司-4内部关联现金流</v>
      </c>
      <c r="B881" s="172">
        <v>879</v>
      </c>
      <c r="C881" s="152" t="str">
        <f t="shared" si="55"/>
        <v>3级-3级</v>
      </c>
      <c r="D881" s="152" t="s">
        <v>69</v>
      </c>
      <c r="E881" s="152" t="s">
        <v>293</v>
      </c>
      <c r="F881" s="152" t="s">
        <v>69</v>
      </c>
      <c r="G881" s="152" t="s">
        <v>476</v>
      </c>
      <c r="H881" s="188" t="s">
        <v>403</v>
      </c>
      <c r="I881" s="174" t="s">
        <v>6</v>
      </c>
      <c r="J881" s="175">
        <v>106516.07</v>
      </c>
      <c r="K881" s="173"/>
      <c r="L881" s="174"/>
      <c r="M881" s="176"/>
      <c r="N881" s="177"/>
      <c r="O881" s="176"/>
      <c r="P881" s="176"/>
      <c r="Q881" s="176"/>
      <c r="R881" s="176"/>
      <c r="S881" s="176"/>
      <c r="T881" s="178">
        <v>60</v>
      </c>
    </row>
    <row r="882" spans="1:20" ht="14.5" hidden="1">
      <c r="A882" s="147" t="str">
        <f t="shared" si="53"/>
        <v>[提取结果.xlsx]02-关联交易等事项统计表-虎头公司-4内部关联现金流</v>
      </c>
      <c r="B882" s="9">
        <v>880</v>
      </c>
      <c r="C882" s="10" t="str">
        <f t="shared" si="55"/>
        <v>3级-3级</v>
      </c>
      <c r="D882" s="73" t="s">
        <v>69</v>
      </c>
      <c r="E882" s="73" t="s">
        <v>293</v>
      </c>
      <c r="F882" s="73" t="s">
        <v>69</v>
      </c>
      <c r="G882" s="73" t="s">
        <v>161</v>
      </c>
      <c r="H882" s="136" t="s">
        <v>403</v>
      </c>
      <c r="I882" s="77" t="s">
        <v>9</v>
      </c>
      <c r="J882" s="26">
        <v>22000</v>
      </c>
      <c r="K882" s="22"/>
      <c r="L882" s="23"/>
      <c r="M882" s="20"/>
      <c r="N882" s="24"/>
      <c r="O882" s="20"/>
      <c r="P882" s="20"/>
      <c r="Q882" s="20"/>
      <c r="R882" s="20"/>
      <c r="S882" s="20"/>
      <c r="T882">
        <v>61</v>
      </c>
    </row>
  </sheetData>
  <autoFilter ref="A2:AA882" xr:uid="{00000000-0009-0000-0000-000001000000}">
    <filterColumn colId="4">
      <filters>
        <filter val="广州轻工工贸集团有限公司-1级"/>
      </filters>
    </filterColumn>
    <filterColumn colId="6">
      <filters>
        <filter val="广州奥宝房地产发展有限公司-3级"/>
        <filter val="广州市奥宝物业管理有限公司-4级"/>
      </filters>
    </filterColumn>
  </autoFilter>
  <mergeCells count="2">
    <mergeCell ref="H1:J1"/>
    <mergeCell ref="K1:M1"/>
  </mergeCells>
  <phoneticPr fontId="21" type="noConversion"/>
  <conditionalFormatting sqref="E145">
    <cfRule type="duplicateValues" dxfId="390" priority="36"/>
  </conditionalFormatting>
  <conditionalFormatting sqref="E145">
    <cfRule type="duplicateValues" dxfId="389" priority="34"/>
    <cfRule type="duplicateValues" dxfId="388" priority="35"/>
  </conditionalFormatting>
  <conditionalFormatting sqref="G145">
    <cfRule type="duplicateValues" dxfId="387" priority="30"/>
  </conditionalFormatting>
  <conditionalFormatting sqref="G145">
    <cfRule type="duplicateValues" dxfId="386" priority="28"/>
    <cfRule type="duplicateValues" dxfId="385" priority="29"/>
  </conditionalFormatting>
  <conditionalFormatting sqref="E146">
    <cfRule type="duplicateValues" dxfId="384" priority="27"/>
  </conditionalFormatting>
  <conditionalFormatting sqref="E146">
    <cfRule type="duplicateValues" dxfId="383" priority="25"/>
    <cfRule type="duplicateValues" dxfId="382" priority="26"/>
  </conditionalFormatting>
  <conditionalFormatting sqref="G146">
    <cfRule type="duplicateValues" dxfId="381" priority="24"/>
  </conditionalFormatting>
  <conditionalFormatting sqref="G146">
    <cfRule type="duplicateValues" dxfId="380" priority="22"/>
    <cfRule type="duplicateValues" dxfId="379" priority="23"/>
  </conditionalFormatting>
  <conditionalFormatting sqref="H145">
    <cfRule type="duplicateValues" dxfId="378" priority="21"/>
  </conditionalFormatting>
  <conditionalFormatting sqref="H145">
    <cfRule type="duplicateValues" dxfId="377" priority="19"/>
    <cfRule type="duplicateValues" dxfId="376" priority="20"/>
  </conditionalFormatting>
  <conditionalFormatting sqref="G148">
    <cfRule type="duplicateValues" dxfId="375" priority="18"/>
  </conditionalFormatting>
  <conditionalFormatting sqref="G148">
    <cfRule type="duplicateValues" dxfId="374" priority="16"/>
    <cfRule type="duplicateValues" dxfId="373" priority="17"/>
  </conditionalFormatting>
  <conditionalFormatting sqref="G151">
    <cfRule type="duplicateValues" dxfId="372" priority="15"/>
  </conditionalFormatting>
  <conditionalFormatting sqref="G151">
    <cfRule type="duplicateValues" dxfId="371" priority="13"/>
    <cfRule type="duplicateValues" dxfId="370" priority="14"/>
  </conditionalFormatting>
  <conditionalFormatting sqref="G151">
    <cfRule type="duplicateValues" dxfId="369" priority="12"/>
  </conditionalFormatting>
  <conditionalFormatting sqref="G151">
    <cfRule type="duplicateValues" dxfId="368" priority="10"/>
    <cfRule type="duplicateValues" dxfId="367" priority="11"/>
  </conditionalFormatting>
  <conditionalFormatting sqref="G151">
    <cfRule type="duplicateValues" dxfId="366" priority="9"/>
  </conditionalFormatting>
  <conditionalFormatting sqref="G151">
    <cfRule type="duplicateValues" dxfId="365" priority="7"/>
    <cfRule type="duplicateValues" dxfId="364" priority="8"/>
  </conditionalFormatting>
  <conditionalFormatting sqref="E148:E151">
    <cfRule type="duplicateValues" dxfId="363" priority="6"/>
  </conditionalFormatting>
  <conditionalFormatting sqref="E148:E151">
    <cfRule type="duplicateValues" dxfId="362" priority="4"/>
    <cfRule type="duplicateValues" dxfId="361" priority="5"/>
  </conditionalFormatting>
  <conditionalFormatting sqref="H148">
    <cfRule type="duplicateValues" dxfId="360" priority="3"/>
  </conditionalFormatting>
  <conditionalFormatting sqref="H148">
    <cfRule type="duplicateValues" dxfId="359" priority="1"/>
    <cfRule type="duplicateValues" dxfId="358" priority="2"/>
  </conditionalFormatting>
  <conditionalFormatting sqref="G195">
    <cfRule type="duplicateValues" dxfId="357" priority="42"/>
  </conditionalFormatting>
  <conditionalFormatting sqref="G195">
    <cfRule type="duplicateValues" dxfId="356" priority="40"/>
    <cfRule type="duplicateValues" dxfId="355" priority="41"/>
  </conditionalFormatting>
  <conditionalFormatting sqref="G198">
    <cfRule type="duplicateValues" dxfId="354" priority="39"/>
  </conditionalFormatting>
  <conditionalFormatting sqref="G198">
    <cfRule type="duplicateValues" dxfId="353" priority="37"/>
    <cfRule type="duplicateValues" dxfId="352" priority="38"/>
  </conditionalFormatting>
  <conditionalFormatting sqref="G199">
    <cfRule type="duplicateValues" dxfId="351" priority="43"/>
  </conditionalFormatting>
  <conditionalFormatting sqref="G199">
    <cfRule type="duplicateValues" dxfId="350" priority="44"/>
  </conditionalFormatting>
  <conditionalFormatting sqref="G248">
    <cfRule type="duplicateValues" dxfId="349" priority="33"/>
  </conditionalFormatting>
  <conditionalFormatting sqref="G248">
    <cfRule type="duplicateValues" dxfId="348" priority="31"/>
    <cfRule type="duplicateValues" dxfId="347" priority="32"/>
  </conditionalFormatting>
  <conditionalFormatting sqref="G250">
    <cfRule type="duplicateValues" dxfId="346" priority="45"/>
  </conditionalFormatting>
  <conditionalFormatting sqref="G250">
    <cfRule type="duplicateValues" dxfId="345" priority="46"/>
  </conditionalFormatting>
  <conditionalFormatting sqref="G248">
    <cfRule type="duplicateValues" dxfId="344" priority="47"/>
  </conditionalFormatting>
  <conditionalFormatting sqref="G248">
    <cfRule type="duplicateValues" dxfId="343" priority="48"/>
  </conditionalFormatting>
  <conditionalFormatting sqref="G250">
    <cfRule type="duplicateValues" dxfId="342" priority="49"/>
  </conditionalFormatting>
  <conditionalFormatting sqref="G250">
    <cfRule type="duplicateValues" dxfId="341" priority="50"/>
  </conditionalFormatting>
  <conditionalFormatting sqref="G250">
    <cfRule type="duplicateValues" dxfId="340" priority="51"/>
  </conditionalFormatting>
  <conditionalFormatting sqref="G250">
    <cfRule type="duplicateValues" dxfId="339" priority="52"/>
  </conditionalFormatting>
  <conditionalFormatting sqref="G250">
    <cfRule type="duplicateValues" dxfId="338" priority="53"/>
  </conditionalFormatting>
  <conditionalFormatting sqref="G250">
    <cfRule type="duplicateValues" dxfId="337" priority="54"/>
  </conditionalFormatting>
  <conditionalFormatting sqref="G251">
    <cfRule type="duplicateValues" dxfId="336" priority="55"/>
  </conditionalFormatting>
  <conditionalFormatting sqref="G251">
    <cfRule type="duplicateValues" dxfId="335" priority="56"/>
  </conditionalFormatting>
  <conditionalFormatting sqref="G252">
    <cfRule type="duplicateValues" dxfId="334" priority="57"/>
  </conditionalFormatting>
  <conditionalFormatting sqref="G252">
    <cfRule type="duplicateValues" dxfId="333" priority="58"/>
  </conditionalFormatting>
  <conditionalFormatting sqref="G251">
    <cfRule type="duplicateValues" dxfId="332" priority="59"/>
  </conditionalFormatting>
  <conditionalFormatting sqref="G251">
    <cfRule type="duplicateValues" dxfId="331" priority="60"/>
  </conditionalFormatting>
  <conditionalFormatting sqref="G251">
    <cfRule type="duplicateValues" dxfId="330" priority="61"/>
  </conditionalFormatting>
  <conditionalFormatting sqref="G251">
    <cfRule type="duplicateValues" dxfId="329" priority="62"/>
  </conditionalFormatting>
  <conditionalFormatting sqref="G251">
    <cfRule type="duplicateValues" dxfId="328" priority="63"/>
  </conditionalFormatting>
  <conditionalFormatting sqref="G251">
    <cfRule type="duplicateValues" dxfId="327" priority="64"/>
  </conditionalFormatting>
  <conditionalFormatting sqref="G435">
    <cfRule type="duplicateValues" dxfId="326" priority="65"/>
  </conditionalFormatting>
  <conditionalFormatting sqref="G435">
    <cfRule type="duplicateValues" dxfId="325" priority="66"/>
  </conditionalFormatting>
  <conditionalFormatting sqref="G436">
    <cfRule type="duplicateValues" dxfId="324" priority="67"/>
  </conditionalFormatting>
  <conditionalFormatting sqref="G436">
    <cfRule type="duplicateValues" dxfId="323" priority="68"/>
  </conditionalFormatting>
  <dataValidations count="6">
    <dataValidation type="list" allowBlank="1" showInputMessage="1" showErrorMessage="1" sqref="G752:G753" xr:uid="{00000000-0002-0000-0100-000000000000}">
      <formula1>INDIRECT("_"&amp;F751)</formula1>
    </dataValidation>
    <dataValidation type="list" allowBlank="1" showInputMessage="1" showErrorMessage="1" sqref="G454 G147 E145:G146 G152:G192 E147:E192 G115 G822:G882 E822:E882 G501:G664 E437:E664 G437:G440 G51:G113 E51:E115" xr:uid="{00000000-0002-0000-0100-000001000000}">
      <formula1>INDIRECT("_"&amp;D51)</formula1>
    </dataValidation>
    <dataValidation type="list" allowBlank="1" showInputMessage="1" showErrorMessage="1" sqref="F822:F842 D822:D842 F814:F817 D798:D817 F798:F812 F560:F790 D560:D790 D501:D526 F501:F526 D437:D440 F437:F440 F3:F339 D3:D339" xr:uid="{00000000-0002-0000-0100-000002000000}">
      <formula1>#REF!</formula1>
    </dataValidation>
    <dataValidation type="list" allowBlank="1" showInputMessage="1" showErrorMessage="1" sqref="G751 F390 E3:E50 G3:G50 G754:G821 G665:G743 E665:E821 G259:G436 G193:G257 E193:E436 E116:E144 G116:G144" xr:uid="{00000000-0002-0000-0100-000003000000}">
      <formula1>INDIRECT("_"&amp;B3)</formula1>
    </dataValidation>
    <dataValidation type="list" allowBlank="1" showInputMessage="1" showErrorMessage="1" sqref="G744" xr:uid="{00000000-0002-0000-0100-000004000000}">
      <formula1>INDIRECT("_"&amp;#REF!)</formula1>
    </dataValidation>
    <dataValidation type="list" allowBlank="1" showInputMessage="1" showErrorMessage="1" sqref="L284:L286 I3:I150 L38:L281 I152:I281 I292:I882 L292:L882 H438:H440 H454 I288:I290 L288:L290 I284:I286" xr:uid="{00000000-0002-0000-0100-000005000000}">
      <formula1>$H$1:$H$2</formula1>
    </dataValidation>
  </dataValidations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/>
  <dimension ref="A1:R492"/>
  <sheetViews>
    <sheetView view="pageBreakPreview" topLeftCell="A47" zoomScaleNormal="100" zoomScaleSheetLayoutView="10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9.1796875" style="28" customWidth="1"/>
    <col min="3" max="3" width="5.26953125" style="8" customWidth="1"/>
    <col min="4" max="4" width="29.26953125" style="8" customWidth="1"/>
    <col min="5" max="5" width="7.81640625" style="28" customWidth="1"/>
    <col min="6" max="6" width="35.54296875" style="28" customWidth="1"/>
    <col min="7" max="7" width="28.26953125" style="8" customWidth="1"/>
    <col min="8" max="8" width="33.54296875" style="8" customWidth="1"/>
    <col min="9" max="9" width="16" style="114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83" t="s">
        <v>56</v>
      </c>
      <c r="I48" s="84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18" customHeight="1">
      <c r="A49" s="9">
        <v>1</v>
      </c>
      <c r="B49" s="85" t="str">
        <f t="shared" ref="B49:B112" si="0">TEXT(C49,"000")&amp;"-"&amp;TEXT(E49,"000")</f>
        <v>2级-3级</v>
      </c>
      <c r="C49" s="85" t="s">
        <v>66</v>
      </c>
      <c r="D49" s="85" t="s">
        <v>80</v>
      </c>
      <c r="E49" s="86" t="s">
        <v>69</v>
      </c>
      <c r="F49" s="86" t="s">
        <v>376</v>
      </c>
      <c r="G49" s="87" t="s">
        <v>3</v>
      </c>
      <c r="H49" s="88" t="s">
        <v>3</v>
      </c>
      <c r="I49" s="89">
        <v>2253181.6</v>
      </c>
      <c r="J49" s="22"/>
      <c r="K49" s="23"/>
      <c r="L49" s="32"/>
      <c r="M49" s="24"/>
      <c r="N49" s="20"/>
      <c r="O49" s="20"/>
      <c r="P49" s="20"/>
      <c r="Q49" s="20"/>
      <c r="R49" s="20"/>
    </row>
    <row r="50" spans="1:18" ht="18" customHeight="1">
      <c r="A50" s="9">
        <v>2</v>
      </c>
      <c r="B50" s="85" t="str">
        <f t="shared" si="0"/>
        <v>2级-3级</v>
      </c>
      <c r="C50" s="85" t="s">
        <v>66</v>
      </c>
      <c r="D50" s="85" t="s">
        <v>80</v>
      </c>
      <c r="E50" s="86" t="s">
        <v>69</v>
      </c>
      <c r="F50" s="86" t="s">
        <v>376</v>
      </c>
      <c r="G50" s="87" t="s">
        <v>6</v>
      </c>
      <c r="H50" s="88" t="s">
        <v>6</v>
      </c>
      <c r="I50" s="89">
        <v>417.81</v>
      </c>
      <c r="J50" s="22"/>
      <c r="K50" s="23"/>
      <c r="L50" s="32"/>
      <c r="M50" s="24"/>
      <c r="N50" s="20"/>
      <c r="O50" s="20"/>
      <c r="P50" s="20"/>
      <c r="Q50" s="20"/>
      <c r="R50" s="20"/>
    </row>
    <row r="51" spans="1:18" ht="18" customHeight="1">
      <c r="A51" s="9">
        <v>3</v>
      </c>
      <c r="B51" s="85" t="str">
        <f t="shared" si="0"/>
        <v>2级-3级</v>
      </c>
      <c r="C51" s="85" t="s">
        <v>66</v>
      </c>
      <c r="D51" s="85" t="s">
        <v>80</v>
      </c>
      <c r="E51" s="86" t="s">
        <v>69</v>
      </c>
      <c r="F51" s="86" t="s">
        <v>376</v>
      </c>
      <c r="G51" s="87" t="s">
        <v>5</v>
      </c>
      <c r="H51" s="88" t="s">
        <v>5</v>
      </c>
      <c r="I51" s="89">
        <v>417.81</v>
      </c>
      <c r="J51" s="22"/>
      <c r="K51" s="23"/>
      <c r="L51" s="32"/>
      <c r="M51" s="24"/>
      <c r="N51" s="20"/>
      <c r="O51" s="20"/>
      <c r="P51" s="20"/>
      <c r="Q51" s="20"/>
      <c r="R51" s="20"/>
    </row>
    <row r="52" spans="1:18" ht="18" customHeight="1">
      <c r="A52" s="9">
        <v>4</v>
      </c>
      <c r="B52" s="85" t="str">
        <f t="shared" si="0"/>
        <v>2级-3级</v>
      </c>
      <c r="C52" s="85" t="s">
        <v>66</v>
      </c>
      <c r="D52" s="85" t="s">
        <v>80</v>
      </c>
      <c r="E52" s="86" t="s">
        <v>69</v>
      </c>
      <c r="F52" s="86" t="s">
        <v>377</v>
      </c>
      <c r="G52" s="87" t="s">
        <v>6</v>
      </c>
      <c r="H52" s="88" t="s">
        <v>6</v>
      </c>
      <c r="I52" s="89">
        <v>14647142.619999999</v>
      </c>
      <c r="J52" s="22"/>
      <c r="K52" s="23"/>
      <c r="L52" s="32"/>
      <c r="M52" s="24"/>
      <c r="N52" s="20"/>
      <c r="O52" s="20"/>
      <c r="P52" s="20"/>
      <c r="Q52" s="20"/>
      <c r="R52" s="20"/>
    </row>
    <row r="53" spans="1:18" ht="18" customHeight="1">
      <c r="A53" s="9">
        <v>5</v>
      </c>
      <c r="B53" s="90" t="str">
        <f t="shared" si="0"/>
        <v>2级-3级</v>
      </c>
      <c r="C53" s="85" t="s">
        <v>66</v>
      </c>
      <c r="D53" s="85" t="s">
        <v>80</v>
      </c>
      <c r="E53" s="86" t="s">
        <v>69</v>
      </c>
      <c r="F53" s="86" t="s">
        <v>377</v>
      </c>
      <c r="G53" s="91" t="s">
        <v>378</v>
      </c>
      <c r="H53" s="92" t="s">
        <v>378</v>
      </c>
      <c r="I53" s="93">
        <v>98161.02</v>
      </c>
      <c r="J53" s="22"/>
      <c r="K53" s="23"/>
      <c r="L53" s="38"/>
      <c r="M53" s="24"/>
      <c r="N53" s="20"/>
      <c r="O53" s="20" t="str">
        <f t="shared" ref="O53:O60" si="1">IF(M53=0,"OK","待核对")</f>
        <v>OK</v>
      </c>
      <c r="P53" s="20"/>
      <c r="Q53" s="20"/>
      <c r="R53" s="20"/>
    </row>
    <row r="54" spans="1:18" ht="18" customHeight="1">
      <c r="A54" s="9">
        <v>6</v>
      </c>
      <c r="B54" s="90" t="str">
        <f t="shared" si="0"/>
        <v>2级-3级</v>
      </c>
      <c r="C54" s="85" t="s">
        <v>66</v>
      </c>
      <c r="D54" s="85" t="s">
        <v>80</v>
      </c>
      <c r="E54" s="86" t="s">
        <v>69</v>
      </c>
      <c r="F54" s="86" t="s">
        <v>377</v>
      </c>
      <c r="G54" s="91" t="s">
        <v>5</v>
      </c>
      <c r="H54" s="94" t="s">
        <v>5</v>
      </c>
      <c r="I54" s="95">
        <v>171500</v>
      </c>
      <c r="J54" s="22"/>
      <c r="K54" s="23"/>
      <c r="L54" s="38"/>
      <c r="M54" s="24"/>
      <c r="N54" s="20"/>
      <c r="O54" s="20" t="str">
        <f t="shared" si="1"/>
        <v>OK</v>
      </c>
      <c r="P54" s="20"/>
      <c r="Q54" s="20"/>
      <c r="R54" s="20"/>
    </row>
    <row r="55" spans="1:18" ht="18" customHeight="1">
      <c r="A55" s="9">
        <v>7</v>
      </c>
      <c r="B55" s="90" t="str">
        <f t="shared" si="0"/>
        <v>2级-3级</v>
      </c>
      <c r="C55" s="85" t="s">
        <v>66</v>
      </c>
      <c r="D55" s="85" t="s">
        <v>80</v>
      </c>
      <c r="E55" s="86" t="s">
        <v>69</v>
      </c>
      <c r="F55" s="86" t="s">
        <v>377</v>
      </c>
      <c r="G55" s="91" t="s">
        <v>3</v>
      </c>
      <c r="H55" s="94" t="s">
        <v>3</v>
      </c>
      <c r="I55" s="95">
        <v>2156240.73</v>
      </c>
      <c r="J55" s="22"/>
      <c r="K55" s="23"/>
      <c r="L55" s="38"/>
      <c r="M55" s="24"/>
      <c r="N55" s="20"/>
      <c r="O55" s="20" t="str">
        <f t="shared" si="1"/>
        <v>OK</v>
      </c>
      <c r="P55" s="20"/>
      <c r="Q55" s="20"/>
      <c r="R55" s="20"/>
    </row>
    <row r="56" spans="1:18" ht="18" customHeight="1">
      <c r="A56" s="9">
        <v>8</v>
      </c>
      <c r="B56" s="90" t="str">
        <f t="shared" si="0"/>
        <v>2级-3级</v>
      </c>
      <c r="C56" s="85" t="s">
        <v>66</v>
      </c>
      <c r="D56" s="85" t="s">
        <v>80</v>
      </c>
      <c r="E56" s="86" t="s">
        <v>69</v>
      </c>
      <c r="F56" s="86" t="s">
        <v>377</v>
      </c>
      <c r="G56" s="91" t="s">
        <v>26</v>
      </c>
      <c r="H56" s="94" t="s">
        <v>26</v>
      </c>
      <c r="I56" s="89">
        <v>5100000</v>
      </c>
      <c r="J56" s="22"/>
      <c r="K56" s="23"/>
      <c r="L56" s="40"/>
      <c r="M56" s="24"/>
      <c r="N56" s="20"/>
      <c r="O56" s="20" t="str">
        <f t="shared" si="1"/>
        <v>OK</v>
      </c>
      <c r="P56" s="20"/>
      <c r="Q56" s="20"/>
      <c r="R56" s="20"/>
    </row>
    <row r="57" spans="1:18" ht="18" customHeight="1">
      <c r="A57" s="9">
        <v>9</v>
      </c>
      <c r="B57" s="90" t="str">
        <f t="shared" si="0"/>
        <v>2级-3级</v>
      </c>
      <c r="C57" s="85" t="s">
        <v>66</v>
      </c>
      <c r="D57" s="85" t="s">
        <v>80</v>
      </c>
      <c r="E57" s="86" t="s">
        <v>69</v>
      </c>
      <c r="F57" s="86" t="s">
        <v>377</v>
      </c>
      <c r="G57" s="96" t="s">
        <v>7</v>
      </c>
      <c r="H57" s="94" t="s">
        <v>7</v>
      </c>
      <c r="I57" s="89">
        <v>386511.03</v>
      </c>
      <c r="J57" s="22"/>
      <c r="K57" s="23"/>
      <c r="L57" s="20"/>
      <c r="M57" s="24"/>
      <c r="N57" s="20"/>
      <c r="O57" s="20" t="str">
        <f t="shared" si="1"/>
        <v>OK</v>
      </c>
      <c r="P57" s="20"/>
      <c r="Q57" s="20"/>
      <c r="R57" s="20"/>
    </row>
    <row r="58" spans="1:18" ht="18" customHeight="1">
      <c r="A58" s="9">
        <v>10</v>
      </c>
      <c r="B58" s="90" t="str">
        <f t="shared" si="0"/>
        <v>2级-3级</v>
      </c>
      <c r="C58" s="85" t="s">
        <v>66</v>
      </c>
      <c r="D58" s="85" t="s">
        <v>80</v>
      </c>
      <c r="E58" s="86" t="s">
        <v>69</v>
      </c>
      <c r="F58" s="86" t="s">
        <v>199</v>
      </c>
      <c r="G58" s="96" t="s">
        <v>15</v>
      </c>
      <c r="H58" s="94" t="s">
        <v>15</v>
      </c>
      <c r="I58" s="89">
        <v>90000</v>
      </c>
      <c r="J58" s="22"/>
      <c r="K58" s="23"/>
      <c r="L58" s="20"/>
      <c r="M58" s="24"/>
      <c r="N58" s="20"/>
      <c r="O58" s="20" t="str">
        <f t="shared" si="1"/>
        <v>OK</v>
      </c>
      <c r="P58" s="20"/>
      <c r="Q58" s="20"/>
      <c r="R58" s="20"/>
    </row>
    <row r="59" spans="1:18" ht="18" customHeight="1">
      <c r="A59" s="9">
        <v>11</v>
      </c>
      <c r="B59" s="90" t="str">
        <f t="shared" si="0"/>
        <v>2级-3级</v>
      </c>
      <c r="C59" s="85" t="s">
        <v>66</v>
      </c>
      <c r="D59" s="85" t="s">
        <v>80</v>
      </c>
      <c r="E59" s="86" t="s">
        <v>69</v>
      </c>
      <c r="F59" s="86" t="s">
        <v>199</v>
      </c>
      <c r="G59" s="96" t="s">
        <v>6</v>
      </c>
      <c r="H59" s="94" t="s">
        <v>6</v>
      </c>
      <c r="I59" s="89">
        <v>13303864.98</v>
      </c>
      <c r="J59" s="22"/>
      <c r="K59" s="23"/>
      <c r="L59" s="20"/>
      <c r="M59" s="24"/>
      <c r="N59" s="20"/>
      <c r="O59" s="20" t="str">
        <f t="shared" si="1"/>
        <v>OK</v>
      </c>
      <c r="P59" s="20"/>
      <c r="Q59" s="20"/>
      <c r="R59" s="20"/>
    </row>
    <row r="60" spans="1:18" ht="18" customHeight="1">
      <c r="A60" s="9">
        <v>12</v>
      </c>
      <c r="B60" s="90" t="str">
        <f t="shared" si="0"/>
        <v>2级-3级</v>
      </c>
      <c r="C60" s="85" t="s">
        <v>66</v>
      </c>
      <c r="D60" s="85" t="s">
        <v>80</v>
      </c>
      <c r="E60" s="86" t="s">
        <v>69</v>
      </c>
      <c r="F60" s="86" t="s">
        <v>199</v>
      </c>
      <c r="G60" s="96" t="s">
        <v>9</v>
      </c>
      <c r="H60" s="94" t="s">
        <v>9</v>
      </c>
      <c r="I60" s="89">
        <v>12026</v>
      </c>
      <c r="J60" s="22"/>
      <c r="K60" s="23"/>
      <c r="L60" s="20"/>
      <c r="M60" s="24"/>
      <c r="N60" s="20"/>
      <c r="O60" s="20" t="str">
        <f t="shared" si="1"/>
        <v>OK</v>
      </c>
      <c r="P60" s="20"/>
      <c r="Q60" s="20"/>
      <c r="R60" s="20"/>
    </row>
    <row r="61" spans="1:18" ht="18" customHeight="1">
      <c r="A61" s="9">
        <v>13</v>
      </c>
      <c r="B61" s="85" t="str">
        <f t="shared" si="0"/>
        <v>2级-3级</v>
      </c>
      <c r="C61" s="85" t="s">
        <v>66</v>
      </c>
      <c r="D61" s="85" t="s">
        <v>80</v>
      </c>
      <c r="E61" s="86" t="s">
        <v>69</v>
      </c>
      <c r="F61" s="86" t="s">
        <v>199</v>
      </c>
      <c r="G61" s="21" t="s">
        <v>7</v>
      </c>
      <c r="H61" s="97" t="s">
        <v>7</v>
      </c>
      <c r="I61" s="89">
        <v>3500</v>
      </c>
      <c r="J61" s="22"/>
      <c r="K61" s="23"/>
      <c r="L61" s="20"/>
      <c r="M61" s="24"/>
      <c r="N61" s="20"/>
      <c r="O61" s="20"/>
      <c r="P61" s="20"/>
      <c r="Q61" s="20"/>
      <c r="R61" s="20"/>
    </row>
    <row r="62" spans="1:18" ht="18" customHeight="1">
      <c r="A62" s="9">
        <v>14</v>
      </c>
      <c r="B62" s="85" t="str">
        <f t="shared" si="0"/>
        <v>2级-3级</v>
      </c>
      <c r="C62" s="85" t="s">
        <v>66</v>
      </c>
      <c r="D62" s="85" t="s">
        <v>80</v>
      </c>
      <c r="E62" s="86" t="s">
        <v>69</v>
      </c>
      <c r="F62" s="98" t="s">
        <v>379</v>
      </c>
      <c r="G62" s="21" t="s">
        <v>22</v>
      </c>
      <c r="H62" s="97" t="s">
        <v>22</v>
      </c>
      <c r="I62" s="89">
        <v>1000000</v>
      </c>
      <c r="J62" s="22"/>
      <c r="K62" s="23"/>
      <c r="L62" s="20"/>
      <c r="M62" s="24"/>
      <c r="N62" s="20"/>
      <c r="O62" s="20"/>
      <c r="P62" s="20"/>
      <c r="Q62" s="20"/>
      <c r="R62" s="20"/>
    </row>
    <row r="63" spans="1:18" ht="18" customHeight="1">
      <c r="A63" s="9">
        <v>15</v>
      </c>
      <c r="B63" s="85" t="str">
        <f t="shared" si="0"/>
        <v>2级-3级</v>
      </c>
      <c r="C63" s="85" t="s">
        <v>66</v>
      </c>
      <c r="D63" s="85" t="s">
        <v>80</v>
      </c>
      <c r="E63" s="86" t="s">
        <v>69</v>
      </c>
      <c r="F63" s="98" t="s">
        <v>379</v>
      </c>
      <c r="G63" s="21" t="s">
        <v>3</v>
      </c>
      <c r="H63" s="97" t="s">
        <v>3</v>
      </c>
      <c r="I63" s="89">
        <v>529810.04</v>
      </c>
      <c r="J63" s="22"/>
      <c r="K63" s="23"/>
      <c r="L63" s="20"/>
      <c r="M63" s="24"/>
      <c r="N63" s="20"/>
      <c r="O63" s="20"/>
      <c r="P63" s="20"/>
      <c r="Q63" s="20"/>
      <c r="R63" s="20"/>
    </row>
    <row r="64" spans="1:18" ht="18" customHeight="1">
      <c r="A64" s="9">
        <v>16</v>
      </c>
      <c r="B64" s="85" t="str">
        <f t="shared" si="0"/>
        <v>2级-3级</v>
      </c>
      <c r="C64" s="85" t="s">
        <v>66</v>
      </c>
      <c r="D64" s="85" t="s">
        <v>80</v>
      </c>
      <c r="E64" s="86" t="s">
        <v>69</v>
      </c>
      <c r="F64" s="98" t="s">
        <v>196</v>
      </c>
      <c r="G64" s="21" t="s">
        <v>3</v>
      </c>
      <c r="H64" s="97" t="s">
        <v>3</v>
      </c>
      <c r="I64" s="89">
        <v>25822.6</v>
      </c>
      <c r="J64" s="22"/>
      <c r="K64" s="23"/>
      <c r="L64" s="20"/>
      <c r="M64" s="24"/>
      <c r="N64" s="20"/>
      <c r="O64" s="20"/>
      <c r="P64" s="20"/>
      <c r="Q64" s="20"/>
      <c r="R64" s="20"/>
    </row>
    <row r="65" spans="1:18" ht="18" customHeight="1">
      <c r="A65" s="9">
        <v>17</v>
      </c>
      <c r="B65" s="85" t="str">
        <f t="shared" si="0"/>
        <v>4级-4级</v>
      </c>
      <c r="C65" s="86" t="s">
        <v>72</v>
      </c>
      <c r="D65" s="85" t="s">
        <v>80</v>
      </c>
      <c r="E65" s="86" t="s">
        <v>72</v>
      </c>
      <c r="F65" s="98" t="s">
        <v>73</v>
      </c>
      <c r="G65" s="94" t="s">
        <v>6</v>
      </c>
      <c r="H65" s="94" t="s">
        <v>6</v>
      </c>
      <c r="I65" s="89">
        <v>12000</v>
      </c>
      <c r="J65" s="22"/>
      <c r="K65" s="23"/>
      <c r="L65" s="20"/>
      <c r="M65" s="24"/>
      <c r="N65" s="20"/>
      <c r="O65" s="20"/>
      <c r="P65" s="20"/>
      <c r="Q65" s="20"/>
      <c r="R65" s="20"/>
    </row>
    <row r="66" spans="1:18" ht="18" customHeight="1">
      <c r="A66" s="9">
        <v>18</v>
      </c>
      <c r="B66" s="85" t="str">
        <f t="shared" si="0"/>
        <v>4级-4级</v>
      </c>
      <c r="C66" s="86" t="s">
        <v>72</v>
      </c>
      <c r="D66" s="85" t="s">
        <v>80</v>
      </c>
      <c r="E66" s="86" t="s">
        <v>72</v>
      </c>
      <c r="F66" s="98" t="s">
        <v>73</v>
      </c>
      <c r="G66" s="97" t="s">
        <v>3</v>
      </c>
      <c r="H66" s="97" t="s">
        <v>3</v>
      </c>
      <c r="I66" s="89">
        <v>122673</v>
      </c>
      <c r="J66" s="22"/>
      <c r="K66" s="23"/>
      <c r="L66" s="20"/>
      <c r="M66" s="24"/>
      <c r="N66" s="20"/>
      <c r="O66" s="20"/>
      <c r="P66" s="20"/>
      <c r="Q66" s="20"/>
      <c r="R66" s="20"/>
    </row>
    <row r="67" spans="1:18" ht="18" customHeight="1">
      <c r="A67" s="9">
        <v>19</v>
      </c>
      <c r="B67" s="85" t="str">
        <f t="shared" si="0"/>
        <v>3级-3级</v>
      </c>
      <c r="C67" s="86" t="s">
        <v>69</v>
      </c>
      <c r="D67" s="85" t="s">
        <v>80</v>
      </c>
      <c r="E67" s="86" t="s">
        <v>69</v>
      </c>
      <c r="F67" s="98" t="s">
        <v>96</v>
      </c>
      <c r="G67" s="97" t="s">
        <v>3</v>
      </c>
      <c r="H67" s="97" t="s">
        <v>3</v>
      </c>
      <c r="I67" s="99">
        <v>36002.400000000001</v>
      </c>
      <c r="J67" s="22"/>
      <c r="K67" s="23"/>
      <c r="L67" s="20"/>
      <c r="M67" s="24"/>
      <c r="N67" s="20"/>
      <c r="O67" s="20"/>
      <c r="P67" s="20"/>
      <c r="Q67" s="20"/>
      <c r="R67" s="20"/>
    </row>
    <row r="68" spans="1:18" ht="18" customHeight="1">
      <c r="A68" s="9">
        <v>20</v>
      </c>
      <c r="B68" s="85" t="str">
        <f t="shared" si="0"/>
        <v>2级-2级</v>
      </c>
      <c r="C68" s="100" t="s">
        <v>66</v>
      </c>
      <c r="D68" s="85" t="s">
        <v>80</v>
      </c>
      <c r="E68" s="100" t="s">
        <v>66</v>
      </c>
      <c r="F68" s="101" t="s">
        <v>90</v>
      </c>
      <c r="G68" s="97" t="s">
        <v>380</v>
      </c>
      <c r="H68" s="97" t="s">
        <v>3</v>
      </c>
      <c r="I68" s="99">
        <v>486.4</v>
      </c>
      <c r="J68" s="22"/>
      <c r="K68" s="23"/>
      <c r="L68" s="20"/>
      <c r="M68" s="24"/>
      <c r="N68" s="20"/>
      <c r="O68" s="20"/>
      <c r="P68" s="20"/>
      <c r="Q68" s="20"/>
      <c r="R68" s="20"/>
    </row>
    <row r="69" spans="1:18" ht="18" customHeight="1">
      <c r="A69" s="9">
        <v>21</v>
      </c>
      <c r="B69" s="85" t="str">
        <f t="shared" si="0"/>
        <v>3级-3级</v>
      </c>
      <c r="C69" s="100" t="s">
        <v>69</v>
      </c>
      <c r="D69" s="85" t="s">
        <v>80</v>
      </c>
      <c r="E69" s="100" t="s">
        <v>69</v>
      </c>
      <c r="F69" s="100" t="s">
        <v>197</v>
      </c>
      <c r="G69" s="97" t="s">
        <v>380</v>
      </c>
      <c r="H69" s="97" t="s">
        <v>3</v>
      </c>
      <c r="I69" s="99">
        <v>30281.200000000001</v>
      </c>
      <c r="J69" s="22"/>
      <c r="K69" s="23"/>
      <c r="L69" s="20"/>
      <c r="M69" s="24"/>
      <c r="N69" s="20"/>
      <c r="O69" s="20"/>
      <c r="P69" s="20"/>
      <c r="Q69" s="20"/>
      <c r="R69" s="20"/>
    </row>
    <row r="70" spans="1:18" ht="18" customHeight="1">
      <c r="A70" s="9">
        <v>22</v>
      </c>
      <c r="B70" s="85" t="str">
        <f t="shared" si="0"/>
        <v>2级-2级</v>
      </c>
      <c r="C70" s="100" t="s">
        <v>66</v>
      </c>
      <c r="D70" s="85" t="s">
        <v>80</v>
      </c>
      <c r="E70" s="100" t="s">
        <v>66</v>
      </c>
      <c r="F70" s="100" t="s">
        <v>184</v>
      </c>
      <c r="G70" s="97" t="s">
        <v>380</v>
      </c>
      <c r="H70" s="97" t="s">
        <v>3</v>
      </c>
      <c r="I70" s="99">
        <v>6867.2</v>
      </c>
      <c r="J70" s="22"/>
      <c r="K70" s="23"/>
      <c r="L70" s="20"/>
      <c r="M70" s="24"/>
      <c r="N70" s="20"/>
      <c r="O70" s="20"/>
      <c r="P70" s="20"/>
      <c r="Q70" s="20"/>
      <c r="R70" s="20"/>
    </row>
    <row r="71" spans="1:18" ht="18" customHeight="1">
      <c r="A71" s="9">
        <v>23</v>
      </c>
      <c r="B71" s="85" t="str">
        <f t="shared" si="0"/>
        <v>3级-3级</v>
      </c>
      <c r="C71" s="100" t="s">
        <v>69</v>
      </c>
      <c r="D71" s="85" t="s">
        <v>80</v>
      </c>
      <c r="E71" s="100" t="s">
        <v>69</v>
      </c>
      <c r="F71" s="100" t="s">
        <v>161</v>
      </c>
      <c r="G71" s="97" t="s">
        <v>380</v>
      </c>
      <c r="H71" s="97" t="s">
        <v>3</v>
      </c>
      <c r="I71" s="99">
        <v>968</v>
      </c>
      <c r="J71" s="22"/>
      <c r="K71" s="23"/>
      <c r="L71" s="20"/>
      <c r="M71" s="24"/>
      <c r="N71" s="20"/>
      <c r="O71" s="20"/>
      <c r="P71" s="20"/>
      <c r="Q71" s="20"/>
      <c r="R71" s="20"/>
    </row>
    <row r="72" spans="1:18" ht="18" customHeight="1">
      <c r="A72" s="9">
        <v>24</v>
      </c>
      <c r="B72" s="85" t="str">
        <f t="shared" si="0"/>
        <v>2级-2级</v>
      </c>
      <c r="C72" s="100" t="s">
        <v>66</v>
      </c>
      <c r="D72" s="85" t="s">
        <v>80</v>
      </c>
      <c r="E72" s="100" t="s">
        <v>66</v>
      </c>
      <c r="F72" s="100" t="s">
        <v>74</v>
      </c>
      <c r="G72" s="97" t="s">
        <v>380</v>
      </c>
      <c r="H72" s="97" t="s">
        <v>3</v>
      </c>
      <c r="I72" s="99">
        <v>1710</v>
      </c>
      <c r="J72" s="22"/>
      <c r="K72" s="23"/>
      <c r="L72" s="20"/>
      <c r="M72" s="24"/>
      <c r="N72" s="20"/>
      <c r="O72" s="20"/>
      <c r="P72" s="20"/>
      <c r="Q72" s="20"/>
      <c r="R72" s="20"/>
    </row>
    <row r="73" spans="1:18" ht="18" customHeight="1">
      <c r="A73" s="9">
        <v>25</v>
      </c>
      <c r="B73" s="85" t="str">
        <f t="shared" si="0"/>
        <v>3级-3级</v>
      </c>
      <c r="C73" s="100" t="s">
        <v>69</v>
      </c>
      <c r="D73" s="85" t="s">
        <v>80</v>
      </c>
      <c r="E73" s="100" t="s">
        <v>69</v>
      </c>
      <c r="F73" s="100" t="s">
        <v>231</v>
      </c>
      <c r="G73" s="97" t="s">
        <v>380</v>
      </c>
      <c r="H73" s="97" t="s">
        <v>3</v>
      </c>
      <c r="I73" s="99">
        <v>60.8</v>
      </c>
      <c r="J73" s="22"/>
      <c r="K73" s="23"/>
      <c r="L73" s="20"/>
      <c r="M73" s="24"/>
      <c r="N73" s="20"/>
      <c r="O73" s="20"/>
      <c r="P73" s="20"/>
      <c r="Q73" s="20"/>
      <c r="R73" s="20"/>
    </row>
    <row r="74" spans="1:18" ht="18" customHeight="1">
      <c r="A74" s="9">
        <v>26</v>
      </c>
      <c r="B74" s="85" t="str">
        <f t="shared" si="0"/>
        <v>3级-3级</v>
      </c>
      <c r="C74" s="100" t="s">
        <v>69</v>
      </c>
      <c r="D74" s="85" t="s">
        <v>80</v>
      </c>
      <c r="E74" s="100" t="s">
        <v>69</v>
      </c>
      <c r="F74" s="100" t="s">
        <v>245</v>
      </c>
      <c r="G74" s="97" t="s">
        <v>380</v>
      </c>
      <c r="H74" s="97" t="s">
        <v>3</v>
      </c>
      <c r="I74" s="99">
        <v>1672</v>
      </c>
      <c r="J74" s="22"/>
      <c r="K74" s="23"/>
      <c r="L74" s="20"/>
      <c r="M74" s="24"/>
      <c r="N74" s="20"/>
      <c r="O74" s="20"/>
      <c r="P74" s="20"/>
      <c r="Q74" s="20"/>
      <c r="R74" s="20"/>
    </row>
    <row r="75" spans="1:18" ht="18" customHeight="1">
      <c r="A75" s="9">
        <v>27</v>
      </c>
      <c r="B75" s="85" t="str">
        <f t="shared" si="0"/>
        <v>2级-2级</v>
      </c>
      <c r="C75" s="100" t="s">
        <v>66</v>
      </c>
      <c r="D75" s="85" t="s">
        <v>80</v>
      </c>
      <c r="E75" s="100" t="s">
        <v>66</v>
      </c>
      <c r="F75" s="100" t="s">
        <v>89</v>
      </c>
      <c r="G75" s="97" t="s">
        <v>380</v>
      </c>
      <c r="H75" s="97" t="s">
        <v>3</v>
      </c>
      <c r="I75" s="99">
        <v>3849</v>
      </c>
      <c r="J75" s="22"/>
      <c r="K75" s="23"/>
      <c r="L75" s="20"/>
      <c r="M75" s="24"/>
      <c r="N75" s="20"/>
      <c r="O75" s="20"/>
      <c r="P75" s="20"/>
      <c r="Q75" s="20"/>
      <c r="R75" s="20"/>
    </row>
    <row r="76" spans="1:18" ht="18" customHeight="1">
      <c r="A76" s="9">
        <v>28</v>
      </c>
      <c r="B76" s="85" t="str">
        <f t="shared" si="0"/>
        <v>3级-3级</v>
      </c>
      <c r="C76" s="100" t="s">
        <v>69</v>
      </c>
      <c r="D76" s="85" t="s">
        <v>80</v>
      </c>
      <c r="E76" s="100" t="s">
        <v>69</v>
      </c>
      <c r="F76" s="100" t="s">
        <v>195</v>
      </c>
      <c r="G76" s="97" t="s">
        <v>380</v>
      </c>
      <c r="H76" s="97" t="s">
        <v>3</v>
      </c>
      <c r="I76" s="99">
        <v>17230.400000000001</v>
      </c>
      <c r="J76" s="22"/>
      <c r="K76" s="23"/>
      <c r="L76" s="20"/>
      <c r="M76" s="24"/>
      <c r="N76" s="20"/>
      <c r="O76" s="20"/>
      <c r="P76" s="20"/>
      <c r="Q76" s="20"/>
      <c r="R76" s="20"/>
    </row>
    <row r="77" spans="1:18" ht="18" customHeight="1">
      <c r="A77" s="9">
        <v>29</v>
      </c>
      <c r="B77" s="85" t="str">
        <f t="shared" si="0"/>
        <v>2级-2级</v>
      </c>
      <c r="C77" s="100" t="s">
        <v>66</v>
      </c>
      <c r="D77" s="85" t="s">
        <v>80</v>
      </c>
      <c r="E77" s="100" t="s">
        <v>66</v>
      </c>
      <c r="F77" s="100" t="s">
        <v>109</v>
      </c>
      <c r="G77" s="97" t="s">
        <v>380</v>
      </c>
      <c r="H77" s="97" t="s">
        <v>3</v>
      </c>
      <c r="I77" s="99">
        <v>377980.2</v>
      </c>
      <c r="J77" s="22"/>
      <c r="K77" s="23"/>
      <c r="L77" s="20"/>
      <c r="M77" s="24"/>
      <c r="N77" s="20"/>
      <c r="O77" s="20"/>
      <c r="P77" s="20"/>
      <c r="Q77" s="20"/>
      <c r="R77" s="20"/>
    </row>
    <row r="78" spans="1:18" ht="18" customHeight="1">
      <c r="A78" s="9">
        <v>30</v>
      </c>
      <c r="B78" s="85" t="str">
        <f t="shared" si="0"/>
        <v>3级-3级</v>
      </c>
      <c r="C78" s="100" t="s">
        <v>69</v>
      </c>
      <c r="D78" s="85" t="s">
        <v>80</v>
      </c>
      <c r="E78" s="100" t="s">
        <v>69</v>
      </c>
      <c r="F78" s="100" t="s">
        <v>381</v>
      </c>
      <c r="G78" s="97" t="s">
        <v>380</v>
      </c>
      <c r="H78" s="97" t="s">
        <v>3</v>
      </c>
      <c r="I78" s="99">
        <v>152</v>
      </c>
      <c r="J78" s="22"/>
      <c r="K78" s="23"/>
      <c r="L78" s="20"/>
      <c r="M78" s="24"/>
      <c r="N78" s="20"/>
      <c r="O78" s="20"/>
      <c r="P78" s="20"/>
      <c r="Q78" s="20"/>
      <c r="R78" s="20"/>
    </row>
    <row r="79" spans="1:18" ht="18" customHeight="1">
      <c r="A79" s="9">
        <v>31</v>
      </c>
      <c r="B79" s="85" t="str">
        <f t="shared" si="0"/>
        <v>3级-3级</v>
      </c>
      <c r="C79" s="100" t="s">
        <v>69</v>
      </c>
      <c r="D79" s="85" t="s">
        <v>80</v>
      </c>
      <c r="E79" s="100" t="s">
        <v>69</v>
      </c>
      <c r="F79" s="100" t="s">
        <v>194</v>
      </c>
      <c r="G79" s="97" t="s">
        <v>380</v>
      </c>
      <c r="H79" s="97" t="s">
        <v>3</v>
      </c>
      <c r="I79" s="99">
        <v>638.4</v>
      </c>
      <c r="J79" s="22"/>
      <c r="K79" s="23"/>
      <c r="L79" s="20"/>
      <c r="M79" s="24"/>
      <c r="N79" s="20"/>
      <c r="O79" s="20"/>
      <c r="P79" s="20"/>
      <c r="Q79" s="20"/>
      <c r="R79" s="20"/>
    </row>
    <row r="80" spans="1:18" ht="18" customHeight="1">
      <c r="A80" s="9">
        <v>32</v>
      </c>
      <c r="B80" s="85" t="str">
        <f t="shared" si="0"/>
        <v>2级-2级</v>
      </c>
      <c r="C80" s="100" t="s">
        <v>66</v>
      </c>
      <c r="D80" s="85" t="s">
        <v>80</v>
      </c>
      <c r="E80" s="100" t="s">
        <v>66</v>
      </c>
      <c r="F80" s="100" t="s">
        <v>90</v>
      </c>
      <c r="G80" s="102" t="s">
        <v>382</v>
      </c>
      <c r="H80" s="97" t="s">
        <v>6</v>
      </c>
      <c r="I80" s="99">
        <v>68760</v>
      </c>
      <c r="J80" s="22"/>
      <c r="K80" s="23"/>
      <c r="L80" s="20"/>
      <c r="M80" s="24"/>
      <c r="N80" s="20"/>
      <c r="O80" s="20"/>
      <c r="P80" s="20"/>
      <c r="Q80" s="20"/>
      <c r="R80" s="20"/>
    </row>
    <row r="81" spans="1:18" ht="18" customHeight="1">
      <c r="A81" s="9">
        <v>33</v>
      </c>
      <c r="B81" s="85" t="str">
        <f t="shared" si="0"/>
        <v>2级-2级</v>
      </c>
      <c r="C81" s="100" t="s">
        <v>66</v>
      </c>
      <c r="D81" s="85" t="s">
        <v>80</v>
      </c>
      <c r="E81" s="100" t="s">
        <v>66</v>
      </c>
      <c r="F81" s="98" t="s">
        <v>161</v>
      </c>
      <c r="G81" s="97" t="s">
        <v>7</v>
      </c>
      <c r="H81" s="97" t="s">
        <v>7</v>
      </c>
      <c r="I81" s="89">
        <v>88</v>
      </c>
      <c r="J81" s="22"/>
      <c r="K81" s="23"/>
      <c r="L81" s="20"/>
      <c r="M81" s="24"/>
      <c r="N81" s="20"/>
      <c r="O81" s="20"/>
      <c r="P81" s="20"/>
      <c r="Q81" s="20"/>
      <c r="R81" s="20"/>
    </row>
    <row r="82" spans="1:18" ht="18" customHeight="1">
      <c r="A82" s="9">
        <v>34</v>
      </c>
      <c r="B82" s="85" t="str">
        <f t="shared" si="0"/>
        <v>4级-4级</v>
      </c>
      <c r="C82" s="100" t="s">
        <v>72</v>
      </c>
      <c r="D82" s="85" t="s">
        <v>80</v>
      </c>
      <c r="E82" s="100" t="s">
        <v>72</v>
      </c>
      <c r="F82" s="100" t="s">
        <v>173</v>
      </c>
      <c r="G82" s="100" t="s">
        <v>383</v>
      </c>
      <c r="H82" s="97" t="s">
        <v>6</v>
      </c>
      <c r="I82" s="99">
        <v>2200</v>
      </c>
      <c r="J82" s="22"/>
      <c r="K82" s="23"/>
      <c r="L82" s="20"/>
      <c r="M82" s="24"/>
      <c r="N82" s="20"/>
      <c r="O82" s="20"/>
      <c r="P82" s="20"/>
      <c r="Q82" s="20"/>
      <c r="R82" s="20"/>
    </row>
    <row r="83" spans="1:18" ht="18" customHeight="1">
      <c r="A83" s="9">
        <v>35</v>
      </c>
      <c r="B83" s="85" t="str">
        <f t="shared" si="0"/>
        <v>3级-3级</v>
      </c>
      <c r="C83" s="100" t="s">
        <v>69</v>
      </c>
      <c r="D83" s="85" t="s">
        <v>80</v>
      </c>
      <c r="E83" s="100" t="s">
        <v>69</v>
      </c>
      <c r="F83" s="100" t="s">
        <v>158</v>
      </c>
      <c r="G83" s="100" t="s">
        <v>383</v>
      </c>
      <c r="H83" s="97" t="s">
        <v>6</v>
      </c>
      <c r="I83" s="99">
        <v>10000</v>
      </c>
      <c r="J83" s="22"/>
      <c r="K83" s="23"/>
      <c r="L83" s="20"/>
      <c r="M83" s="24"/>
      <c r="N83" s="20"/>
      <c r="O83" s="20"/>
      <c r="P83" s="20"/>
      <c r="Q83" s="20"/>
      <c r="R83" s="20"/>
    </row>
    <row r="84" spans="1:18" ht="18" customHeight="1">
      <c r="A84" s="9">
        <v>36</v>
      </c>
      <c r="B84" s="85" t="str">
        <f t="shared" si="0"/>
        <v>3级-3级</v>
      </c>
      <c r="C84" s="100" t="s">
        <v>69</v>
      </c>
      <c r="D84" s="85" t="s">
        <v>80</v>
      </c>
      <c r="E84" s="100" t="s">
        <v>69</v>
      </c>
      <c r="F84" s="100" t="s">
        <v>158</v>
      </c>
      <c r="G84" s="103" t="s">
        <v>384</v>
      </c>
      <c r="H84" s="94" t="s">
        <v>9</v>
      </c>
      <c r="I84" s="99">
        <v>6683</v>
      </c>
      <c r="J84" s="22"/>
      <c r="K84" s="23"/>
      <c r="L84" s="20"/>
      <c r="M84" s="24"/>
      <c r="N84" s="20"/>
      <c r="O84" s="20"/>
      <c r="P84" s="20"/>
      <c r="Q84" s="20"/>
      <c r="R84" s="20"/>
    </row>
    <row r="85" spans="1:18" ht="18" customHeight="1">
      <c r="A85" s="9">
        <v>37</v>
      </c>
      <c r="B85" s="85" t="str">
        <f t="shared" si="0"/>
        <v>3级-3级</v>
      </c>
      <c r="C85" s="100" t="s">
        <v>69</v>
      </c>
      <c r="D85" s="85" t="s">
        <v>80</v>
      </c>
      <c r="E85" s="100" t="s">
        <v>69</v>
      </c>
      <c r="F85" s="101" t="s">
        <v>158</v>
      </c>
      <c r="G85" s="104" t="s">
        <v>380</v>
      </c>
      <c r="H85" s="97" t="s">
        <v>3</v>
      </c>
      <c r="I85" s="89">
        <v>177413</v>
      </c>
      <c r="J85" s="22"/>
      <c r="K85" s="23"/>
      <c r="L85" s="20"/>
      <c r="M85" s="24"/>
      <c r="N85" s="20"/>
      <c r="O85" s="20"/>
      <c r="P85" s="20"/>
      <c r="Q85" s="20"/>
      <c r="R85" s="20"/>
    </row>
    <row r="86" spans="1:18" ht="18" customHeight="1">
      <c r="A86" s="9">
        <v>38</v>
      </c>
      <c r="B86" s="85" t="str">
        <f t="shared" si="0"/>
        <v>3级-3级</v>
      </c>
      <c r="C86" s="100" t="s">
        <v>69</v>
      </c>
      <c r="D86" s="85" t="s">
        <v>80</v>
      </c>
      <c r="E86" s="100" t="s">
        <v>69</v>
      </c>
      <c r="F86" s="100" t="s">
        <v>355</v>
      </c>
      <c r="G86" s="104" t="s">
        <v>380</v>
      </c>
      <c r="H86" s="97" t="s">
        <v>3</v>
      </c>
      <c r="I86" s="89">
        <v>30.4</v>
      </c>
      <c r="J86" s="22"/>
      <c r="K86" s="23"/>
      <c r="L86" s="20"/>
      <c r="M86" s="24"/>
      <c r="N86" s="20"/>
      <c r="O86" s="20"/>
      <c r="P86" s="20"/>
      <c r="Q86" s="20"/>
      <c r="R86" s="20"/>
    </row>
    <row r="87" spans="1:18" ht="18" customHeight="1">
      <c r="A87" s="9">
        <v>39</v>
      </c>
      <c r="B87" s="85" t="str">
        <f t="shared" si="0"/>
        <v>2级-2级</v>
      </c>
      <c r="C87" s="100" t="s">
        <v>66</v>
      </c>
      <c r="D87" s="85" t="s">
        <v>80</v>
      </c>
      <c r="E87" s="100" t="s">
        <v>66</v>
      </c>
      <c r="F87" s="100" t="s">
        <v>67</v>
      </c>
      <c r="G87" s="104" t="s">
        <v>380</v>
      </c>
      <c r="H87" s="97" t="s">
        <v>3</v>
      </c>
      <c r="I87" s="89">
        <v>2330.4</v>
      </c>
      <c r="J87" s="22"/>
      <c r="K87" s="23"/>
      <c r="L87" s="20"/>
      <c r="M87" s="24"/>
      <c r="N87" s="20"/>
      <c r="O87" s="20"/>
      <c r="P87" s="20"/>
      <c r="Q87" s="20"/>
      <c r="R87" s="20"/>
    </row>
    <row r="88" spans="1:18" ht="18" customHeight="1">
      <c r="A88" s="9">
        <v>40</v>
      </c>
      <c r="B88" s="85" t="str">
        <f t="shared" si="0"/>
        <v>3级-3级</v>
      </c>
      <c r="C88" s="100" t="s">
        <v>69</v>
      </c>
      <c r="D88" s="85" t="s">
        <v>80</v>
      </c>
      <c r="E88" s="100" t="s">
        <v>69</v>
      </c>
      <c r="F88" s="100" t="s">
        <v>102</v>
      </c>
      <c r="G88" s="104" t="s">
        <v>383</v>
      </c>
      <c r="H88" s="97" t="s">
        <v>3</v>
      </c>
      <c r="I88" s="89">
        <v>1511904</v>
      </c>
      <c r="J88" s="22"/>
      <c r="K88" s="23"/>
      <c r="L88" s="20"/>
      <c r="M88" s="24"/>
      <c r="N88" s="20"/>
      <c r="O88" s="20"/>
      <c r="P88" s="20"/>
      <c r="Q88" s="20"/>
      <c r="R88" s="20"/>
    </row>
    <row r="89" spans="1:18" ht="18" customHeight="1">
      <c r="A89" s="9">
        <v>41</v>
      </c>
      <c r="B89" s="85" t="str">
        <f t="shared" si="0"/>
        <v>3级-3级</v>
      </c>
      <c r="C89" s="100" t="s">
        <v>69</v>
      </c>
      <c r="D89" s="85" t="s">
        <v>80</v>
      </c>
      <c r="E89" s="100" t="s">
        <v>69</v>
      </c>
      <c r="F89" s="100" t="s">
        <v>102</v>
      </c>
      <c r="G89" s="104" t="s">
        <v>380</v>
      </c>
      <c r="H89" s="97" t="s">
        <v>3</v>
      </c>
      <c r="I89" s="89">
        <v>75716.800000000003</v>
      </c>
      <c r="J89" s="22"/>
      <c r="K89" s="23"/>
      <c r="L89" s="20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85" t="str">
        <f t="shared" si="0"/>
        <v>3级-3级</v>
      </c>
      <c r="C90" s="100" t="s">
        <v>69</v>
      </c>
      <c r="D90" s="85" t="s">
        <v>80</v>
      </c>
      <c r="E90" s="100" t="s">
        <v>69</v>
      </c>
      <c r="F90" s="100" t="s">
        <v>102</v>
      </c>
      <c r="G90" s="104" t="s">
        <v>385</v>
      </c>
      <c r="H90" s="97" t="s">
        <v>3</v>
      </c>
      <c r="I90" s="89">
        <v>247.2</v>
      </c>
      <c r="J90" s="22"/>
      <c r="K90" s="23"/>
      <c r="L90" s="20"/>
      <c r="M90" s="24"/>
      <c r="N90" s="20"/>
      <c r="O90" s="20"/>
      <c r="P90" s="20"/>
      <c r="Q90" s="20"/>
      <c r="R90" s="20"/>
    </row>
    <row r="91" spans="1:18" ht="18" customHeight="1">
      <c r="A91" s="9">
        <v>43</v>
      </c>
      <c r="B91" s="85" t="str">
        <f t="shared" si="0"/>
        <v>3级-3级</v>
      </c>
      <c r="C91" s="100" t="s">
        <v>69</v>
      </c>
      <c r="D91" s="85" t="s">
        <v>80</v>
      </c>
      <c r="E91" s="100" t="s">
        <v>69</v>
      </c>
      <c r="F91" s="100" t="s">
        <v>371</v>
      </c>
      <c r="G91" s="104" t="s">
        <v>380</v>
      </c>
      <c r="H91" s="97" t="s">
        <v>3</v>
      </c>
      <c r="I91" s="89">
        <v>16507.2</v>
      </c>
      <c r="J91" s="22"/>
      <c r="K91" s="23"/>
      <c r="L91" s="20"/>
      <c r="M91" s="24"/>
      <c r="N91" s="20"/>
      <c r="O91" s="20"/>
      <c r="P91" s="20"/>
      <c r="Q91" s="20"/>
      <c r="R91" s="20"/>
    </row>
    <row r="92" spans="1:18" ht="18" customHeight="1">
      <c r="A92" s="9">
        <v>44</v>
      </c>
      <c r="B92" s="85" t="str">
        <f t="shared" si="0"/>
        <v>3级-3级</v>
      </c>
      <c r="C92" s="100" t="s">
        <v>69</v>
      </c>
      <c r="D92" s="85" t="s">
        <v>80</v>
      </c>
      <c r="E92" s="100" t="s">
        <v>69</v>
      </c>
      <c r="F92" s="100" t="s">
        <v>70</v>
      </c>
      <c r="G92" s="104" t="s">
        <v>380</v>
      </c>
      <c r="H92" s="97" t="s">
        <v>3</v>
      </c>
      <c r="I92" s="89">
        <v>91.2</v>
      </c>
      <c r="J92" s="22"/>
      <c r="K92" s="23"/>
      <c r="L92" s="20"/>
      <c r="M92" s="24"/>
      <c r="N92" s="20"/>
      <c r="O92" s="20"/>
      <c r="P92" s="20"/>
      <c r="Q92" s="20"/>
      <c r="R92" s="20"/>
    </row>
    <row r="93" spans="1:18" ht="18" customHeight="1">
      <c r="A93" s="9">
        <v>45</v>
      </c>
      <c r="B93" s="85" t="str">
        <f t="shared" si="0"/>
        <v>2级-2级</v>
      </c>
      <c r="C93" s="100" t="s">
        <v>66</v>
      </c>
      <c r="D93" s="85" t="s">
        <v>80</v>
      </c>
      <c r="E93" s="100" t="s">
        <v>66</v>
      </c>
      <c r="F93" s="100" t="s">
        <v>365</v>
      </c>
      <c r="G93" s="104" t="s">
        <v>383</v>
      </c>
      <c r="H93" s="94" t="s">
        <v>6</v>
      </c>
      <c r="I93" s="89">
        <v>8929.9</v>
      </c>
      <c r="J93" s="22"/>
      <c r="K93" s="23"/>
      <c r="L93" s="20"/>
      <c r="M93" s="24"/>
      <c r="N93" s="20"/>
      <c r="O93" s="20"/>
      <c r="P93" s="20"/>
      <c r="Q93" s="20"/>
      <c r="R93" s="20"/>
    </row>
    <row r="94" spans="1:18" ht="18" customHeight="1">
      <c r="A94" s="9">
        <v>46</v>
      </c>
      <c r="B94" s="85" t="str">
        <f t="shared" si="0"/>
        <v>4级-4级</v>
      </c>
      <c r="C94" s="100" t="s">
        <v>72</v>
      </c>
      <c r="D94" s="85" t="s">
        <v>80</v>
      </c>
      <c r="E94" s="100" t="s">
        <v>72</v>
      </c>
      <c r="F94" s="100" t="s">
        <v>386</v>
      </c>
      <c r="G94" s="104" t="s">
        <v>383</v>
      </c>
      <c r="H94" s="94" t="s">
        <v>6</v>
      </c>
      <c r="I94" s="89">
        <v>93084</v>
      </c>
      <c r="J94" s="22"/>
      <c r="K94" s="23"/>
      <c r="L94" s="20"/>
      <c r="M94" s="24"/>
      <c r="N94" s="20"/>
      <c r="O94" s="20"/>
      <c r="P94" s="20"/>
      <c r="Q94" s="20"/>
      <c r="R94" s="20"/>
    </row>
    <row r="95" spans="1:18" ht="18" customHeight="1">
      <c r="A95" s="9">
        <v>47</v>
      </c>
      <c r="B95" s="85" t="str">
        <f t="shared" si="0"/>
        <v>4级-4级</v>
      </c>
      <c r="C95" s="100" t="s">
        <v>72</v>
      </c>
      <c r="D95" s="85" t="s">
        <v>80</v>
      </c>
      <c r="E95" s="100" t="s">
        <v>72</v>
      </c>
      <c r="F95" s="100" t="s">
        <v>386</v>
      </c>
      <c r="G95" s="104" t="s">
        <v>380</v>
      </c>
      <c r="H95" s="97" t="s">
        <v>3</v>
      </c>
      <c r="I95" s="89">
        <v>11814</v>
      </c>
      <c r="J95" s="22"/>
      <c r="K95" s="23"/>
      <c r="L95" s="20"/>
      <c r="M95" s="24"/>
      <c r="N95" s="20"/>
      <c r="O95" s="20"/>
      <c r="P95" s="20"/>
      <c r="Q95" s="20"/>
      <c r="R95" s="20"/>
    </row>
    <row r="96" spans="1:18" ht="18" customHeight="1">
      <c r="A96" s="9">
        <v>48</v>
      </c>
      <c r="B96" s="85" t="str">
        <f t="shared" si="0"/>
        <v>2级-2级</v>
      </c>
      <c r="C96" s="100" t="s">
        <v>66</v>
      </c>
      <c r="D96" s="85" t="s">
        <v>80</v>
      </c>
      <c r="E96" s="100" t="s">
        <v>66</v>
      </c>
      <c r="F96" s="100" t="s">
        <v>81</v>
      </c>
      <c r="G96" s="104" t="s">
        <v>380</v>
      </c>
      <c r="H96" s="97" t="s">
        <v>3</v>
      </c>
      <c r="I96" s="89">
        <v>18357.599999999999</v>
      </c>
      <c r="J96" s="22"/>
      <c r="K96" s="23"/>
      <c r="L96" s="20"/>
      <c r="M96" s="24"/>
      <c r="N96" s="20"/>
      <c r="O96" s="20"/>
      <c r="P96" s="20"/>
      <c r="Q96" s="20"/>
      <c r="R96" s="20"/>
    </row>
    <row r="97" spans="1:18" ht="18" customHeight="1">
      <c r="A97" s="9">
        <v>49</v>
      </c>
      <c r="B97" s="85" t="str">
        <f t="shared" si="0"/>
        <v>3级-3级</v>
      </c>
      <c r="C97" s="100" t="s">
        <v>69</v>
      </c>
      <c r="D97" s="85" t="s">
        <v>80</v>
      </c>
      <c r="E97" s="100" t="s">
        <v>69</v>
      </c>
      <c r="F97" s="100" t="s">
        <v>122</v>
      </c>
      <c r="G97" s="104" t="s">
        <v>380</v>
      </c>
      <c r="H97" s="97" t="s">
        <v>3</v>
      </c>
      <c r="I97" s="89">
        <v>462</v>
      </c>
      <c r="J97" s="22"/>
      <c r="K97" s="23"/>
      <c r="L97" s="20"/>
      <c r="M97" s="24"/>
      <c r="N97" s="20"/>
      <c r="O97" s="20"/>
      <c r="P97" s="20"/>
      <c r="Q97" s="20"/>
      <c r="R97" s="20"/>
    </row>
    <row r="98" spans="1:18" ht="18" customHeight="1">
      <c r="A98" s="9">
        <v>50</v>
      </c>
      <c r="B98" s="85" t="str">
        <f t="shared" si="0"/>
        <v>1级-1级</v>
      </c>
      <c r="C98" s="100" t="s">
        <v>64</v>
      </c>
      <c r="D98" s="85" t="s">
        <v>80</v>
      </c>
      <c r="E98" s="100" t="s">
        <v>64</v>
      </c>
      <c r="F98" s="100" t="s">
        <v>65</v>
      </c>
      <c r="G98" s="104" t="s">
        <v>387</v>
      </c>
      <c r="H98" s="97" t="s">
        <v>24</v>
      </c>
      <c r="I98" s="89">
        <v>95000000</v>
      </c>
      <c r="J98" s="22"/>
      <c r="K98" s="23"/>
      <c r="L98" s="20"/>
      <c r="M98" s="24"/>
      <c r="N98" s="20"/>
      <c r="O98" s="20"/>
      <c r="P98" s="20"/>
      <c r="Q98" s="20"/>
      <c r="R98" s="20"/>
    </row>
    <row r="99" spans="1:18" ht="18" customHeight="1">
      <c r="A99" s="9">
        <v>51</v>
      </c>
      <c r="B99" s="85" t="str">
        <f t="shared" si="0"/>
        <v>1级-1级</v>
      </c>
      <c r="C99" s="100" t="s">
        <v>64</v>
      </c>
      <c r="D99" s="85" t="s">
        <v>80</v>
      </c>
      <c r="E99" s="100" t="s">
        <v>64</v>
      </c>
      <c r="F99" s="100" t="s">
        <v>65</v>
      </c>
      <c r="G99" s="104" t="s">
        <v>388</v>
      </c>
      <c r="H99" s="97" t="s">
        <v>22</v>
      </c>
      <c r="I99" s="89">
        <v>107463958.33</v>
      </c>
      <c r="J99" s="22"/>
      <c r="K99" s="23"/>
      <c r="L99" s="20"/>
      <c r="M99" s="24"/>
      <c r="N99" s="20"/>
      <c r="O99" s="20"/>
      <c r="P99" s="20"/>
      <c r="Q99" s="20"/>
      <c r="R99" s="20"/>
    </row>
    <row r="100" spans="1:18" ht="18" customHeight="1">
      <c r="A100" s="9">
        <v>52</v>
      </c>
      <c r="B100" s="85" t="str">
        <f t="shared" si="0"/>
        <v>1级-1级</v>
      </c>
      <c r="C100" s="100" t="s">
        <v>64</v>
      </c>
      <c r="D100" s="85" t="s">
        <v>80</v>
      </c>
      <c r="E100" s="100" t="s">
        <v>64</v>
      </c>
      <c r="F100" s="100" t="s">
        <v>65</v>
      </c>
      <c r="G100" s="104" t="s">
        <v>389</v>
      </c>
      <c r="H100" s="97" t="s">
        <v>5</v>
      </c>
      <c r="I100" s="89">
        <v>403180</v>
      </c>
      <c r="J100" s="22"/>
      <c r="K100" s="23"/>
      <c r="L100" s="20"/>
      <c r="M100" s="24"/>
      <c r="N100" s="20"/>
      <c r="O100" s="20"/>
      <c r="P100" s="20"/>
      <c r="Q100" s="20"/>
      <c r="R100" s="20"/>
    </row>
    <row r="101" spans="1:18" ht="18" customHeight="1">
      <c r="A101" s="9">
        <v>53</v>
      </c>
      <c r="B101" s="85" t="str">
        <f t="shared" si="0"/>
        <v>1级-1级</v>
      </c>
      <c r="C101" s="100" t="s">
        <v>64</v>
      </c>
      <c r="D101" s="85" t="s">
        <v>80</v>
      </c>
      <c r="E101" s="100" t="s">
        <v>64</v>
      </c>
      <c r="F101" s="100" t="s">
        <v>65</v>
      </c>
      <c r="G101" s="104" t="s">
        <v>380</v>
      </c>
      <c r="H101" s="97" t="s">
        <v>3</v>
      </c>
      <c r="I101" s="89">
        <v>143533.5</v>
      </c>
      <c r="J101" s="22"/>
      <c r="K101" s="23"/>
      <c r="L101" s="20"/>
      <c r="M101" s="24"/>
      <c r="N101" s="20"/>
      <c r="O101" s="20"/>
      <c r="P101" s="20"/>
      <c r="Q101" s="20"/>
      <c r="R101" s="20"/>
    </row>
    <row r="102" spans="1:18" ht="18" customHeight="1">
      <c r="A102" s="9">
        <v>54</v>
      </c>
      <c r="B102" s="85" t="str">
        <f t="shared" si="0"/>
        <v>1级-1级</v>
      </c>
      <c r="C102" s="100" t="s">
        <v>64</v>
      </c>
      <c r="D102" s="85" t="s">
        <v>80</v>
      </c>
      <c r="E102" s="100" t="s">
        <v>64</v>
      </c>
      <c r="F102" s="100" t="s">
        <v>65</v>
      </c>
      <c r="G102" s="104" t="s">
        <v>390</v>
      </c>
      <c r="H102" s="94" t="s">
        <v>9</v>
      </c>
      <c r="I102" s="89">
        <v>19805.98</v>
      </c>
      <c r="J102" s="22"/>
      <c r="K102" s="23"/>
      <c r="L102" s="20"/>
      <c r="M102" s="24"/>
      <c r="N102" s="20"/>
      <c r="O102" s="20"/>
      <c r="P102" s="20"/>
      <c r="Q102" s="20"/>
      <c r="R102" s="20"/>
    </row>
    <row r="103" spans="1:18" ht="18" customHeight="1">
      <c r="A103" s="9">
        <v>55</v>
      </c>
      <c r="B103" s="85" t="str">
        <f t="shared" si="0"/>
        <v>2级-2级</v>
      </c>
      <c r="C103" s="100" t="s">
        <v>66</v>
      </c>
      <c r="D103" s="85" t="s">
        <v>80</v>
      </c>
      <c r="E103" s="100" t="s">
        <v>66</v>
      </c>
      <c r="F103" s="100" t="s">
        <v>83</v>
      </c>
      <c r="G103" s="104" t="s">
        <v>380</v>
      </c>
      <c r="H103" s="97" t="s">
        <v>3</v>
      </c>
      <c r="I103" s="89">
        <v>1064</v>
      </c>
      <c r="J103" s="22"/>
      <c r="K103" s="23"/>
      <c r="L103" s="20"/>
      <c r="M103" s="24"/>
      <c r="N103" s="20"/>
      <c r="O103" s="20"/>
      <c r="P103" s="20"/>
      <c r="Q103" s="20"/>
      <c r="R103" s="20"/>
    </row>
    <row r="104" spans="1:18" ht="18" customHeight="1">
      <c r="A104" s="9">
        <v>56</v>
      </c>
      <c r="B104" s="85" t="str">
        <f t="shared" si="0"/>
        <v>4级-4级</v>
      </c>
      <c r="C104" s="100" t="s">
        <v>72</v>
      </c>
      <c r="D104" s="85" t="s">
        <v>80</v>
      </c>
      <c r="E104" s="100" t="s">
        <v>72</v>
      </c>
      <c r="F104" s="100" t="s">
        <v>76</v>
      </c>
      <c r="G104" s="104" t="s">
        <v>383</v>
      </c>
      <c r="H104" s="94" t="s">
        <v>6</v>
      </c>
      <c r="I104" s="89">
        <v>39587.99</v>
      </c>
      <c r="J104" s="22"/>
      <c r="K104" s="23"/>
      <c r="L104" s="20"/>
      <c r="M104" s="24"/>
      <c r="N104" s="20"/>
      <c r="O104" s="20"/>
      <c r="P104" s="20"/>
      <c r="Q104" s="20"/>
      <c r="R104" s="20"/>
    </row>
    <row r="105" spans="1:18" ht="18" customHeight="1">
      <c r="A105" s="9">
        <v>57</v>
      </c>
      <c r="B105" s="85" t="str">
        <f t="shared" si="0"/>
        <v>4级-4级</v>
      </c>
      <c r="C105" s="100" t="s">
        <v>72</v>
      </c>
      <c r="D105" s="85" t="s">
        <v>80</v>
      </c>
      <c r="E105" s="100" t="s">
        <v>72</v>
      </c>
      <c r="F105" s="100" t="s">
        <v>76</v>
      </c>
      <c r="G105" s="104" t="s">
        <v>384</v>
      </c>
      <c r="H105" s="94" t="s">
        <v>9</v>
      </c>
      <c r="I105" s="89">
        <v>477738.35</v>
      </c>
      <c r="J105" s="22"/>
      <c r="K105" s="23"/>
      <c r="L105" s="20"/>
      <c r="M105" s="24"/>
      <c r="N105" s="20"/>
      <c r="O105" s="20"/>
      <c r="P105" s="20"/>
      <c r="Q105" s="20"/>
      <c r="R105" s="20"/>
    </row>
    <row r="106" spans="1:18" ht="18" customHeight="1">
      <c r="A106" s="9">
        <v>58</v>
      </c>
      <c r="B106" s="85" t="str">
        <f t="shared" si="0"/>
        <v>4级-4级</v>
      </c>
      <c r="C106" s="100" t="s">
        <v>72</v>
      </c>
      <c r="D106" s="85" t="s">
        <v>80</v>
      </c>
      <c r="E106" s="100" t="s">
        <v>72</v>
      </c>
      <c r="F106" s="100" t="s">
        <v>76</v>
      </c>
      <c r="G106" s="104" t="s">
        <v>389</v>
      </c>
      <c r="H106" s="97" t="s">
        <v>5</v>
      </c>
      <c r="I106" s="89">
        <v>66086.84</v>
      </c>
      <c r="J106" s="22"/>
      <c r="K106" s="23"/>
      <c r="L106" s="20"/>
      <c r="M106" s="24"/>
      <c r="N106" s="20"/>
      <c r="O106" s="20"/>
      <c r="P106" s="20"/>
      <c r="Q106" s="20"/>
      <c r="R106" s="20"/>
    </row>
    <row r="107" spans="1:18" ht="18" customHeight="1">
      <c r="A107" s="9">
        <v>59</v>
      </c>
      <c r="B107" s="85" t="str">
        <f t="shared" si="0"/>
        <v>4级-4级</v>
      </c>
      <c r="C107" s="100" t="s">
        <v>72</v>
      </c>
      <c r="D107" s="85" t="s">
        <v>80</v>
      </c>
      <c r="E107" s="100" t="s">
        <v>72</v>
      </c>
      <c r="F107" s="100" t="s">
        <v>76</v>
      </c>
      <c r="G107" s="104" t="s">
        <v>391</v>
      </c>
      <c r="H107" s="97" t="s">
        <v>5</v>
      </c>
      <c r="I107" s="89">
        <v>252517.84</v>
      </c>
      <c r="J107" s="22"/>
      <c r="K107" s="23"/>
      <c r="L107" s="20"/>
      <c r="M107" s="24"/>
      <c r="N107" s="20"/>
      <c r="O107" s="20"/>
      <c r="P107" s="20"/>
      <c r="Q107" s="20"/>
      <c r="R107" s="20"/>
    </row>
    <row r="108" spans="1:18" ht="18" customHeight="1">
      <c r="A108" s="9">
        <v>60</v>
      </c>
      <c r="B108" s="85" t="str">
        <f t="shared" si="0"/>
        <v>4级-4级</v>
      </c>
      <c r="C108" s="100" t="s">
        <v>72</v>
      </c>
      <c r="D108" s="85" t="s">
        <v>80</v>
      </c>
      <c r="E108" s="100" t="s">
        <v>72</v>
      </c>
      <c r="F108" s="100" t="s">
        <v>76</v>
      </c>
      <c r="G108" s="104" t="s">
        <v>380</v>
      </c>
      <c r="H108" s="97" t="s">
        <v>3</v>
      </c>
      <c r="I108" s="89">
        <v>1844</v>
      </c>
      <c r="J108" s="22"/>
      <c r="K108" s="23"/>
      <c r="L108" s="20"/>
      <c r="M108" s="24"/>
      <c r="N108" s="20"/>
      <c r="O108" s="20"/>
      <c r="P108" s="20"/>
      <c r="Q108" s="20"/>
      <c r="R108" s="20"/>
    </row>
    <row r="109" spans="1:18" ht="18" customHeight="1">
      <c r="A109" s="9">
        <v>61</v>
      </c>
      <c r="B109" s="85" t="str">
        <f t="shared" si="0"/>
        <v>2级-2级</v>
      </c>
      <c r="C109" s="100" t="s">
        <v>66</v>
      </c>
      <c r="D109" s="85" t="s">
        <v>80</v>
      </c>
      <c r="E109" s="100" t="s">
        <v>66</v>
      </c>
      <c r="F109" s="100" t="s">
        <v>88</v>
      </c>
      <c r="G109" s="104" t="s">
        <v>380</v>
      </c>
      <c r="H109" s="97" t="s">
        <v>3</v>
      </c>
      <c r="I109" s="89">
        <v>3345.2</v>
      </c>
      <c r="J109" s="22"/>
      <c r="K109" s="23"/>
      <c r="L109" s="20"/>
      <c r="M109" s="24"/>
      <c r="N109" s="20"/>
      <c r="O109" s="20"/>
      <c r="P109" s="20"/>
      <c r="Q109" s="20"/>
      <c r="R109" s="20"/>
    </row>
    <row r="110" spans="1:18" ht="18" customHeight="1">
      <c r="A110" s="9">
        <v>62</v>
      </c>
      <c r="B110" s="85" t="str">
        <f t="shared" si="0"/>
        <v>4级-4级</v>
      </c>
      <c r="C110" s="100" t="s">
        <v>72</v>
      </c>
      <c r="D110" s="85" t="s">
        <v>80</v>
      </c>
      <c r="E110" s="100" t="s">
        <v>72</v>
      </c>
      <c r="F110" s="100" t="s">
        <v>97</v>
      </c>
      <c r="G110" s="104" t="s">
        <v>380</v>
      </c>
      <c r="H110" s="97" t="s">
        <v>3</v>
      </c>
      <c r="I110" s="89">
        <v>395.2</v>
      </c>
      <c r="J110" s="22"/>
      <c r="K110" s="23"/>
      <c r="L110" s="20"/>
      <c r="M110" s="24"/>
      <c r="N110" s="20"/>
      <c r="O110" s="20"/>
      <c r="P110" s="20"/>
      <c r="Q110" s="20"/>
      <c r="R110" s="20"/>
    </row>
    <row r="111" spans="1:18" ht="18" customHeight="1">
      <c r="A111" s="9">
        <v>63</v>
      </c>
      <c r="B111" s="85" t="str">
        <f t="shared" si="0"/>
        <v>2级-2级</v>
      </c>
      <c r="C111" s="100" t="s">
        <v>66</v>
      </c>
      <c r="D111" s="85" t="s">
        <v>80</v>
      </c>
      <c r="E111" s="100" t="s">
        <v>66</v>
      </c>
      <c r="F111" s="100" t="s">
        <v>78</v>
      </c>
      <c r="G111" s="104" t="s">
        <v>380</v>
      </c>
      <c r="H111" s="97" t="s">
        <v>3</v>
      </c>
      <c r="I111" s="89">
        <v>221907.1</v>
      </c>
      <c r="J111" s="22"/>
      <c r="K111" s="23"/>
      <c r="L111" s="20"/>
      <c r="M111" s="24"/>
      <c r="N111" s="20"/>
      <c r="O111" s="20"/>
      <c r="P111" s="20"/>
      <c r="Q111" s="20"/>
      <c r="R111" s="20"/>
    </row>
    <row r="112" spans="1:18" ht="18" customHeight="1">
      <c r="A112" s="9">
        <v>64</v>
      </c>
      <c r="B112" s="85" t="str">
        <f t="shared" si="0"/>
        <v>2级-2级</v>
      </c>
      <c r="C112" s="100" t="s">
        <v>66</v>
      </c>
      <c r="D112" s="85" t="s">
        <v>80</v>
      </c>
      <c r="E112" s="100" t="s">
        <v>66</v>
      </c>
      <c r="F112" s="100" t="s">
        <v>78</v>
      </c>
      <c r="G112" s="104" t="s">
        <v>385</v>
      </c>
      <c r="H112" s="94" t="s">
        <v>7</v>
      </c>
      <c r="I112" s="89">
        <v>112</v>
      </c>
      <c r="J112" s="22"/>
      <c r="K112" s="23"/>
      <c r="L112" s="20"/>
      <c r="M112" s="24"/>
      <c r="N112" s="20"/>
      <c r="O112" s="20"/>
      <c r="P112" s="20"/>
      <c r="Q112" s="20"/>
      <c r="R112" s="20"/>
    </row>
    <row r="113" spans="1:18" ht="18" customHeight="1">
      <c r="A113" s="9">
        <v>65</v>
      </c>
      <c r="B113" s="85" t="str">
        <f t="shared" ref="B113:B176" si="2">TEXT(C113,"000")&amp;"-"&amp;TEXT(E113,"000")</f>
        <v>2级-2级</v>
      </c>
      <c r="C113" s="100" t="s">
        <v>66</v>
      </c>
      <c r="D113" s="85" t="s">
        <v>80</v>
      </c>
      <c r="E113" s="100" t="s">
        <v>66</v>
      </c>
      <c r="F113" s="100" t="s">
        <v>106</v>
      </c>
      <c r="G113" s="104" t="s">
        <v>383</v>
      </c>
      <c r="H113" s="94" t="s">
        <v>6</v>
      </c>
      <c r="I113" s="89">
        <v>12</v>
      </c>
      <c r="J113" s="22"/>
      <c r="K113" s="23"/>
      <c r="L113" s="20"/>
      <c r="M113" s="24"/>
      <c r="N113" s="20"/>
      <c r="O113" s="20"/>
      <c r="P113" s="20"/>
      <c r="Q113" s="20"/>
      <c r="R113" s="20"/>
    </row>
    <row r="114" spans="1:18" ht="18" customHeight="1">
      <c r="A114" s="9">
        <v>66</v>
      </c>
      <c r="B114" s="85" t="str">
        <f t="shared" si="2"/>
        <v>2级-2级</v>
      </c>
      <c r="C114" s="100" t="s">
        <v>66</v>
      </c>
      <c r="D114" s="85" t="s">
        <v>80</v>
      </c>
      <c r="E114" s="100" t="s">
        <v>66</v>
      </c>
      <c r="F114" s="100" t="s">
        <v>106</v>
      </c>
      <c r="G114" s="104" t="s">
        <v>380</v>
      </c>
      <c r="H114" s="97" t="s">
        <v>3</v>
      </c>
      <c r="I114" s="89">
        <v>608</v>
      </c>
      <c r="J114" s="22"/>
      <c r="K114" s="23"/>
      <c r="L114" s="20"/>
      <c r="M114" s="24"/>
      <c r="N114" s="20"/>
      <c r="O114" s="20"/>
      <c r="P114" s="20"/>
      <c r="Q114" s="20"/>
      <c r="R114" s="20"/>
    </row>
    <row r="115" spans="1:18" ht="18" customHeight="1">
      <c r="A115" s="9">
        <v>67</v>
      </c>
      <c r="B115" s="85" t="str">
        <f t="shared" si="2"/>
        <v>3级-3级</v>
      </c>
      <c r="C115" s="100" t="s">
        <v>69</v>
      </c>
      <c r="D115" s="85" t="s">
        <v>80</v>
      </c>
      <c r="E115" s="100" t="s">
        <v>69</v>
      </c>
      <c r="F115" s="100" t="s">
        <v>180</v>
      </c>
      <c r="G115" s="104" t="s">
        <v>383</v>
      </c>
      <c r="H115" s="94" t="s">
        <v>6</v>
      </c>
      <c r="I115" s="89">
        <v>4875</v>
      </c>
      <c r="J115" s="22"/>
      <c r="K115" s="23"/>
      <c r="L115" s="20"/>
      <c r="M115" s="24"/>
      <c r="N115" s="20"/>
      <c r="O115" s="20"/>
      <c r="P115" s="20"/>
      <c r="Q115" s="20"/>
      <c r="R115" s="20"/>
    </row>
    <row r="116" spans="1:18" ht="18" customHeight="1">
      <c r="A116" s="9">
        <v>68</v>
      </c>
      <c r="B116" s="85" t="str">
        <f t="shared" si="2"/>
        <v>3级-3级</v>
      </c>
      <c r="C116" s="100" t="s">
        <v>69</v>
      </c>
      <c r="D116" s="85" t="s">
        <v>80</v>
      </c>
      <c r="E116" s="100" t="s">
        <v>69</v>
      </c>
      <c r="F116" s="100" t="s">
        <v>180</v>
      </c>
      <c r="G116" s="104" t="s">
        <v>380</v>
      </c>
      <c r="H116" s="97" t="s">
        <v>3</v>
      </c>
      <c r="I116" s="89">
        <v>10009.4</v>
      </c>
      <c r="J116" s="22"/>
      <c r="K116" s="23"/>
      <c r="L116" s="20"/>
      <c r="M116" s="24"/>
      <c r="N116" s="20"/>
      <c r="O116" s="20"/>
      <c r="P116" s="20"/>
      <c r="Q116" s="20"/>
      <c r="R116" s="20"/>
    </row>
    <row r="117" spans="1:18" ht="18" customHeight="1">
      <c r="A117" s="9">
        <v>69</v>
      </c>
      <c r="B117" s="85" t="str">
        <f t="shared" si="2"/>
        <v>3级-3级</v>
      </c>
      <c r="C117" s="100" t="s">
        <v>69</v>
      </c>
      <c r="D117" s="85" t="s">
        <v>80</v>
      </c>
      <c r="E117" s="100" t="s">
        <v>69</v>
      </c>
      <c r="F117" s="100" t="s">
        <v>180</v>
      </c>
      <c r="G117" s="104" t="s">
        <v>385</v>
      </c>
      <c r="H117" s="94" t="s">
        <v>7</v>
      </c>
      <c r="I117" s="89">
        <v>292.8</v>
      </c>
      <c r="J117" s="22"/>
      <c r="K117" s="23"/>
      <c r="L117" s="20"/>
      <c r="M117" s="24"/>
      <c r="N117" s="20"/>
      <c r="O117" s="20"/>
      <c r="P117" s="20"/>
      <c r="Q117" s="20"/>
      <c r="R117" s="20"/>
    </row>
    <row r="118" spans="1:18" ht="18" customHeight="1">
      <c r="A118" s="9">
        <v>70</v>
      </c>
      <c r="B118" s="85" t="str">
        <f t="shared" si="2"/>
        <v>2级-2级</v>
      </c>
      <c r="C118" s="100" t="s">
        <v>66</v>
      </c>
      <c r="D118" s="85" t="s">
        <v>80</v>
      </c>
      <c r="E118" s="100" t="s">
        <v>66</v>
      </c>
      <c r="F118" s="100" t="s">
        <v>175</v>
      </c>
      <c r="G118" s="104" t="s">
        <v>383</v>
      </c>
      <c r="H118" s="94" t="s">
        <v>6</v>
      </c>
      <c r="I118" s="89">
        <v>1724048.69</v>
      </c>
      <c r="J118" s="22"/>
      <c r="K118" s="23"/>
      <c r="L118" s="20"/>
      <c r="M118" s="24"/>
      <c r="N118" s="20"/>
      <c r="O118" s="20"/>
      <c r="P118" s="20"/>
      <c r="Q118" s="20"/>
      <c r="R118" s="20"/>
    </row>
    <row r="119" spans="1:18" ht="18" customHeight="1">
      <c r="A119" s="9">
        <v>71</v>
      </c>
      <c r="B119" s="85" t="str">
        <f t="shared" si="2"/>
        <v>2级-2级</v>
      </c>
      <c r="C119" s="100" t="s">
        <v>66</v>
      </c>
      <c r="D119" s="85" t="s">
        <v>80</v>
      </c>
      <c r="E119" s="100" t="s">
        <v>66</v>
      </c>
      <c r="F119" s="100" t="s">
        <v>175</v>
      </c>
      <c r="G119" s="104" t="s">
        <v>380</v>
      </c>
      <c r="H119" s="97" t="s">
        <v>3</v>
      </c>
      <c r="I119" s="89">
        <v>13316.8</v>
      </c>
      <c r="J119" s="22"/>
      <c r="K119" s="23"/>
      <c r="L119" s="20"/>
      <c r="M119" s="24"/>
      <c r="N119" s="20"/>
      <c r="O119" s="20"/>
      <c r="P119" s="20"/>
      <c r="Q119" s="20"/>
      <c r="R119" s="20"/>
    </row>
    <row r="120" spans="1:18" ht="18" customHeight="1">
      <c r="A120" s="9">
        <v>72</v>
      </c>
      <c r="B120" s="85" t="str">
        <f t="shared" si="2"/>
        <v>3级-3级</v>
      </c>
      <c r="C120" s="100" t="s">
        <v>69</v>
      </c>
      <c r="D120" s="85" t="s">
        <v>80</v>
      </c>
      <c r="E120" s="100" t="s">
        <v>69</v>
      </c>
      <c r="F120" s="100" t="s">
        <v>213</v>
      </c>
      <c r="G120" s="104" t="s">
        <v>380</v>
      </c>
      <c r="H120" s="97" t="s">
        <v>3</v>
      </c>
      <c r="I120" s="89">
        <v>60.8</v>
      </c>
      <c r="J120" s="22"/>
      <c r="K120" s="23"/>
      <c r="L120" s="20"/>
      <c r="M120" s="24"/>
      <c r="N120" s="20"/>
      <c r="O120" s="20"/>
      <c r="P120" s="20"/>
      <c r="Q120" s="20"/>
      <c r="R120" s="20"/>
    </row>
    <row r="121" spans="1:18" ht="18" customHeight="1">
      <c r="A121" s="9">
        <v>73</v>
      </c>
      <c r="B121" s="85" t="str">
        <f t="shared" si="2"/>
        <v>3级-3级</v>
      </c>
      <c r="C121" s="100" t="s">
        <v>69</v>
      </c>
      <c r="D121" s="85" t="s">
        <v>80</v>
      </c>
      <c r="E121" s="100" t="s">
        <v>69</v>
      </c>
      <c r="F121" s="100" t="s">
        <v>360</v>
      </c>
      <c r="G121" s="104" t="s">
        <v>380</v>
      </c>
      <c r="H121" s="97" t="s">
        <v>3</v>
      </c>
      <c r="I121" s="89">
        <v>7868</v>
      </c>
      <c r="J121" s="22"/>
      <c r="K121" s="23"/>
      <c r="L121" s="20"/>
      <c r="M121" s="24"/>
      <c r="N121" s="20"/>
      <c r="O121" s="20"/>
      <c r="P121" s="20"/>
      <c r="Q121" s="20"/>
      <c r="R121" s="20"/>
    </row>
    <row r="122" spans="1:18" ht="18" customHeight="1">
      <c r="A122" s="9">
        <v>74</v>
      </c>
      <c r="B122" s="85" t="str">
        <f t="shared" si="2"/>
        <v>2级-2级</v>
      </c>
      <c r="C122" s="100" t="s">
        <v>66</v>
      </c>
      <c r="D122" s="85" t="s">
        <v>80</v>
      </c>
      <c r="E122" s="100" t="s">
        <v>66</v>
      </c>
      <c r="F122" s="100" t="s">
        <v>179</v>
      </c>
      <c r="G122" s="104" t="s">
        <v>380</v>
      </c>
      <c r="H122" s="97" t="s">
        <v>3</v>
      </c>
      <c r="I122" s="89">
        <v>57066</v>
      </c>
      <c r="J122" s="22"/>
      <c r="K122" s="23"/>
      <c r="L122" s="20"/>
      <c r="M122" s="24"/>
      <c r="N122" s="20"/>
      <c r="O122" s="20"/>
      <c r="P122" s="20"/>
      <c r="Q122" s="20"/>
      <c r="R122" s="20"/>
    </row>
    <row r="123" spans="1:18" ht="18" customHeight="1">
      <c r="A123" s="9">
        <v>75</v>
      </c>
      <c r="B123" s="85" t="str">
        <f t="shared" si="2"/>
        <v>2级-2级</v>
      </c>
      <c r="C123" s="100" t="s">
        <v>66</v>
      </c>
      <c r="D123" s="85" t="s">
        <v>80</v>
      </c>
      <c r="E123" s="100" t="s">
        <v>66</v>
      </c>
      <c r="F123" s="100" t="s">
        <v>179</v>
      </c>
      <c r="G123" s="104" t="s">
        <v>385</v>
      </c>
      <c r="H123" s="94" t="s">
        <v>7</v>
      </c>
      <c r="I123" s="89">
        <v>88</v>
      </c>
      <c r="J123" s="22"/>
      <c r="K123" s="23"/>
      <c r="L123" s="20"/>
      <c r="M123" s="24"/>
      <c r="N123" s="20"/>
      <c r="O123" s="20"/>
      <c r="P123" s="20"/>
      <c r="Q123" s="20"/>
      <c r="R123" s="20"/>
    </row>
    <row r="124" spans="1:18" ht="18" customHeight="1">
      <c r="A124" s="9">
        <v>76</v>
      </c>
      <c r="B124" s="85" t="str">
        <f t="shared" si="2"/>
        <v>3级-3级</v>
      </c>
      <c r="C124" s="100" t="s">
        <v>69</v>
      </c>
      <c r="D124" s="85" t="s">
        <v>80</v>
      </c>
      <c r="E124" s="100" t="s">
        <v>69</v>
      </c>
      <c r="F124" s="100" t="s">
        <v>392</v>
      </c>
      <c r="G124" s="104" t="s">
        <v>380</v>
      </c>
      <c r="H124" s="97" t="s">
        <v>3</v>
      </c>
      <c r="I124" s="89">
        <v>66</v>
      </c>
      <c r="J124" s="22"/>
      <c r="K124" s="23"/>
      <c r="L124" s="20"/>
      <c r="M124" s="24"/>
      <c r="N124" s="20"/>
      <c r="O124" s="20"/>
      <c r="P124" s="20"/>
      <c r="Q124" s="20"/>
      <c r="R124" s="20"/>
    </row>
    <row r="125" spans="1:18" ht="18" customHeight="1">
      <c r="A125" s="9">
        <v>77</v>
      </c>
      <c r="B125" s="85" t="str">
        <f t="shared" si="2"/>
        <v>3级-3级</v>
      </c>
      <c r="C125" s="100" t="s">
        <v>69</v>
      </c>
      <c r="D125" s="85" t="s">
        <v>80</v>
      </c>
      <c r="E125" s="100" t="s">
        <v>69</v>
      </c>
      <c r="F125" s="100" t="s">
        <v>354</v>
      </c>
      <c r="G125" s="104" t="s">
        <v>380</v>
      </c>
      <c r="H125" s="97" t="s">
        <v>3</v>
      </c>
      <c r="I125" s="89">
        <v>486.4</v>
      </c>
      <c r="J125" s="22"/>
      <c r="K125" s="23"/>
      <c r="L125" s="20"/>
      <c r="M125" s="24"/>
      <c r="N125" s="20"/>
      <c r="O125" s="20"/>
      <c r="P125" s="20"/>
      <c r="Q125" s="20"/>
      <c r="R125" s="20"/>
    </row>
    <row r="126" spans="1:18" ht="18" customHeight="1">
      <c r="A126" s="9">
        <v>78</v>
      </c>
      <c r="B126" s="85" t="str">
        <f t="shared" si="2"/>
        <v>2级-2级</v>
      </c>
      <c r="C126" s="100" t="s">
        <v>66</v>
      </c>
      <c r="D126" s="85" t="s">
        <v>80</v>
      </c>
      <c r="E126" s="100" t="s">
        <v>66</v>
      </c>
      <c r="F126" s="100" t="s">
        <v>84</v>
      </c>
      <c r="G126" s="104" t="s">
        <v>380</v>
      </c>
      <c r="H126" s="97" t="s">
        <v>3</v>
      </c>
      <c r="I126" s="89">
        <v>2705.6</v>
      </c>
      <c r="J126" s="22"/>
      <c r="K126" s="23"/>
      <c r="L126" s="20"/>
      <c r="M126" s="24"/>
      <c r="N126" s="20"/>
      <c r="O126" s="20"/>
      <c r="P126" s="20"/>
      <c r="Q126" s="20"/>
      <c r="R126" s="20"/>
    </row>
    <row r="127" spans="1:18" ht="18" customHeight="1">
      <c r="A127" s="9">
        <v>79</v>
      </c>
      <c r="B127" s="85" t="str">
        <f t="shared" si="2"/>
        <v>3级-3级</v>
      </c>
      <c r="C127" s="100" t="s">
        <v>69</v>
      </c>
      <c r="D127" s="85" t="s">
        <v>80</v>
      </c>
      <c r="E127" s="100" t="s">
        <v>69</v>
      </c>
      <c r="F127" s="100" t="s">
        <v>293</v>
      </c>
      <c r="G127" s="104" t="s">
        <v>380</v>
      </c>
      <c r="H127" s="97" t="s">
        <v>3</v>
      </c>
      <c r="I127" s="89">
        <v>94157</v>
      </c>
      <c r="J127" s="22"/>
      <c r="K127" s="23"/>
      <c r="L127" s="20"/>
      <c r="M127" s="24"/>
      <c r="N127" s="20"/>
      <c r="O127" s="20"/>
      <c r="P127" s="20"/>
      <c r="Q127" s="20"/>
      <c r="R127" s="20"/>
    </row>
    <row r="128" spans="1:18" ht="18" customHeight="1">
      <c r="A128" s="9">
        <v>80</v>
      </c>
      <c r="B128" s="85" t="str">
        <f t="shared" si="2"/>
        <v>3级-2级</v>
      </c>
      <c r="C128" s="105" t="s">
        <v>393</v>
      </c>
      <c r="D128" s="85" t="s">
        <v>394</v>
      </c>
      <c r="E128" s="106" t="s">
        <v>395</v>
      </c>
      <c r="F128" s="86" t="s">
        <v>396</v>
      </c>
      <c r="G128" s="87" t="s">
        <v>397</v>
      </c>
      <c r="H128" s="88" t="s">
        <v>3</v>
      </c>
      <c r="I128" s="107">
        <v>14792262.619999999</v>
      </c>
      <c r="J128" s="22"/>
      <c r="K128" s="23"/>
      <c r="L128" s="20"/>
      <c r="M128" s="24"/>
      <c r="N128" s="20"/>
      <c r="O128" s="20"/>
      <c r="P128" s="20"/>
      <c r="Q128" s="20"/>
      <c r="R128" s="20"/>
    </row>
    <row r="129" spans="1:18" ht="18" customHeight="1">
      <c r="A129" s="9">
        <v>81</v>
      </c>
      <c r="B129" s="105" t="str">
        <f t="shared" si="2"/>
        <v>3级-2级</v>
      </c>
      <c r="C129" s="105" t="s">
        <v>393</v>
      </c>
      <c r="D129" s="85" t="s">
        <v>394</v>
      </c>
      <c r="E129" s="106" t="s">
        <v>395</v>
      </c>
      <c r="F129" s="86" t="s">
        <v>396</v>
      </c>
      <c r="G129" s="87" t="s">
        <v>397</v>
      </c>
      <c r="H129" s="88" t="s">
        <v>6</v>
      </c>
      <c r="I129" s="107">
        <v>2349540.73</v>
      </c>
      <c r="J129" s="22"/>
      <c r="K129" s="23"/>
      <c r="L129" s="20"/>
      <c r="M129" s="24"/>
      <c r="N129" s="20"/>
      <c r="O129" s="20"/>
      <c r="P129" s="20"/>
      <c r="Q129" s="20"/>
      <c r="R129" s="20"/>
    </row>
    <row r="130" spans="1:18" ht="18" customHeight="1">
      <c r="A130" s="9">
        <v>82</v>
      </c>
      <c r="B130" s="105" t="str">
        <f t="shared" si="2"/>
        <v>3级-2级</v>
      </c>
      <c r="C130" s="105" t="s">
        <v>393</v>
      </c>
      <c r="D130" s="85" t="s">
        <v>394</v>
      </c>
      <c r="E130" s="106" t="s">
        <v>395</v>
      </c>
      <c r="F130" s="86" t="s">
        <v>396</v>
      </c>
      <c r="G130" s="87" t="s">
        <v>397</v>
      </c>
      <c r="H130" s="88" t="s">
        <v>9</v>
      </c>
      <c r="I130" s="107">
        <v>53842.05</v>
      </c>
      <c r="J130" s="22"/>
      <c r="K130" s="23"/>
      <c r="L130" s="20"/>
      <c r="M130" s="24"/>
      <c r="N130" s="20"/>
      <c r="O130" s="20"/>
      <c r="P130" s="20"/>
      <c r="Q130" s="20"/>
      <c r="R130" s="20"/>
    </row>
    <row r="131" spans="1:18" ht="18" customHeight="1">
      <c r="A131" s="9">
        <v>83</v>
      </c>
      <c r="B131" s="105" t="str">
        <f t="shared" si="2"/>
        <v>3级-2级</v>
      </c>
      <c r="C131" s="105" t="s">
        <v>393</v>
      </c>
      <c r="D131" s="85" t="s">
        <v>394</v>
      </c>
      <c r="E131" s="106" t="s">
        <v>395</v>
      </c>
      <c r="F131" s="86" t="s">
        <v>396</v>
      </c>
      <c r="G131" s="87" t="s">
        <v>397</v>
      </c>
      <c r="H131" s="88" t="s">
        <v>6</v>
      </c>
      <c r="I131" s="107">
        <v>245605.41</v>
      </c>
      <c r="J131" s="22"/>
      <c r="K131" s="23"/>
      <c r="L131" s="20"/>
      <c r="M131" s="24"/>
      <c r="N131" s="20"/>
      <c r="O131" s="20"/>
      <c r="P131" s="20"/>
      <c r="Q131" s="20"/>
      <c r="R131" s="20"/>
    </row>
    <row r="132" spans="1:18" ht="18" customHeight="1">
      <c r="A132" s="9">
        <v>84</v>
      </c>
      <c r="B132" s="105" t="str">
        <f t="shared" si="2"/>
        <v>3级-2级</v>
      </c>
      <c r="C132" s="105" t="s">
        <v>393</v>
      </c>
      <c r="D132" s="85" t="s">
        <v>398</v>
      </c>
      <c r="E132" s="106" t="s">
        <v>395</v>
      </c>
      <c r="F132" s="86" t="s">
        <v>396</v>
      </c>
      <c r="G132" s="87" t="s">
        <v>297</v>
      </c>
      <c r="H132" s="88" t="s">
        <v>3</v>
      </c>
      <c r="I132" s="107">
        <v>13067049.59</v>
      </c>
      <c r="J132" s="22"/>
      <c r="K132" s="23"/>
      <c r="L132" s="20"/>
      <c r="M132" s="24"/>
      <c r="N132" s="20"/>
      <c r="O132" s="20"/>
      <c r="P132" s="20"/>
      <c r="Q132" s="20"/>
      <c r="R132" s="20"/>
    </row>
    <row r="133" spans="1:18" ht="18" customHeight="1">
      <c r="A133" s="9">
        <v>85</v>
      </c>
      <c r="B133" s="105" t="str">
        <f t="shared" si="2"/>
        <v>3级-2级</v>
      </c>
      <c r="C133" s="105" t="s">
        <v>393</v>
      </c>
      <c r="D133" s="85" t="s">
        <v>398</v>
      </c>
      <c r="E133" s="106" t="s">
        <v>395</v>
      </c>
      <c r="F133" s="86" t="s">
        <v>396</v>
      </c>
      <c r="G133" s="87" t="s">
        <v>287</v>
      </c>
      <c r="H133" s="88" t="s">
        <v>23</v>
      </c>
      <c r="I133" s="107">
        <v>1000000</v>
      </c>
      <c r="J133" s="22"/>
      <c r="K133" s="23"/>
      <c r="L133" s="20"/>
      <c r="M133" s="24"/>
      <c r="N133" s="20"/>
      <c r="O133" s="20"/>
      <c r="P133" s="20"/>
      <c r="Q133" s="20"/>
      <c r="R133" s="20"/>
    </row>
    <row r="134" spans="1:18" ht="18" customHeight="1">
      <c r="A134" s="9">
        <v>86</v>
      </c>
      <c r="B134" s="105" t="str">
        <f t="shared" si="2"/>
        <v>3级-2级</v>
      </c>
      <c r="C134" s="105" t="s">
        <v>393</v>
      </c>
      <c r="D134" s="85" t="s">
        <v>398</v>
      </c>
      <c r="E134" s="106" t="s">
        <v>395</v>
      </c>
      <c r="F134" s="86" t="s">
        <v>396</v>
      </c>
      <c r="G134" s="87" t="s">
        <v>399</v>
      </c>
      <c r="H134" s="88" t="s">
        <v>9</v>
      </c>
      <c r="I134" s="107">
        <v>432118.03</v>
      </c>
      <c r="J134" s="22"/>
      <c r="K134" s="23"/>
      <c r="L134" s="20"/>
      <c r="M134" s="24"/>
      <c r="N134" s="20"/>
      <c r="O134" s="20"/>
      <c r="P134" s="20"/>
      <c r="Q134" s="20"/>
      <c r="R134" s="20"/>
    </row>
    <row r="135" spans="1:18" ht="18" customHeight="1">
      <c r="A135" s="9">
        <v>87</v>
      </c>
      <c r="B135" s="105" t="str">
        <f t="shared" si="2"/>
        <v>3级-3级</v>
      </c>
      <c r="C135" s="105" t="s">
        <v>393</v>
      </c>
      <c r="D135" s="85" t="s">
        <v>398</v>
      </c>
      <c r="E135" s="106" t="s">
        <v>393</v>
      </c>
      <c r="F135" s="86" t="s">
        <v>400</v>
      </c>
      <c r="G135" s="87" t="s">
        <v>297</v>
      </c>
      <c r="H135" s="88" t="s">
        <v>3</v>
      </c>
      <c r="I135" s="107">
        <v>3065874</v>
      </c>
      <c r="J135" s="22"/>
      <c r="K135" s="23"/>
      <c r="L135" s="20"/>
      <c r="M135" s="24"/>
      <c r="N135" s="20"/>
      <c r="O135" s="20"/>
      <c r="P135" s="20"/>
      <c r="Q135" s="20"/>
      <c r="R135" s="20"/>
    </row>
    <row r="136" spans="1:18" ht="18" customHeight="1">
      <c r="A136" s="9">
        <v>88</v>
      </c>
      <c r="B136" s="105" t="str">
        <f t="shared" si="2"/>
        <v>3级-2级</v>
      </c>
      <c r="C136" s="105" t="s">
        <v>393</v>
      </c>
      <c r="D136" s="85" t="s">
        <v>398</v>
      </c>
      <c r="E136" s="106" t="s">
        <v>395</v>
      </c>
      <c r="F136" s="86" t="s">
        <v>401</v>
      </c>
      <c r="G136" s="87" t="s">
        <v>297</v>
      </c>
      <c r="H136" s="88" t="s">
        <v>3</v>
      </c>
      <c r="I136" s="107">
        <v>5504</v>
      </c>
      <c r="J136" s="22"/>
      <c r="K136" s="23"/>
      <c r="L136" s="20"/>
      <c r="M136" s="24"/>
      <c r="N136" s="20"/>
      <c r="O136" s="20"/>
      <c r="P136" s="20"/>
      <c r="Q136" s="20"/>
      <c r="R136" s="20"/>
    </row>
    <row r="137" spans="1:18" ht="18" customHeight="1">
      <c r="A137" s="9">
        <v>89</v>
      </c>
      <c r="B137" s="105" t="str">
        <f t="shared" si="2"/>
        <v>3级-2级</v>
      </c>
      <c r="C137" s="105" t="s">
        <v>393</v>
      </c>
      <c r="D137" s="85" t="s">
        <v>398</v>
      </c>
      <c r="E137" s="106" t="s">
        <v>395</v>
      </c>
      <c r="F137" s="86" t="s">
        <v>402</v>
      </c>
      <c r="G137" s="108" t="s">
        <v>403</v>
      </c>
      <c r="H137" s="88" t="s">
        <v>6</v>
      </c>
      <c r="I137" s="107">
        <v>138248.70000000001</v>
      </c>
      <c r="J137" s="22"/>
      <c r="K137" s="23"/>
      <c r="L137" s="20"/>
      <c r="M137" s="24"/>
      <c r="N137" s="20"/>
      <c r="O137" s="20"/>
      <c r="P137" s="20"/>
      <c r="Q137" s="20"/>
      <c r="R137" s="20"/>
    </row>
    <row r="138" spans="1:18" ht="18" customHeight="1">
      <c r="A138" s="9">
        <v>90</v>
      </c>
      <c r="B138" s="105" t="str">
        <f t="shared" si="2"/>
        <v>3级-2级</v>
      </c>
      <c r="C138" s="105" t="s">
        <v>393</v>
      </c>
      <c r="D138" s="85" t="s">
        <v>398</v>
      </c>
      <c r="E138" s="106" t="s">
        <v>395</v>
      </c>
      <c r="F138" s="86" t="s">
        <v>404</v>
      </c>
      <c r="G138" s="108" t="s">
        <v>403</v>
      </c>
      <c r="H138" s="88" t="s">
        <v>6</v>
      </c>
      <c r="I138" s="107">
        <v>67750</v>
      </c>
      <c r="J138" s="22"/>
      <c r="K138" s="23"/>
      <c r="L138" s="20"/>
      <c r="M138" s="24"/>
      <c r="N138" s="20"/>
      <c r="O138" s="20"/>
      <c r="P138" s="20"/>
      <c r="Q138" s="20"/>
      <c r="R138" s="20"/>
    </row>
    <row r="139" spans="1:18" ht="18" customHeight="1">
      <c r="A139" s="9">
        <v>91</v>
      </c>
      <c r="B139" s="105" t="str">
        <f t="shared" si="2"/>
        <v>3级-4级</v>
      </c>
      <c r="C139" s="105" t="s">
        <v>393</v>
      </c>
      <c r="D139" s="85" t="s">
        <v>398</v>
      </c>
      <c r="E139" s="106" t="s">
        <v>405</v>
      </c>
      <c r="F139" s="86" t="s">
        <v>406</v>
      </c>
      <c r="G139" s="108" t="s">
        <v>276</v>
      </c>
      <c r="H139" s="88" t="s">
        <v>5</v>
      </c>
      <c r="I139" s="107">
        <v>181738.82</v>
      </c>
      <c r="J139" s="22"/>
      <c r="K139" s="23"/>
      <c r="L139" s="20"/>
      <c r="M139" s="24"/>
      <c r="N139" s="20"/>
      <c r="O139" s="20"/>
      <c r="P139" s="20"/>
      <c r="Q139" s="20"/>
      <c r="R139" s="20"/>
    </row>
    <row r="140" spans="1:18" ht="18" customHeight="1">
      <c r="A140" s="9">
        <v>92</v>
      </c>
      <c r="B140" s="105" t="str">
        <f t="shared" si="2"/>
        <v>3级-4级</v>
      </c>
      <c r="C140" s="105" t="s">
        <v>393</v>
      </c>
      <c r="D140" s="85" t="s">
        <v>398</v>
      </c>
      <c r="E140" s="106" t="s">
        <v>405</v>
      </c>
      <c r="F140" s="86" t="s">
        <v>406</v>
      </c>
      <c r="G140" s="109" t="s">
        <v>407</v>
      </c>
      <c r="H140" s="88" t="s">
        <v>9</v>
      </c>
      <c r="I140" s="107">
        <v>133141.74</v>
      </c>
      <c r="J140" s="22"/>
      <c r="K140" s="23"/>
      <c r="L140" s="20"/>
      <c r="M140" s="24"/>
      <c r="N140" s="20"/>
      <c r="O140" s="20"/>
      <c r="P140" s="20"/>
      <c r="Q140" s="20"/>
      <c r="R140" s="20"/>
    </row>
    <row r="141" spans="1:18" ht="18" customHeight="1">
      <c r="A141" s="9">
        <v>93</v>
      </c>
      <c r="B141" s="110" t="str">
        <f t="shared" si="2"/>
        <v>3级-2级</v>
      </c>
      <c r="C141" s="110" t="s">
        <v>408</v>
      </c>
      <c r="D141" s="111" t="s">
        <v>409</v>
      </c>
      <c r="E141" s="9" t="s">
        <v>410</v>
      </c>
      <c r="F141" s="98" t="s">
        <v>411</v>
      </c>
      <c r="G141" s="112" t="s">
        <v>6</v>
      </c>
      <c r="H141" s="88" t="s">
        <v>6</v>
      </c>
      <c r="I141" s="113">
        <v>2253180.6</v>
      </c>
      <c r="J141" s="22"/>
      <c r="K141" s="23"/>
      <c r="L141" s="20"/>
      <c r="M141" s="24"/>
      <c r="N141" s="20"/>
      <c r="O141" s="20"/>
      <c r="P141" s="20"/>
      <c r="Q141" s="20"/>
      <c r="R141" s="20"/>
    </row>
    <row r="142" spans="1:18" ht="18" customHeight="1">
      <c r="A142" s="9">
        <v>94</v>
      </c>
      <c r="B142" s="110" t="str">
        <f t="shared" si="2"/>
        <v>3级-3级</v>
      </c>
      <c r="C142" s="110" t="s">
        <v>408</v>
      </c>
      <c r="D142" s="111" t="s">
        <v>409</v>
      </c>
      <c r="E142" s="9" t="s">
        <v>408</v>
      </c>
      <c r="F142" s="98" t="s">
        <v>379</v>
      </c>
      <c r="G142" s="112" t="s">
        <v>6</v>
      </c>
      <c r="H142" s="88" t="s">
        <v>6</v>
      </c>
      <c r="I142" s="113">
        <v>3065874</v>
      </c>
      <c r="J142" s="22"/>
      <c r="K142" s="23"/>
      <c r="L142" s="20"/>
      <c r="M142" s="24"/>
      <c r="N142" s="20"/>
      <c r="O142" s="20"/>
      <c r="P142" s="20"/>
      <c r="Q142" s="20"/>
      <c r="R142" s="20"/>
    </row>
    <row r="143" spans="1:18" ht="18" customHeight="1">
      <c r="A143" s="9">
        <v>95</v>
      </c>
      <c r="B143" s="110" t="str">
        <f t="shared" si="2"/>
        <v>3级-2级</v>
      </c>
      <c r="C143" s="110" t="s">
        <v>408</v>
      </c>
      <c r="D143" s="111" t="s">
        <v>409</v>
      </c>
      <c r="E143" s="9" t="s">
        <v>410</v>
      </c>
      <c r="F143" s="98" t="s">
        <v>411</v>
      </c>
      <c r="G143" s="112" t="s">
        <v>9</v>
      </c>
      <c r="H143" s="88" t="s">
        <v>9</v>
      </c>
      <c r="I143" s="113">
        <v>417.81</v>
      </c>
      <c r="J143" s="22"/>
      <c r="K143" s="23"/>
      <c r="L143" s="20"/>
      <c r="M143" s="24"/>
      <c r="N143" s="20"/>
      <c r="O143" s="20"/>
      <c r="P143" s="20"/>
      <c r="Q143" s="20"/>
      <c r="R143" s="20"/>
    </row>
    <row r="144" spans="1:18" ht="18" customHeight="1">
      <c r="A144" s="9">
        <v>96</v>
      </c>
      <c r="B144" s="85" t="str">
        <f t="shared" si="2"/>
        <v>000-000</v>
      </c>
      <c r="C144" s="10"/>
      <c r="D144" s="10"/>
      <c r="E144" s="41"/>
      <c r="F144" s="41"/>
      <c r="G144" s="27"/>
      <c r="H144" s="13"/>
      <c r="I144" s="39"/>
      <c r="J144" s="22"/>
      <c r="K144" s="23"/>
      <c r="L144" s="20"/>
      <c r="M144" s="24"/>
      <c r="N144" s="20"/>
      <c r="O144" s="20"/>
      <c r="P144" s="20"/>
      <c r="Q144" s="20"/>
      <c r="R144" s="20"/>
    </row>
    <row r="145" spans="1:18" ht="18" customHeight="1">
      <c r="A145" s="9">
        <v>97</v>
      </c>
      <c r="B145" s="85" t="str">
        <f t="shared" si="2"/>
        <v>000-000</v>
      </c>
      <c r="C145" s="10"/>
      <c r="D145" s="10"/>
      <c r="E145" s="41"/>
      <c r="F145" s="41"/>
      <c r="G145" s="27"/>
      <c r="H145" s="13"/>
      <c r="I145" s="39"/>
      <c r="J145" s="22"/>
      <c r="K145" s="23"/>
      <c r="L145" s="20"/>
      <c r="M145" s="24"/>
      <c r="N145" s="20"/>
      <c r="O145" s="20"/>
      <c r="P145" s="20"/>
      <c r="Q145" s="20"/>
      <c r="R145" s="20"/>
    </row>
    <row r="146" spans="1:18" ht="18" customHeight="1">
      <c r="A146" s="9">
        <v>98</v>
      </c>
      <c r="B146" s="85" t="str">
        <f t="shared" si="2"/>
        <v>000-000</v>
      </c>
      <c r="C146" s="10"/>
      <c r="D146" s="10"/>
      <c r="E146" s="41"/>
      <c r="F146" s="41"/>
      <c r="G146" s="27"/>
      <c r="H146" s="13"/>
      <c r="I146" s="39"/>
      <c r="J146" s="22"/>
      <c r="K146" s="23"/>
      <c r="L146" s="20"/>
      <c r="M146" s="24"/>
      <c r="N146" s="20"/>
      <c r="O146" s="20"/>
      <c r="P146" s="20"/>
      <c r="Q146" s="20"/>
      <c r="R146" s="20"/>
    </row>
    <row r="147" spans="1:18" ht="18" customHeight="1">
      <c r="A147" s="9">
        <v>99</v>
      </c>
      <c r="B147" s="85" t="str">
        <f t="shared" si="2"/>
        <v>000-000</v>
      </c>
      <c r="C147" s="10"/>
      <c r="D147" s="10"/>
      <c r="E147" s="41"/>
      <c r="F147" s="41"/>
      <c r="G147" s="27"/>
      <c r="H147" s="13"/>
      <c r="I147" s="39"/>
      <c r="J147" s="22"/>
      <c r="K147" s="23"/>
      <c r="L147" s="20"/>
      <c r="M147" s="24"/>
      <c r="N147" s="20"/>
      <c r="O147" s="20"/>
      <c r="P147" s="20"/>
      <c r="Q147" s="20"/>
      <c r="R147" s="20"/>
    </row>
    <row r="148" spans="1:18" ht="18" customHeight="1">
      <c r="A148" s="9">
        <v>100</v>
      </c>
      <c r="B148" s="85" t="str">
        <f t="shared" si="2"/>
        <v>000-000</v>
      </c>
      <c r="C148" s="10"/>
      <c r="D148" s="10"/>
      <c r="E148" s="41"/>
      <c r="F148" s="41"/>
      <c r="G148" s="27"/>
      <c r="H148" s="13"/>
      <c r="I148" s="39"/>
      <c r="J148" s="22"/>
      <c r="K148" s="23"/>
      <c r="L148" s="20"/>
      <c r="M148" s="24"/>
      <c r="N148" s="20"/>
      <c r="O148" s="20"/>
      <c r="P148" s="20"/>
      <c r="Q148" s="20"/>
      <c r="R148" s="20"/>
    </row>
    <row r="149" spans="1:18" ht="18" customHeight="1">
      <c r="A149" s="9">
        <v>101</v>
      </c>
      <c r="B149" s="85" t="str">
        <f t="shared" si="2"/>
        <v>000-000</v>
      </c>
      <c r="C149" s="10"/>
      <c r="D149" s="10"/>
      <c r="E149" s="41"/>
      <c r="F149" s="41"/>
      <c r="G149" s="27"/>
      <c r="H149" s="13"/>
      <c r="I149" s="39"/>
      <c r="J149" s="22"/>
      <c r="K149" s="23"/>
      <c r="L149" s="20"/>
      <c r="M149" s="24"/>
      <c r="N149" s="20"/>
      <c r="O149" s="20"/>
      <c r="P149" s="20"/>
      <c r="Q149" s="20"/>
      <c r="R149" s="20"/>
    </row>
    <row r="150" spans="1:18" ht="18" customHeight="1">
      <c r="A150" s="9">
        <v>102</v>
      </c>
      <c r="B150" s="85" t="str">
        <f t="shared" si="2"/>
        <v>000-000</v>
      </c>
      <c r="C150" s="10"/>
      <c r="D150" s="10"/>
      <c r="E150" s="41"/>
      <c r="F150" s="41"/>
      <c r="G150" s="27"/>
      <c r="H150" s="13"/>
      <c r="I150" s="39"/>
      <c r="J150" s="22"/>
      <c r="K150" s="23"/>
      <c r="L150" s="20"/>
      <c r="M150" s="24"/>
      <c r="N150" s="20"/>
      <c r="O150" s="20"/>
      <c r="P150" s="20"/>
      <c r="Q150" s="20"/>
      <c r="R150" s="20"/>
    </row>
    <row r="151" spans="1:18" ht="18" customHeight="1">
      <c r="A151" s="9">
        <v>103</v>
      </c>
      <c r="B151" s="85" t="str">
        <f t="shared" si="2"/>
        <v>000-000</v>
      </c>
      <c r="C151" s="10"/>
      <c r="D151" s="10"/>
      <c r="E151" s="41"/>
      <c r="F151" s="41"/>
      <c r="G151" s="27"/>
      <c r="H151" s="13"/>
      <c r="I151" s="39"/>
      <c r="J151" s="22"/>
      <c r="K151" s="23"/>
      <c r="L151" s="20"/>
      <c r="M151" s="24"/>
      <c r="N151" s="20"/>
      <c r="O151" s="20"/>
      <c r="P151" s="20"/>
      <c r="Q151" s="20"/>
      <c r="R151" s="20"/>
    </row>
    <row r="152" spans="1:18" ht="18" customHeight="1">
      <c r="A152" s="9">
        <v>104</v>
      </c>
      <c r="B152" s="85" t="str">
        <f t="shared" si="2"/>
        <v>000-000</v>
      </c>
      <c r="C152" s="10"/>
      <c r="D152" s="10"/>
      <c r="E152" s="41"/>
      <c r="F152" s="41"/>
      <c r="G152" s="27"/>
      <c r="H152" s="13"/>
      <c r="I152" s="39"/>
      <c r="J152" s="22"/>
      <c r="K152" s="23"/>
      <c r="L152" s="20"/>
      <c r="M152" s="24"/>
      <c r="N152" s="20"/>
      <c r="O152" s="20"/>
      <c r="P152" s="20"/>
      <c r="Q152" s="20"/>
      <c r="R152" s="20"/>
    </row>
    <row r="153" spans="1:18" ht="18" customHeight="1">
      <c r="A153" s="9">
        <v>105</v>
      </c>
      <c r="B153" s="85" t="str">
        <f t="shared" si="2"/>
        <v>000-000</v>
      </c>
      <c r="C153" s="10"/>
      <c r="D153" s="10"/>
      <c r="E153" s="41"/>
      <c r="F153" s="41"/>
      <c r="G153" s="27"/>
      <c r="H153" s="13"/>
      <c r="I153" s="39"/>
      <c r="J153" s="22"/>
      <c r="K153" s="23"/>
      <c r="L153" s="20"/>
      <c r="M153" s="24"/>
      <c r="N153" s="20"/>
      <c r="O153" s="20"/>
      <c r="P153" s="20"/>
      <c r="Q153" s="20"/>
      <c r="R153" s="20"/>
    </row>
    <row r="154" spans="1:18" ht="18" customHeight="1">
      <c r="A154" s="9">
        <v>106</v>
      </c>
      <c r="B154" s="85" t="str">
        <f t="shared" si="2"/>
        <v>000-000</v>
      </c>
      <c r="C154" s="10"/>
      <c r="D154" s="10"/>
      <c r="E154" s="41"/>
      <c r="F154" s="41"/>
      <c r="G154" s="27"/>
      <c r="H154" s="13"/>
      <c r="I154" s="39"/>
      <c r="J154" s="22"/>
      <c r="K154" s="23"/>
      <c r="L154" s="20"/>
      <c r="M154" s="24"/>
      <c r="N154" s="20"/>
      <c r="O154" s="20"/>
      <c r="P154" s="20"/>
      <c r="Q154" s="20"/>
      <c r="R154" s="20"/>
    </row>
    <row r="155" spans="1:18" ht="18" customHeight="1">
      <c r="A155" s="9">
        <v>107</v>
      </c>
      <c r="B155" s="85" t="str">
        <f t="shared" si="2"/>
        <v>000-000</v>
      </c>
      <c r="C155" s="10"/>
      <c r="D155" s="10"/>
      <c r="E155" s="41"/>
      <c r="F155" s="41"/>
      <c r="G155" s="27"/>
      <c r="H155" s="13"/>
      <c r="I155" s="39"/>
      <c r="J155" s="22"/>
      <c r="K155" s="23"/>
      <c r="L155" s="20"/>
      <c r="M155" s="24"/>
      <c r="N155" s="20"/>
      <c r="O155" s="20"/>
      <c r="P155" s="20"/>
      <c r="Q155" s="20"/>
      <c r="R155" s="20"/>
    </row>
    <row r="156" spans="1:18" ht="18" customHeight="1">
      <c r="A156" s="9">
        <v>108</v>
      </c>
      <c r="B156" s="85" t="str">
        <f t="shared" si="2"/>
        <v>000-000</v>
      </c>
      <c r="C156" s="10"/>
      <c r="D156" s="10"/>
      <c r="E156" s="41"/>
      <c r="F156" s="41"/>
      <c r="G156" s="27"/>
      <c r="H156" s="13"/>
      <c r="I156" s="39"/>
      <c r="J156" s="22"/>
      <c r="K156" s="23"/>
      <c r="L156" s="20"/>
      <c r="M156" s="24"/>
      <c r="N156" s="20"/>
      <c r="O156" s="20"/>
      <c r="P156" s="20"/>
      <c r="Q156" s="20"/>
      <c r="R156" s="20"/>
    </row>
    <row r="157" spans="1:18" ht="18" customHeight="1">
      <c r="A157" s="9">
        <v>109</v>
      </c>
      <c r="B157" s="85" t="str">
        <f t="shared" si="2"/>
        <v>000-000</v>
      </c>
      <c r="C157" s="10"/>
      <c r="D157" s="10"/>
      <c r="E157" s="41"/>
      <c r="F157" s="41"/>
      <c r="G157" s="27"/>
      <c r="H157" s="13"/>
      <c r="I157" s="39"/>
      <c r="J157" s="22"/>
      <c r="K157" s="23"/>
      <c r="L157" s="20"/>
      <c r="M157" s="24"/>
      <c r="N157" s="20"/>
      <c r="O157" s="20"/>
      <c r="P157" s="20"/>
      <c r="Q157" s="20"/>
      <c r="R157" s="20"/>
    </row>
    <row r="158" spans="1:18" ht="18" customHeight="1">
      <c r="A158" s="9">
        <v>110</v>
      </c>
      <c r="B158" s="85" t="str">
        <f t="shared" si="2"/>
        <v>000-000</v>
      </c>
      <c r="C158" s="10"/>
      <c r="D158" s="10"/>
      <c r="E158" s="41"/>
      <c r="F158" s="41"/>
      <c r="G158" s="27"/>
      <c r="H158" s="13"/>
      <c r="I158" s="39"/>
      <c r="J158" s="22"/>
      <c r="K158" s="23"/>
      <c r="L158" s="20"/>
      <c r="M158" s="24"/>
      <c r="N158" s="20"/>
      <c r="O158" s="20"/>
      <c r="P158" s="20"/>
      <c r="Q158" s="20"/>
      <c r="R158" s="20"/>
    </row>
    <row r="159" spans="1:18" ht="18" customHeight="1">
      <c r="A159" s="9">
        <v>111</v>
      </c>
      <c r="B159" s="85" t="str">
        <f t="shared" si="2"/>
        <v>000-000</v>
      </c>
      <c r="C159" s="10"/>
      <c r="D159" s="10"/>
      <c r="E159" s="41"/>
      <c r="F159" s="41"/>
      <c r="G159" s="27"/>
      <c r="H159" s="13"/>
      <c r="I159" s="39"/>
      <c r="J159" s="22"/>
      <c r="K159" s="23"/>
      <c r="L159" s="20"/>
      <c r="M159" s="24"/>
      <c r="N159" s="20"/>
      <c r="O159" s="20"/>
      <c r="P159" s="20"/>
      <c r="Q159" s="20"/>
      <c r="R159" s="20"/>
    </row>
    <row r="160" spans="1:18" ht="18" customHeight="1">
      <c r="A160" s="9">
        <v>112</v>
      </c>
      <c r="B160" s="85" t="str">
        <f t="shared" si="2"/>
        <v>000-000</v>
      </c>
      <c r="C160" s="10"/>
      <c r="D160" s="10"/>
      <c r="E160" s="41"/>
      <c r="F160" s="41"/>
      <c r="G160" s="27"/>
      <c r="H160" s="13"/>
      <c r="I160" s="39"/>
      <c r="J160" s="22"/>
      <c r="K160" s="23"/>
      <c r="L160" s="20"/>
      <c r="M160" s="24"/>
      <c r="N160" s="20"/>
      <c r="O160" s="20"/>
      <c r="P160" s="20"/>
      <c r="Q160" s="20"/>
      <c r="R160" s="20"/>
    </row>
    <row r="161" spans="1:18" ht="18" customHeight="1">
      <c r="A161" s="9">
        <v>113</v>
      </c>
      <c r="B161" s="85" t="str">
        <f t="shared" si="2"/>
        <v>000-000</v>
      </c>
      <c r="C161" s="10"/>
      <c r="D161" s="10"/>
      <c r="E161" s="41"/>
      <c r="F161" s="41"/>
      <c r="G161" s="27"/>
      <c r="H161" s="13"/>
      <c r="I161" s="39"/>
      <c r="J161" s="22"/>
      <c r="K161" s="23"/>
      <c r="L161" s="20"/>
      <c r="M161" s="24"/>
      <c r="N161" s="20"/>
      <c r="O161" s="20"/>
      <c r="P161" s="20"/>
      <c r="Q161" s="20"/>
      <c r="R161" s="20"/>
    </row>
    <row r="162" spans="1:18" ht="18" customHeight="1">
      <c r="A162" s="9">
        <v>114</v>
      </c>
      <c r="B162" s="85" t="str">
        <f t="shared" si="2"/>
        <v>000-000</v>
      </c>
      <c r="C162" s="10"/>
      <c r="D162" s="10"/>
      <c r="E162" s="41"/>
      <c r="F162" s="41"/>
      <c r="G162" s="27"/>
      <c r="H162" s="13"/>
      <c r="I162" s="39"/>
      <c r="J162" s="22"/>
      <c r="K162" s="23"/>
      <c r="L162" s="20"/>
      <c r="M162" s="24"/>
      <c r="N162" s="20"/>
      <c r="O162" s="20"/>
      <c r="P162" s="20"/>
      <c r="Q162" s="20"/>
      <c r="R162" s="20"/>
    </row>
    <row r="163" spans="1:18" ht="18" customHeight="1">
      <c r="A163" s="9">
        <v>115</v>
      </c>
      <c r="B163" s="85" t="str">
        <f t="shared" si="2"/>
        <v>000-000</v>
      </c>
      <c r="C163" s="10"/>
      <c r="D163" s="10"/>
      <c r="E163" s="41"/>
      <c r="F163" s="41"/>
      <c r="G163" s="27"/>
      <c r="H163" s="13"/>
      <c r="I163" s="39"/>
      <c r="J163" s="22"/>
      <c r="K163" s="23"/>
      <c r="L163" s="20"/>
      <c r="M163" s="24"/>
      <c r="N163" s="20"/>
      <c r="O163" s="20"/>
      <c r="P163" s="20"/>
      <c r="Q163" s="20"/>
      <c r="R163" s="20"/>
    </row>
    <row r="164" spans="1:18" ht="18" customHeight="1">
      <c r="A164" s="9">
        <v>116</v>
      </c>
      <c r="B164" s="85" t="str">
        <f t="shared" si="2"/>
        <v>000-000</v>
      </c>
      <c r="C164" s="10"/>
      <c r="D164" s="10"/>
      <c r="E164" s="41"/>
      <c r="F164" s="41"/>
      <c r="G164" s="27"/>
      <c r="H164" s="13"/>
      <c r="I164" s="39"/>
      <c r="J164" s="22"/>
      <c r="K164" s="23"/>
      <c r="L164" s="20"/>
      <c r="M164" s="24"/>
      <c r="N164" s="20"/>
      <c r="O164" s="20"/>
      <c r="P164" s="20"/>
      <c r="Q164" s="20"/>
      <c r="R164" s="20"/>
    </row>
    <row r="165" spans="1:18" ht="18" customHeight="1">
      <c r="A165" s="9">
        <v>117</v>
      </c>
      <c r="B165" s="85" t="str">
        <f t="shared" si="2"/>
        <v>000-000</v>
      </c>
      <c r="C165" s="10"/>
      <c r="D165" s="10"/>
      <c r="E165" s="41"/>
      <c r="F165" s="41"/>
      <c r="G165" s="27"/>
      <c r="H165" s="13"/>
      <c r="I165" s="39"/>
      <c r="J165" s="22"/>
      <c r="K165" s="23"/>
      <c r="L165" s="20"/>
      <c r="M165" s="24"/>
      <c r="N165" s="20"/>
      <c r="O165" s="20"/>
      <c r="P165" s="20"/>
      <c r="Q165" s="20"/>
      <c r="R165" s="20"/>
    </row>
    <row r="166" spans="1:18" ht="18" customHeight="1">
      <c r="A166" s="9">
        <v>118</v>
      </c>
      <c r="B166" s="85" t="str">
        <f t="shared" si="2"/>
        <v>000-000</v>
      </c>
      <c r="C166" s="10"/>
      <c r="D166" s="10"/>
      <c r="E166" s="41"/>
      <c r="F166" s="41"/>
      <c r="G166" s="27"/>
      <c r="H166" s="13"/>
      <c r="I166" s="39"/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ht="18" customHeight="1">
      <c r="A167" s="9">
        <v>119</v>
      </c>
      <c r="B167" s="85" t="str">
        <f t="shared" si="2"/>
        <v>000-000</v>
      </c>
      <c r="C167" s="10"/>
      <c r="D167" s="10"/>
      <c r="E167" s="41"/>
      <c r="F167" s="41"/>
      <c r="G167" s="27"/>
      <c r="H167" s="13"/>
      <c r="I167" s="39"/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ht="18" customHeight="1">
      <c r="A168" s="9">
        <v>120</v>
      </c>
      <c r="B168" s="85" t="str">
        <f t="shared" si="2"/>
        <v>000-000</v>
      </c>
      <c r="C168" s="10"/>
      <c r="D168" s="10"/>
      <c r="E168" s="41"/>
      <c r="F168" s="41"/>
      <c r="G168" s="27"/>
      <c r="H168" s="13"/>
      <c r="I168" s="39"/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ht="18" customHeight="1">
      <c r="A169" s="9">
        <v>121</v>
      </c>
      <c r="B169" s="85" t="str">
        <f t="shared" si="2"/>
        <v>000-000</v>
      </c>
      <c r="C169" s="10"/>
      <c r="D169" s="10"/>
      <c r="E169" s="41"/>
      <c r="F169" s="41"/>
      <c r="G169" s="27"/>
      <c r="H169" s="13"/>
      <c r="I169" s="39"/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ht="18" customHeight="1">
      <c r="A170" s="9">
        <v>122</v>
      </c>
      <c r="B170" s="85" t="str">
        <f t="shared" si="2"/>
        <v>000-000</v>
      </c>
      <c r="C170" s="10"/>
      <c r="D170" s="10"/>
      <c r="E170" s="41"/>
      <c r="F170" s="41"/>
      <c r="G170" s="27"/>
      <c r="H170" s="13"/>
      <c r="I170" s="39"/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ht="18" customHeight="1">
      <c r="A171" s="9">
        <v>123</v>
      </c>
      <c r="B171" s="85" t="str">
        <f t="shared" si="2"/>
        <v>000-000</v>
      </c>
      <c r="C171" s="10"/>
      <c r="D171" s="10"/>
      <c r="E171" s="41"/>
      <c r="F171" s="41"/>
      <c r="G171" s="27"/>
      <c r="H171" s="13"/>
      <c r="I171" s="39"/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ht="18" customHeight="1">
      <c r="A172" s="9">
        <v>124</v>
      </c>
      <c r="B172" s="85" t="str">
        <f t="shared" si="2"/>
        <v>000-000</v>
      </c>
      <c r="C172" s="10"/>
      <c r="D172" s="10"/>
      <c r="E172" s="41"/>
      <c r="F172" s="41"/>
      <c r="G172" s="27"/>
      <c r="H172" s="13"/>
      <c r="I172" s="39"/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ht="18" customHeight="1">
      <c r="A173" s="9">
        <v>125</v>
      </c>
      <c r="B173" s="85" t="str">
        <f t="shared" si="2"/>
        <v>000-000</v>
      </c>
      <c r="C173" s="10"/>
      <c r="D173" s="10"/>
      <c r="E173" s="41"/>
      <c r="F173" s="41"/>
      <c r="G173" s="27"/>
      <c r="H173" s="13"/>
      <c r="I173" s="39"/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ht="18" customHeight="1">
      <c r="A174" s="9">
        <v>126</v>
      </c>
      <c r="B174" s="85" t="str">
        <f t="shared" si="2"/>
        <v>000-000</v>
      </c>
      <c r="C174" s="10"/>
      <c r="D174" s="10"/>
      <c r="E174" s="41"/>
      <c r="F174" s="41"/>
      <c r="G174" s="27"/>
      <c r="H174" s="13"/>
      <c r="I174" s="39"/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ht="18" customHeight="1">
      <c r="A175" s="9">
        <v>127</v>
      </c>
      <c r="B175" s="85" t="str">
        <f t="shared" si="2"/>
        <v>000-000</v>
      </c>
      <c r="C175" s="10"/>
      <c r="D175" s="10"/>
      <c r="E175" s="41"/>
      <c r="F175" s="41"/>
      <c r="G175" s="27"/>
      <c r="H175" s="13"/>
      <c r="I175" s="39"/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ht="18" customHeight="1">
      <c r="A176" s="9">
        <v>128</v>
      </c>
      <c r="B176" s="85" t="str">
        <f t="shared" si="2"/>
        <v>000-000</v>
      </c>
      <c r="C176" s="10"/>
      <c r="D176" s="10"/>
      <c r="E176" s="41"/>
      <c r="F176" s="41"/>
      <c r="G176" s="27"/>
      <c r="H176" s="13"/>
      <c r="I176" s="39"/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ht="18" customHeight="1">
      <c r="A177" s="9">
        <v>129</v>
      </c>
      <c r="B177" s="85" t="str">
        <f t="shared" ref="B177:B240" si="3">TEXT(C177,"000")&amp;"-"&amp;TEXT(E177,"000")</f>
        <v>000-000</v>
      </c>
      <c r="C177" s="10"/>
      <c r="D177" s="10"/>
      <c r="E177" s="41"/>
      <c r="F177" s="41"/>
      <c r="G177" s="27"/>
      <c r="H177" s="13"/>
      <c r="I177" s="39"/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ht="18" customHeight="1">
      <c r="A178" s="9">
        <v>130</v>
      </c>
      <c r="B178" s="85" t="str">
        <f t="shared" si="3"/>
        <v>000-000</v>
      </c>
      <c r="C178" s="10"/>
      <c r="D178" s="10"/>
      <c r="E178" s="41"/>
      <c r="F178" s="41"/>
      <c r="G178" s="27"/>
      <c r="H178" s="13"/>
      <c r="I178" s="39"/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ht="18" customHeight="1">
      <c r="A179" s="9">
        <v>131</v>
      </c>
      <c r="B179" s="85" t="str">
        <f t="shared" si="3"/>
        <v>000-000</v>
      </c>
      <c r="C179" s="10"/>
      <c r="D179" s="10"/>
      <c r="E179" s="41"/>
      <c r="F179" s="41"/>
      <c r="G179" s="27"/>
      <c r="H179" s="13"/>
      <c r="I179" s="39"/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ht="18" customHeight="1">
      <c r="A180" s="9">
        <v>132</v>
      </c>
      <c r="B180" s="85" t="str">
        <f t="shared" si="3"/>
        <v>000-000</v>
      </c>
      <c r="C180" s="10"/>
      <c r="D180" s="10"/>
      <c r="E180" s="41"/>
      <c r="F180" s="41"/>
      <c r="G180" s="27"/>
      <c r="H180" s="13"/>
      <c r="I180" s="39"/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ht="18" customHeight="1">
      <c r="A181" s="9">
        <v>133</v>
      </c>
      <c r="B181" s="85" t="str">
        <f t="shared" si="3"/>
        <v>000-000</v>
      </c>
      <c r="C181" s="10"/>
      <c r="D181" s="10"/>
      <c r="E181" s="41"/>
      <c r="F181" s="41"/>
      <c r="G181" s="27"/>
      <c r="H181" s="13"/>
      <c r="I181" s="39"/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ht="18" customHeight="1">
      <c r="A182" s="9">
        <v>134</v>
      </c>
      <c r="B182" s="85" t="str">
        <f t="shared" si="3"/>
        <v>000-000</v>
      </c>
      <c r="C182" s="10"/>
      <c r="D182" s="10"/>
      <c r="E182" s="41"/>
      <c r="F182" s="41"/>
      <c r="G182" s="27"/>
      <c r="H182" s="13"/>
      <c r="I182" s="39"/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ht="18" customHeight="1">
      <c r="A183" s="9">
        <v>135</v>
      </c>
      <c r="B183" s="85" t="str">
        <f t="shared" si="3"/>
        <v>000-000</v>
      </c>
      <c r="C183" s="10"/>
      <c r="D183" s="10"/>
      <c r="E183" s="41"/>
      <c r="F183" s="41"/>
      <c r="G183" s="27"/>
      <c r="H183" s="13"/>
      <c r="I183" s="39"/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ht="18" customHeight="1">
      <c r="A184" s="9">
        <v>136</v>
      </c>
      <c r="B184" s="85" t="str">
        <f t="shared" si="3"/>
        <v>000-000</v>
      </c>
      <c r="C184" s="10"/>
      <c r="D184" s="10"/>
      <c r="E184" s="41"/>
      <c r="F184" s="41"/>
      <c r="G184" s="27"/>
      <c r="H184" s="13"/>
      <c r="I184" s="39"/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ht="18" customHeight="1">
      <c r="A185" s="9">
        <v>137</v>
      </c>
      <c r="B185" s="85" t="str">
        <f t="shared" si="3"/>
        <v>000-000</v>
      </c>
      <c r="C185" s="10"/>
      <c r="D185" s="10"/>
      <c r="E185" s="41"/>
      <c r="F185" s="41"/>
      <c r="G185" s="27"/>
      <c r="H185" s="13"/>
      <c r="I185" s="39"/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ht="18" customHeight="1">
      <c r="A186" s="9">
        <v>138</v>
      </c>
      <c r="B186" s="85" t="str">
        <f t="shared" si="3"/>
        <v>000-000</v>
      </c>
      <c r="C186" s="10"/>
      <c r="D186" s="10"/>
      <c r="E186" s="41"/>
      <c r="F186" s="41"/>
      <c r="G186" s="27"/>
      <c r="H186" s="13"/>
      <c r="I186" s="39"/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ht="18" customHeight="1">
      <c r="A187" s="9">
        <v>139</v>
      </c>
      <c r="B187" s="85" t="str">
        <f t="shared" si="3"/>
        <v>000-000</v>
      </c>
      <c r="C187" s="10"/>
      <c r="D187" s="10"/>
      <c r="E187" s="41"/>
      <c r="F187" s="41"/>
      <c r="G187" s="27"/>
      <c r="H187" s="13"/>
      <c r="I187" s="39"/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ht="18" customHeight="1">
      <c r="A188" s="9">
        <v>140</v>
      </c>
      <c r="B188" s="85" t="str">
        <f t="shared" si="3"/>
        <v>000-000</v>
      </c>
      <c r="C188" s="10"/>
      <c r="D188" s="10"/>
      <c r="E188" s="41"/>
      <c r="F188" s="41"/>
      <c r="G188" s="27"/>
      <c r="H188" s="13"/>
      <c r="I188" s="39"/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ht="18" customHeight="1">
      <c r="A189" s="9">
        <v>141</v>
      </c>
      <c r="B189" s="85" t="str">
        <f t="shared" si="3"/>
        <v>000-000</v>
      </c>
      <c r="C189" s="10"/>
      <c r="D189" s="10"/>
      <c r="E189" s="41"/>
      <c r="F189" s="41"/>
      <c r="G189" s="27"/>
      <c r="H189" s="13"/>
      <c r="I189" s="39"/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ht="18" customHeight="1">
      <c r="A190" s="9">
        <v>142</v>
      </c>
      <c r="B190" s="85" t="str">
        <f t="shared" si="3"/>
        <v>000-000</v>
      </c>
      <c r="C190" s="10"/>
      <c r="D190" s="10"/>
      <c r="E190" s="41"/>
      <c r="F190" s="41"/>
      <c r="G190" s="27"/>
      <c r="H190" s="13"/>
      <c r="I190" s="39"/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ht="18" customHeight="1">
      <c r="A191" s="9">
        <v>143</v>
      </c>
      <c r="B191" s="85" t="str">
        <f t="shared" si="3"/>
        <v>000-000</v>
      </c>
      <c r="C191" s="10"/>
      <c r="D191" s="10"/>
      <c r="E191" s="41"/>
      <c r="F191" s="41"/>
      <c r="G191" s="27"/>
      <c r="H191" s="13"/>
      <c r="I191" s="39"/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ht="18" customHeight="1">
      <c r="A192" s="9">
        <v>144</v>
      </c>
      <c r="B192" s="85" t="str">
        <f t="shared" si="3"/>
        <v>000-000</v>
      </c>
      <c r="C192" s="10"/>
      <c r="D192" s="10"/>
      <c r="E192" s="41"/>
      <c r="F192" s="41"/>
      <c r="G192" s="27"/>
      <c r="H192" s="13"/>
      <c r="I192" s="39"/>
      <c r="J192" s="22"/>
      <c r="K192" s="23"/>
      <c r="L192" s="20"/>
      <c r="M192" s="24"/>
      <c r="N192" s="20"/>
      <c r="O192" s="20"/>
      <c r="P192" s="20"/>
      <c r="Q192" s="20"/>
      <c r="R192" s="20"/>
    </row>
    <row r="193" spans="1:18" ht="18" customHeight="1">
      <c r="A193" s="9">
        <v>145</v>
      </c>
      <c r="B193" s="85" t="str">
        <f t="shared" si="3"/>
        <v>000-000</v>
      </c>
      <c r="C193" s="10"/>
      <c r="D193" s="10"/>
      <c r="E193" s="41"/>
      <c r="F193" s="41"/>
      <c r="G193" s="27"/>
      <c r="H193" s="13"/>
      <c r="I193" s="39"/>
      <c r="J193" s="22"/>
      <c r="K193" s="23"/>
      <c r="L193" s="20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85" t="str">
        <f t="shared" si="3"/>
        <v>000-000</v>
      </c>
      <c r="C194" s="10"/>
      <c r="D194" s="10"/>
      <c r="E194" s="41"/>
      <c r="F194" s="41"/>
      <c r="G194" s="27"/>
      <c r="H194" s="13"/>
      <c r="I194" s="39"/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85" t="str">
        <f t="shared" si="3"/>
        <v>000-000</v>
      </c>
      <c r="C195" s="10"/>
      <c r="D195" s="10"/>
      <c r="E195" s="41"/>
      <c r="F195" s="41"/>
      <c r="G195" s="27"/>
      <c r="H195" s="13"/>
      <c r="I195" s="39"/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85" t="str">
        <f t="shared" si="3"/>
        <v>000-000</v>
      </c>
      <c r="C196" s="10"/>
      <c r="D196" s="10"/>
      <c r="E196" s="41"/>
      <c r="F196" s="41"/>
      <c r="G196" s="27"/>
      <c r="H196" s="13"/>
      <c r="I196" s="39"/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85" t="str">
        <f t="shared" si="3"/>
        <v>000-000</v>
      </c>
      <c r="C197" s="10"/>
      <c r="D197" s="10"/>
      <c r="E197" s="41"/>
      <c r="F197" s="41"/>
      <c r="G197" s="27"/>
      <c r="H197" s="13"/>
      <c r="I197" s="39"/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85" t="str">
        <f t="shared" si="3"/>
        <v>000-000</v>
      </c>
      <c r="C198" s="10"/>
      <c r="D198" s="10"/>
      <c r="E198" s="41"/>
      <c r="F198" s="41"/>
      <c r="G198" s="27"/>
      <c r="H198" s="13"/>
      <c r="I198" s="39"/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85" t="str">
        <f t="shared" si="3"/>
        <v>000-000</v>
      </c>
      <c r="C199" s="10"/>
      <c r="D199" s="10"/>
      <c r="E199" s="41"/>
      <c r="F199" s="41"/>
      <c r="G199" s="27"/>
      <c r="H199" s="13"/>
      <c r="I199" s="39"/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85" t="str">
        <f t="shared" si="3"/>
        <v>000-000</v>
      </c>
      <c r="C200" s="10"/>
      <c r="D200" s="10"/>
      <c r="E200" s="41"/>
      <c r="F200" s="41"/>
      <c r="G200" s="27"/>
      <c r="H200" s="13"/>
      <c r="I200" s="39"/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85" t="str">
        <f t="shared" si="3"/>
        <v>000-000</v>
      </c>
      <c r="C201" s="10"/>
      <c r="D201" s="10"/>
      <c r="E201" s="41"/>
      <c r="F201" s="41"/>
      <c r="G201" s="27"/>
      <c r="H201" s="13"/>
      <c r="I201" s="39"/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85" t="str">
        <f t="shared" si="3"/>
        <v>000-000</v>
      </c>
      <c r="C202" s="10"/>
      <c r="D202" s="10"/>
      <c r="E202" s="41"/>
      <c r="F202" s="41"/>
      <c r="G202" s="27"/>
      <c r="H202" s="13"/>
      <c r="I202" s="39"/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85" t="str">
        <f t="shared" si="3"/>
        <v>000-000</v>
      </c>
      <c r="C203" s="10"/>
      <c r="D203" s="10"/>
      <c r="E203" s="41"/>
      <c r="F203" s="41"/>
      <c r="G203" s="27"/>
      <c r="H203" s="13"/>
      <c r="I203" s="39"/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85" t="str">
        <f t="shared" si="3"/>
        <v>000-000</v>
      </c>
      <c r="C204" s="10"/>
      <c r="D204" s="10"/>
      <c r="E204" s="41"/>
      <c r="F204" s="41"/>
      <c r="G204" s="27"/>
      <c r="H204" s="13"/>
      <c r="I204" s="39"/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85" t="str">
        <f t="shared" si="3"/>
        <v>000-000</v>
      </c>
      <c r="C205" s="10"/>
      <c r="D205" s="10"/>
      <c r="E205" s="41"/>
      <c r="F205" s="41"/>
      <c r="G205" s="27"/>
      <c r="H205" s="13"/>
      <c r="I205" s="39"/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85" t="str">
        <f t="shared" si="3"/>
        <v>000-000</v>
      </c>
      <c r="C206" s="10"/>
      <c r="D206" s="10"/>
      <c r="E206" s="41"/>
      <c r="F206" s="41"/>
      <c r="G206" s="27"/>
      <c r="H206" s="13"/>
      <c r="I206" s="39"/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85" t="str">
        <f t="shared" si="3"/>
        <v>000-000</v>
      </c>
      <c r="C207" s="10"/>
      <c r="D207" s="10"/>
      <c r="E207" s="41"/>
      <c r="F207" s="41"/>
      <c r="G207" s="27"/>
      <c r="H207" s="13"/>
      <c r="I207" s="39"/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85" t="str">
        <f t="shared" si="3"/>
        <v>000-000</v>
      </c>
      <c r="C208" s="10"/>
      <c r="D208" s="10"/>
      <c r="E208" s="41"/>
      <c r="F208" s="41"/>
      <c r="G208" s="27"/>
      <c r="H208" s="13"/>
      <c r="I208" s="39"/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85" t="str">
        <f t="shared" si="3"/>
        <v>000-000</v>
      </c>
      <c r="C209" s="10"/>
      <c r="D209" s="10"/>
      <c r="E209" s="41"/>
      <c r="F209" s="41"/>
      <c r="G209" s="27"/>
      <c r="H209" s="13"/>
      <c r="I209" s="39"/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85" t="str">
        <f t="shared" si="3"/>
        <v>000-000</v>
      </c>
      <c r="C210" s="10"/>
      <c r="D210" s="10"/>
      <c r="E210" s="41"/>
      <c r="F210" s="41"/>
      <c r="G210" s="27"/>
      <c r="H210" s="13"/>
      <c r="I210" s="39"/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85" t="str">
        <f t="shared" si="3"/>
        <v>000-000</v>
      </c>
      <c r="C211" s="10"/>
      <c r="D211" s="10"/>
      <c r="E211" s="41"/>
      <c r="F211" s="41"/>
      <c r="G211" s="27"/>
      <c r="H211" s="13"/>
      <c r="I211" s="39"/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85" t="str">
        <f t="shared" si="3"/>
        <v>000-000</v>
      </c>
      <c r="C212" s="10"/>
      <c r="D212" s="10"/>
      <c r="E212" s="41"/>
      <c r="F212" s="41"/>
      <c r="G212" s="27"/>
      <c r="H212" s="13"/>
      <c r="I212" s="39"/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85" t="str">
        <f t="shared" si="3"/>
        <v>000-000</v>
      </c>
      <c r="C213" s="10"/>
      <c r="D213" s="10"/>
      <c r="E213" s="41"/>
      <c r="F213" s="41"/>
      <c r="G213" s="27"/>
      <c r="H213" s="13"/>
      <c r="I213" s="39"/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85" t="str">
        <f t="shared" si="3"/>
        <v>000-000</v>
      </c>
      <c r="C214" s="10"/>
      <c r="D214" s="10"/>
      <c r="E214" s="41"/>
      <c r="F214" s="41"/>
      <c r="G214" s="27"/>
      <c r="H214" s="13"/>
      <c r="I214" s="39"/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85" t="str">
        <f t="shared" si="3"/>
        <v>000-000</v>
      </c>
      <c r="C215" s="10"/>
      <c r="D215" s="10"/>
      <c r="E215" s="41"/>
      <c r="F215" s="41"/>
      <c r="G215" s="27"/>
      <c r="H215" s="13"/>
      <c r="I215" s="39"/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85" t="str">
        <f t="shared" si="3"/>
        <v>000-000</v>
      </c>
      <c r="C216" s="10"/>
      <c r="D216" s="10"/>
      <c r="E216" s="41"/>
      <c r="F216" s="41"/>
      <c r="G216" s="27"/>
      <c r="H216" s="13"/>
      <c r="I216" s="39"/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85" t="str">
        <f t="shared" si="3"/>
        <v>000-000</v>
      </c>
      <c r="C217" s="10"/>
      <c r="D217" s="10"/>
      <c r="E217" s="41"/>
      <c r="F217" s="41"/>
      <c r="G217" s="27"/>
      <c r="H217" s="13"/>
      <c r="I217" s="39"/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85" t="str">
        <f t="shared" si="3"/>
        <v>000-000</v>
      </c>
      <c r="C218" s="10"/>
      <c r="D218" s="10"/>
      <c r="E218" s="41"/>
      <c r="F218" s="41"/>
      <c r="G218" s="27"/>
      <c r="H218" s="13"/>
      <c r="I218" s="39"/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85" t="str">
        <f t="shared" si="3"/>
        <v>000-000</v>
      </c>
      <c r="C219" s="10"/>
      <c r="D219" s="10"/>
      <c r="E219" s="41"/>
      <c r="F219" s="41"/>
      <c r="G219" s="27"/>
      <c r="H219" s="13"/>
      <c r="I219" s="39"/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85" t="str">
        <f t="shared" si="3"/>
        <v>000-000</v>
      </c>
      <c r="C220" s="10"/>
      <c r="D220" s="10"/>
      <c r="E220" s="41"/>
      <c r="F220" s="41"/>
      <c r="G220" s="27"/>
      <c r="H220" s="13"/>
      <c r="I220" s="39"/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85" t="str">
        <f t="shared" si="3"/>
        <v>000-000</v>
      </c>
      <c r="C221" s="10"/>
      <c r="D221" s="10"/>
      <c r="E221" s="41"/>
      <c r="F221" s="41"/>
      <c r="G221" s="27"/>
      <c r="H221" s="13"/>
      <c r="I221" s="39"/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85" t="str">
        <f t="shared" si="3"/>
        <v>000-000</v>
      </c>
      <c r="C222" s="10"/>
      <c r="D222" s="10"/>
      <c r="E222" s="41"/>
      <c r="F222" s="41"/>
      <c r="G222" s="27"/>
      <c r="H222" s="13"/>
      <c r="I222" s="39"/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85" t="str">
        <f t="shared" si="3"/>
        <v>000-000</v>
      </c>
      <c r="C223" s="10"/>
      <c r="D223" s="10"/>
      <c r="E223" s="41"/>
      <c r="F223" s="41"/>
      <c r="G223" s="27"/>
      <c r="H223" s="13"/>
      <c r="I223" s="39"/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85" t="str">
        <f t="shared" si="3"/>
        <v>000-000</v>
      </c>
      <c r="C224" s="10"/>
      <c r="D224" s="10"/>
      <c r="E224" s="41"/>
      <c r="F224" s="41"/>
      <c r="G224" s="27"/>
      <c r="H224" s="13"/>
      <c r="I224" s="39"/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85" t="str">
        <f t="shared" si="3"/>
        <v>000-000</v>
      </c>
      <c r="C225" s="10"/>
      <c r="D225" s="10"/>
      <c r="E225" s="41"/>
      <c r="F225" s="41"/>
      <c r="G225" s="27"/>
      <c r="H225" s="13"/>
      <c r="I225" s="39"/>
      <c r="J225" s="22"/>
      <c r="K225" s="23"/>
      <c r="L225" s="20"/>
      <c r="M225" s="24"/>
      <c r="N225" s="20"/>
      <c r="O225" s="20"/>
      <c r="P225" s="20"/>
      <c r="Q225" s="20"/>
      <c r="R225" s="20"/>
    </row>
    <row r="226" spans="1:18" ht="18" customHeight="1">
      <c r="A226" s="9">
        <v>178</v>
      </c>
      <c r="B226" s="85" t="str">
        <f t="shared" si="3"/>
        <v>000-000</v>
      </c>
      <c r="C226" s="10"/>
      <c r="D226" s="10"/>
      <c r="E226" s="41"/>
      <c r="F226" s="41"/>
      <c r="G226" s="27"/>
      <c r="H226" s="13"/>
      <c r="I226" s="39"/>
      <c r="J226" s="22"/>
      <c r="K226" s="23"/>
      <c r="L226" s="20"/>
      <c r="M226" s="24"/>
      <c r="N226" s="20"/>
      <c r="O226" s="20"/>
      <c r="P226" s="20"/>
      <c r="Q226" s="20"/>
      <c r="R226" s="20"/>
    </row>
    <row r="227" spans="1:18" ht="18" customHeight="1">
      <c r="A227" s="9">
        <v>179</v>
      </c>
      <c r="B227" s="85" t="str">
        <f t="shared" si="3"/>
        <v>000-000</v>
      </c>
      <c r="C227" s="10"/>
      <c r="D227" s="10"/>
      <c r="E227" s="41"/>
      <c r="F227" s="41"/>
      <c r="G227" s="27"/>
      <c r="H227" s="13"/>
      <c r="I227" s="39"/>
      <c r="J227" s="22"/>
      <c r="K227" s="23"/>
      <c r="L227" s="20"/>
      <c r="M227" s="24"/>
      <c r="N227" s="20"/>
      <c r="O227" s="20"/>
      <c r="P227" s="20"/>
      <c r="Q227" s="20"/>
      <c r="R227" s="20"/>
    </row>
    <row r="228" spans="1:18" ht="18" customHeight="1">
      <c r="A228" s="9">
        <v>180</v>
      </c>
      <c r="B228" s="85" t="str">
        <f t="shared" si="3"/>
        <v>000-000</v>
      </c>
      <c r="C228" s="10"/>
      <c r="D228" s="10"/>
      <c r="E228" s="41"/>
      <c r="F228" s="41"/>
      <c r="G228" s="27"/>
      <c r="H228" s="13"/>
      <c r="I228" s="39"/>
      <c r="J228" s="22"/>
      <c r="K228" s="23"/>
      <c r="L228" s="20"/>
      <c r="M228" s="24"/>
      <c r="N228" s="20"/>
      <c r="O228" s="20"/>
      <c r="P228" s="20"/>
      <c r="Q228" s="20"/>
      <c r="R228" s="20"/>
    </row>
    <row r="229" spans="1:18" ht="18" customHeight="1">
      <c r="A229" s="9">
        <v>181</v>
      </c>
      <c r="B229" s="85" t="str">
        <f t="shared" si="3"/>
        <v>000-000</v>
      </c>
      <c r="C229" s="10"/>
      <c r="D229" s="10"/>
      <c r="E229" s="41"/>
      <c r="F229" s="41"/>
      <c r="G229" s="27"/>
      <c r="H229" s="13"/>
      <c r="I229" s="39"/>
      <c r="J229" s="22"/>
      <c r="K229" s="23"/>
      <c r="L229" s="20"/>
      <c r="M229" s="24"/>
      <c r="N229" s="20"/>
      <c r="O229" s="20"/>
      <c r="P229" s="20"/>
      <c r="Q229" s="20"/>
      <c r="R229" s="20"/>
    </row>
    <row r="230" spans="1:18" ht="18" customHeight="1">
      <c r="A230" s="9">
        <v>182</v>
      </c>
      <c r="B230" s="85" t="str">
        <f t="shared" si="3"/>
        <v>000-000</v>
      </c>
      <c r="C230" s="10"/>
      <c r="D230" s="10"/>
      <c r="E230" s="41"/>
      <c r="F230" s="41"/>
      <c r="G230" s="27"/>
      <c r="H230" s="13"/>
      <c r="I230" s="39"/>
      <c r="J230" s="22"/>
      <c r="K230" s="23"/>
      <c r="L230" s="20"/>
      <c r="M230" s="24"/>
      <c r="N230" s="20"/>
      <c r="O230" s="20"/>
      <c r="P230" s="20"/>
      <c r="Q230" s="20"/>
      <c r="R230" s="20"/>
    </row>
    <row r="231" spans="1:18" ht="18" customHeight="1">
      <c r="A231" s="9">
        <v>183</v>
      </c>
      <c r="B231" s="85" t="str">
        <f t="shared" si="3"/>
        <v>000-000</v>
      </c>
      <c r="C231" s="10"/>
      <c r="D231" s="10"/>
      <c r="E231" s="41"/>
      <c r="F231" s="41"/>
      <c r="G231" s="27"/>
      <c r="H231" s="13"/>
      <c r="I231" s="39"/>
      <c r="J231" s="22"/>
      <c r="K231" s="23"/>
      <c r="L231" s="20"/>
      <c r="M231" s="24"/>
      <c r="N231" s="20"/>
      <c r="O231" s="20"/>
      <c r="P231" s="20"/>
      <c r="Q231" s="20"/>
      <c r="R231" s="20"/>
    </row>
    <row r="232" spans="1:18" ht="18" customHeight="1">
      <c r="A232" s="9">
        <v>184</v>
      </c>
      <c r="B232" s="85" t="str">
        <f t="shared" si="3"/>
        <v>000-000</v>
      </c>
      <c r="C232" s="10"/>
      <c r="D232" s="10"/>
      <c r="E232" s="41"/>
      <c r="F232" s="41"/>
      <c r="G232" s="27"/>
      <c r="H232" s="13"/>
      <c r="I232" s="39"/>
      <c r="J232" s="22"/>
      <c r="K232" s="23"/>
      <c r="L232" s="20"/>
      <c r="M232" s="24"/>
      <c r="N232" s="20"/>
      <c r="O232" s="20"/>
      <c r="P232" s="20"/>
      <c r="Q232" s="20"/>
      <c r="R232" s="20"/>
    </row>
    <row r="233" spans="1:18" ht="18" customHeight="1">
      <c r="A233" s="9">
        <v>185</v>
      </c>
      <c r="B233" s="85" t="str">
        <f t="shared" si="3"/>
        <v>000-000</v>
      </c>
      <c r="C233" s="10"/>
      <c r="D233" s="10"/>
      <c r="E233" s="41"/>
      <c r="F233" s="41"/>
      <c r="G233" s="27"/>
      <c r="H233" s="13"/>
      <c r="I233" s="39"/>
      <c r="J233" s="22"/>
      <c r="K233" s="23"/>
      <c r="L233" s="20"/>
      <c r="M233" s="24"/>
      <c r="N233" s="20"/>
      <c r="O233" s="20"/>
      <c r="P233" s="20"/>
      <c r="Q233" s="20"/>
      <c r="R233" s="20"/>
    </row>
    <row r="234" spans="1:18" ht="18" customHeight="1">
      <c r="A234" s="9">
        <v>186</v>
      </c>
      <c r="B234" s="85" t="str">
        <f t="shared" si="3"/>
        <v>000-000</v>
      </c>
      <c r="C234" s="10"/>
      <c r="D234" s="10"/>
      <c r="E234" s="41"/>
      <c r="F234" s="41"/>
      <c r="G234" s="27"/>
      <c r="H234" s="13"/>
      <c r="I234" s="39"/>
      <c r="J234" s="22"/>
      <c r="K234" s="23"/>
      <c r="L234" s="20"/>
      <c r="M234" s="24"/>
      <c r="N234" s="20"/>
      <c r="O234" s="20"/>
      <c r="P234" s="20"/>
      <c r="Q234" s="20"/>
      <c r="R234" s="20"/>
    </row>
    <row r="235" spans="1:18" ht="18" customHeight="1">
      <c r="A235" s="9">
        <v>187</v>
      </c>
      <c r="B235" s="85" t="str">
        <f t="shared" si="3"/>
        <v>000-000</v>
      </c>
      <c r="C235" s="10"/>
      <c r="D235" s="10"/>
      <c r="E235" s="41"/>
      <c r="F235" s="41"/>
      <c r="G235" s="27"/>
      <c r="H235" s="13"/>
      <c r="I235" s="39"/>
      <c r="J235" s="22"/>
      <c r="K235" s="23"/>
      <c r="L235" s="20"/>
      <c r="M235" s="24"/>
      <c r="N235" s="20"/>
      <c r="O235" s="20"/>
      <c r="P235" s="20"/>
      <c r="Q235" s="20"/>
      <c r="R235" s="20"/>
    </row>
    <row r="236" spans="1:18" ht="18" customHeight="1">
      <c r="A236" s="9">
        <v>188</v>
      </c>
      <c r="B236" s="85" t="str">
        <f t="shared" si="3"/>
        <v>000-000</v>
      </c>
      <c r="C236" s="10"/>
      <c r="D236" s="10"/>
      <c r="E236" s="41"/>
      <c r="F236" s="41"/>
      <c r="G236" s="27"/>
      <c r="H236" s="13"/>
      <c r="I236" s="39"/>
      <c r="J236" s="22"/>
      <c r="K236" s="23"/>
      <c r="L236" s="20"/>
      <c r="M236" s="24"/>
      <c r="N236" s="20"/>
      <c r="O236" s="20"/>
      <c r="P236" s="20"/>
      <c r="Q236" s="20"/>
      <c r="R236" s="20"/>
    </row>
    <row r="237" spans="1:18" ht="18" customHeight="1">
      <c r="A237" s="9">
        <v>189</v>
      </c>
      <c r="B237" s="85" t="str">
        <f t="shared" si="3"/>
        <v>000-000</v>
      </c>
      <c r="C237" s="10"/>
      <c r="D237" s="10"/>
      <c r="E237" s="41"/>
      <c r="F237" s="41"/>
      <c r="G237" s="27"/>
      <c r="H237" s="13"/>
      <c r="I237" s="39"/>
      <c r="J237" s="22"/>
      <c r="K237" s="23"/>
      <c r="L237" s="20"/>
      <c r="M237" s="24"/>
      <c r="N237" s="20"/>
      <c r="O237" s="20"/>
      <c r="P237" s="20"/>
      <c r="Q237" s="20"/>
      <c r="R237" s="20"/>
    </row>
    <row r="238" spans="1:18" ht="18" customHeight="1">
      <c r="A238" s="9">
        <v>190</v>
      </c>
      <c r="B238" s="85" t="str">
        <f t="shared" si="3"/>
        <v>000-000</v>
      </c>
      <c r="C238" s="10"/>
      <c r="D238" s="10"/>
      <c r="E238" s="41"/>
      <c r="F238" s="41"/>
      <c r="G238" s="27"/>
      <c r="H238" s="13"/>
      <c r="I238" s="39"/>
      <c r="J238" s="22"/>
      <c r="K238" s="23"/>
      <c r="L238" s="20"/>
      <c r="M238" s="24"/>
      <c r="N238" s="20"/>
      <c r="O238" s="20"/>
      <c r="P238" s="20"/>
      <c r="Q238" s="20"/>
      <c r="R238" s="20"/>
    </row>
    <row r="239" spans="1:18" ht="18" customHeight="1">
      <c r="A239" s="9">
        <v>191</v>
      </c>
      <c r="B239" s="85" t="str">
        <f t="shared" si="3"/>
        <v>000-000</v>
      </c>
      <c r="C239" s="10"/>
      <c r="D239" s="10"/>
      <c r="E239" s="41"/>
      <c r="F239" s="41"/>
      <c r="G239" s="27"/>
      <c r="H239" s="13"/>
      <c r="I239" s="39"/>
      <c r="J239" s="22"/>
      <c r="K239" s="23"/>
      <c r="L239" s="20"/>
      <c r="M239" s="24"/>
      <c r="N239" s="20"/>
      <c r="O239" s="20"/>
      <c r="P239" s="20"/>
      <c r="Q239" s="20"/>
      <c r="R239" s="20"/>
    </row>
    <row r="240" spans="1:18" ht="18" customHeight="1">
      <c r="A240" s="9">
        <v>192</v>
      </c>
      <c r="B240" s="85" t="str">
        <f t="shared" si="3"/>
        <v>000-000</v>
      </c>
      <c r="C240" s="10"/>
      <c r="D240" s="10"/>
      <c r="E240" s="41"/>
      <c r="F240" s="41"/>
      <c r="G240" s="27"/>
      <c r="H240" s="13"/>
      <c r="I240" s="39"/>
      <c r="J240" s="22"/>
      <c r="K240" s="23"/>
      <c r="L240" s="20"/>
      <c r="M240" s="24"/>
      <c r="N240" s="20"/>
      <c r="O240" s="20"/>
      <c r="P240" s="20"/>
      <c r="Q240" s="20"/>
      <c r="R240" s="20"/>
    </row>
    <row r="241" spans="1:18" ht="18" customHeight="1">
      <c r="A241" s="9">
        <v>193</v>
      </c>
      <c r="B241" s="85" t="str">
        <f t="shared" ref="B241:B304" si="4">TEXT(C241,"000")&amp;"-"&amp;TEXT(E241,"000")</f>
        <v>000-000</v>
      </c>
      <c r="C241" s="10"/>
      <c r="D241" s="10"/>
      <c r="E241" s="41"/>
      <c r="F241" s="41"/>
      <c r="G241" s="27"/>
      <c r="H241" s="13"/>
      <c r="I241" s="39"/>
      <c r="J241" s="22"/>
      <c r="K241" s="23"/>
      <c r="L241" s="20"/>
      <c r="M241" s="24"/>
      <c r="N241" s="20"/>
      <c r="O241" s="20"/>
      <c r="P241" s="20"/>
      <c r="Q241" s="20"/>
      <c r="R241" s="20"/>
    </row>
    <row r="242" spans="1:18" ht="18" customHeight="1">
      <c r="A242" s="9">
        <v>194</v>
      </c>
      <c r="B242" s="85" t="str">
        <f t="shared" si="4"/>
        <v>000-000</v>
      </c>
      <c r="C242" s="10"/>
      <c r="D242" s="10"/>
      <c r="E242" s="41"/>
      <c r="F242" s="41"/>
      <c r="G242" s="27"/>
      <c r="H242" s="13"/>
      <c r="I242" s="39"/>
      <c r="J242" s="22"/>
      <c r="K242" s="23"/>
      <c r="L242" s="20"/>
      <c r="M242" s="24"/>
      <c r="N242" s="20"/>
      <c r="O242" s="20"/>
      <c r="P242" s="20"/>
      <c r="Q242" s="20"/>
      <c r="R242" s="20"/>
    </row>
    <row r="243" spans="1:18" ht="18" customHeight="1">
      <c r="A243" s="9">
        <v>195</v>
      </c>
      <c r="B243" s="85" t="str">
        <f t="shared" si="4"/>
        <v>000-000</v>
      </c>
      <c r="C243" s="10"/>
      <c r="D243" s="10"/>
      <c r="E243" s="41"/>
      <c r="F243" s="41"/>
      <c r="G243" s="27"/>
      <c r="H243" s="13"/>
      <c r="I243" s="39"/>
      <c r="J243" s="22"/>
      <c r="K243" s="23"/>
      <c r="L243" s="20"/>
      <c r="M243" s="24"/>
      <c r="N243" s="20"/>
      <c r="O243" s="20"/>
      <c r="P243" s="20"/>
      <c r="Q243" s="20"/>
      <c r="R243" s="20"/>
    </row>
    <row r="244" spans="1:18" ht="18" customHeight="1">
      <c r="A244" s="9">
        <v>196</v>
      </c>
      <c r="B244" s="85" t="str">
        <f t="shared" si="4"/>
        <v>000-000</v>
      </c>
      <c r="C244" s="10"/>
      <c r="D244" s="10"/>
      <c r="E244" s="41"/>
      <c r="F244" s="41"/>
      <c r="G244" s="27"/>
      <c r="H244" s="13"/>
      <c r="I244" s="39"/>
      <c r="J244" s="22"/>
      <c r="K244" s="23"/>
      <c r="L244" s="20"/>
      <c r="M244" s="24"/>
      <c r="N244" s="20"/>
      <c r="O244" s="20"/>
      <c r="P244" s="20"/>
      <c r="Q244" s="20"/>
      <c r="R244" s="20"/>
    </row>
    <row r="245" spans="1:18" ht="18" customHeight="1">
      <c r="A245" s="9">
        <v>197</v>
      </c>
      <c r="B245" s="85" t="str">
        <f t="shared" si="4"/>
        <v>000-000</v>
      </c>
      <c r="C245" s="10"/>
      <c r="D245" s="10"/>
      <c r="E245" s="41"/>
      <c r="F245" s="41"/>
      <c r="G245" s="27"/>
      <c r="H245" s="13"/>
      <c r="I245" s="39"/>
      <c r="J245" s="22"/>
      <c r="K245" s="23"/>
      <c r="L245" s="20"/>
      <c r="M245" s="24"/>
      <c r="N245" s="20"/>
      <c r="O245" s="20"/>
      <c r="P245" s="20"/>
      <c r="Q245" s="20"/>
      <c r="R245" s="20"/>
    </row>
    <row r="246" spans="1:18" ht="18" customHeight="1">
      <c r="A246" s="9">
        <v>198</v>
      </c>
      <c r="B246" s="85" t="str">
        <f t="shared" si="4"/>
        <v>000-000</v>
      </c>
      <c r="C246" s="10"/>
      <c r="D246" s="10"/>
      <c r="E246" s="41"/>
      <c r="F246" s="41"/>
      <c r="G246" s="27"/>
      <c r="H246" s="13"/>
      <c r="I246" s="39"/>
      <c r="J246" s="22"/>
      <c r="K246" s="23"/>
      <c r="L246" s="20"/>
      <c r="M246" s="24"/>
      <c r="N246" s="20"/>
      <c r="O246" s="20"/>
      <c r="P246" s="20"/>
      <c r="Q246" s="20"/>
      <c r="R246" s="20"/>
    </row>
    <row r="247" spans="1:18" ht="18" customHeight="1">
      <c r="A247" s="9">
        <v>199</v>
      </c>
      <c r="B247" s="85" t="str">
        <f t="shared" si="4"/>
        <v>000-000</v>
      </c>
      <c r="C247" s="10"/>
      <c r="D247" s="10"/>
      <c r="E247" s="41"/>
      <c r="F247" s="41"/>
      <c r="G247" s="27"/>
      <c r="H247" s="13"/>
      <c r="I247" s="39"/>
      <c r="J247" s="22"/>
      <c r="K247" s="23"/>
      <c r="L247" s="20"/>
      <c r="M247" s="24"/>
      <c r="N247" s="20"/>
      <c r="O247" s="20"/>
      <c r="P247" s="20"/>
      <c r="Q247" s="20"/>
      <c r="R247" s="20"/>
    </row>
    <row r="248" spans="1:18" ht="18" customHeight="1">
      <c r="A248" s="9">
        <v>200</v>
      </c>
      <c r="B248" s="85" t="str">
        <f t="shared" si="4"/>
        <v>000-000</v>
      </c>
      <c r="C248" s="10"/>
      <c r="D248" s="10"/>
      <c r="E248" s="41"/>
      <c r="F248" s="41"/>
      <c r="G248" s="27"/>
      <c r="H248" s="13"/>
      <c r="I248" s="39"/>
      <c r="J248" s="22"/>
      <c r="K248" s="23"/>
      <c r="L248" s="20"/>
      <c r="M248" s="24"/>
      <c r="N248" s="20"/>
      <c r="O248" s="20"/>
      <c r="P248" s="20"/>
      <c r="Q248" s="20"/>
      <c r="R248" s="20"/>
    </row>
    <row r="249" spans="1:18" ht="18" customHeight="1">
      <c r="A249" s="9">
        <v>201</v>
      </c>
      <c r="B249" s="85" t="str">
        <f t="shared" si="4"/>
        <v>000-000</v>
      </c>
      <c r="C249" s="10"/>
      <c r="D249" s="10"/>
      <c r="E249" s="41"/>
      <c r="F249" s="41"/>
      <c r="G249" s="27"/>
      <c r="H249" s="13"/>
      <c r="I249" s="39"/>
      <c r="J249" s="22"/>
      <c r="K249" s="23"/>
      <c r="L249" s="20"/>
      <c r="M249" s="24"/>
      <c r="N249" s="20"/>
      <c r="O249" s="20"/>
      <c r="P249" s="20"/>
      <c r="Q249" s="20"/>
      <c r="R249" s="20"/>
    </row>
    <row r="250" spans="1:18" ht="18" customHeight="1">
      <c r="A250" s="9">
        <v>202</v>
      </c>
      <c r="B250" s="85" t="str">
        <f t="shared" si="4"/>
        <v>000-000</v>
      </c>
      <c r="C250" s="10"/>
      <c r="D250" s="10"/>
      <c r="E250" s="41"/>
      <c r="F250" s="41"/>
      <c r="G250" s="27"/>
      <c r="H250" s="13"/>
      <c r="I250" s="39"/>
      <c r="J250" s="22"/>
      <c r="K250" s="23"/>
      <c r="L250" s="20"/>
      <c r="M250" s="24"/>
      <c r="N250" s="20"/>
      <c r="O250" s="20"/>
      <c r="P250" s="20"/>
      <c r="Q250" s="20"/>
      <c r="R250" s="20"/>
    </row>
    <row r="251" spans="1:18" ht="18" customHeight="1">
      <c r="A251" s="9">
        <v>203</v>
      </c>
      <c r="B251" s="85" t="str">
        <f t="shared" si="4"/>
        <v>000-000</v>
      </c>
      <c r="C251" s="10"/>
      <c r="D251" s="10"/>
      <c r="E251" s="41"/>
      <c r="F251" s="41"/>
      <c r="G251" s="27"/>
      <c r="H251" s="13"/>
      <c r="I251" s="39"/>
      <c r="J251" s="22"/>
      <c r="K251" s="23"/>
      <c r="L251" s="20"/>
      <c r="M251" s="24"/>
      <c r="N251" s="20"/>
      <c r="O251" s="20"/>
      <c r="P251" s="20"/>
      <c r="Q251" s="20"/>
      <c r="R251" s="20"/>
    </row>
    <row r="252" spans="1:18" ht="18" customHeight="1">
      <c r="A252" s="9">
        <v>204</v>
      </c>
      <c r="B252" s="85" t="str">
        <f t="shared" si="4"/>
        <v>000-000</v>
      </c>
      <c r="C252" s="10"/>
      <c r="D252" s="10"/>
      <c r="E252" s="41"/>
      <c r="F252" s="41"/>
      <c r="G252" s="27"/>
      <c r="H252" s="13"/>
      <c r="I252" s="39"/>
      <c r="J252" s="22"/>
      <c r="K252" s="23"/>
      <c r="L252" s="20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85" t="str">
        <f t="shared" si="4"/>
        <v>000-000</v>
      </c>
      <c r="C253" s="10"/>
      <c r="D253" s="10"/>
      <c r="E253" s="41"/>
      <c r="F253" s="41"/>
      <c r="G253" s="27"/>
      <c r="H253" s="13"/>
      <c r="I253" s="39"/>
      <c r="J253" s="22"/>
      <c r="K253" s="23"/>
      <c r="L253" s="20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85" t="str">
        <f t="shared" si="4"/>
        <v>000-000</v>
      </c>
      <c r="C254" s="10"/>
      <c r="D254" s="10"/>
      <c r="E254" s="41"/>
      <c r="F254" s="41"/>
      <c r="G254" s="27"/>
      <c r="H254" s="13"/>
      <c r="I254" s="39"/>
      <c r="J254" s="22"/>
      <c r="K254" s="23"/>
      <c r="L254" s="20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85" t="str">
        <f t="shared" si="4"/>
        <v>000-000</v>
      </c>
      <c r="C255" s="10"/>
      <c r="D255" s="10"/>
      <c r="E255" s="41"/>
      <c r="F255" s="41"/>
      <c r="G255" s="27"/>
      <c r="H255" s="13"/>
      <c r="I255" s="39"/>
      <c r="J255" s="22"/>
      <c r="K255" s="23"/>
      <c r="L255" s="20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85" t="str">
        <f t="shared" si="4"/>
        <v>000-000</v>
      </c>
      <c r="C256" s="10"/>
      <c r="D256" s="10"/>
      <c r="E256" s="41"/>
      <c r="F256" s="41"/>
      <c r="G256" s="27"/>
      <c r="H256" s="13"/>
      <c r="I256" s="39"/>
      <c r="J256" s="22"/>
      <c r="K256" s="23"/>
      <c r="L256" s="20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85" t="str">
        <f t="shared" si="4"/>
        <v>000-000</v>
      </c>
      <c r="C257" s="10"/>
      <c r="D257" s="10"/>
      <c r="E257" s="41"/>
      <c r="F257" s="41"/>
      <c r="G257" s="27"/>
      <c r="H257" s="13"/>
      <c r="I257" s="39"/>
      <c r="J257" s="22"/>
      <c r="K257" s="23"/>
      <c r="L257" s="20"/>
      <c r="M257" s="24"/>
      <c r="N257" s="20"/>
      <c r="O257" s="20"/>
      <c r="P257" s="20"/>
      <c r="Q257" s="20"/>
      <c r="R257" s="20"/>
    </row>
    <row r="258" spans="1:18" ht="18" customHeight="1">
      <c r="A258" s="9">
        <v>210</v>
      </c>
      <c r="B258" s="85" t="str">
        <f t="shared" si="4"/>
        <v>000-000</v>
      </c>
      <c r="C258" s="10"/>
      <c r="D258" s="10"/>
      <c r="E258" s="41"/>
      <c r="F258" s="41"/>
      <c r="G258" s="27"/>
      <c r="H258" s="13"/>
      <c r="I258" s="39"/>
      <c r="J258" s="22"/>
      <c r="K258" s="23"/>
      <c r="L258" s="20"/>
      <c r="M258" s="24"/>
      <c r="N258" s="20"/>
      <c r="O258" s="20"/>
      <c r="P258" s="20"/>
      <c r="Q258" s="20"/>
      <c r="R258" s="20"/>
    </row>
    <row r="259" spans="1:18" ht="18" customHeight="1">
      <c r="A259" s="9">
        <v>211</v>
      </c>
      <c r="B259" s="85" t="str">
        <f t="shared" si="4"/>
        <v>000-000</v>
      </c>
      <c r="C259" s="10"/>
      <c r="D259" s="10"/>
      <c r="E259" s="41"/>
      <c r="F259" s="41"/>
      <c r="G259" s="27"/>
      <c r="H259" s="13"/>
      <c r="I259" s="39"/>
      <c r="J259" s="22"/>
      <c r="K259" s="23"/>
      <c r="L259" s="20"/>
      <c r="M259" s="24"/>
      <c r="N259" s="20"/>
      <c r="O259" s="20"/>
      <c r="P259" s="20"/>
      <c r="Q259" s="20"/>
      <c r="R259" s="20"/>
    </row>
    <row r="260" spans="1:18" ht="18" customHeight="1">
      <c r="A260" s="9">
        <v>212</v>
      </c>
      <c r="B260" s="85" t="str">
        <f t="shared" si="4"/>
        <v>000-000</v>
      </c>
      <c r="C260" s="10"/>
      <c r="D260" s="10"/>
      <c r="E260" s="41"/>
      <c r="F260" s="41"/>
      <c r="G260" s="27"/>
      <c r="H260" s="13"/>
      <c r="I260" s="39"/>
      <c r="J260" s="22"/>
      <c r="K260" s="23"/>
      <c r="L260" s="20"/>
      <c r="M260" s="24"/>
      <c r="N260" s="20"/>
      <c r="O260" s="20"/>
      <c r="P260" s="20"/>
      <c r="Q260" s="20"/>
      <c r="R260" s="20"/>
    </row>
    <row r="261" spans="1:18" ht="18" customHeight="1">
      <c r="A261" s="9">
        <v>213</v>
      </c>
      <c r="B261" s="85" t="str">
        <f t="shared" si="4"/>
        <v>000-000</v>
      </c>
      <c r="C261" s="10"/>
      <c r="D261" s="10"/>
      <c r="E261" s="41"/>
      <c r="F261" s="41"/>
      <c r="G261" s="27"/>
      <c r="H261" s="13"/>
      <c r="I261" s="39"/>
      <c r="J261" s="22"/>
      <c r="K261" s="23"/>
      <c r="L261" s="20"/>
      <c r="M261" s="24"/>
      <c r="N261" s="20"/>
      <c r="O261" s="20"/>
      <c r="P261" s="20"/>
      <c r="Q261" s="20"/>
      <c r="R261" s="20"/>
    </row>
    <row r="262" spans="1:18" ht="18" customHeight="1">
      <c r="A262" s="9">
        <v>214</v>
      </c>
      <c r="B262" s="85" t="str">
        <f t="shared" si="4"/>
        <v>000-000</v>
      </c>
      <c r="C262" s="10"/>
      <c r="D262" s="10"/>
      <c r="E262" s="41"/>
      <c r="F262" s="41"/>
      <c r="G262" s="27"/>
      <c r="H262" s="13"/>
      <c r="I262" s="39"/>
      <c r="J262" s="22"/>
      <c r="K262" s="23"/>
      <c r="L262" s="20"/>
      <c r="M262" s="24"/>
      <c r="N262" s="20"/>
      <c r="O262" s="20"/>
      <c r="P262" s="20"/>
      <c r="Q262" s="20"/>
      <c r="R262" s="20"/>
    </row>
    <row r="263" spans="1:18" ht="18" customHeight="1">
      <c r="A263" s="9">
        <v>215</v>
      </c>
      <c r="B263" s="85" t="str">
        <f t="shared" si="4"/>
        <v>000-000</v>
      </c>
      <c r="C263" s="10"/>
      <c r="D263" s="10"/>
      <c r="E263" s="41"/>
      <c r="F263" s="41"/>
      <c r="G263" s="27"/>
      <c r="H263" s="13"/>
      <c r="I263" s="39"/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85" t="str">
        <f t="shared" si="4"/>
        <v>000-000</v>
      </c>
      <c r="C264" s="10"/>
      <c r="D264" s="10"/>
      <c r="E264" s="41"/>
      <c r="F264" s="41"/>
      <c r="G264" s="27"/>
      <c r="H264" s="13"/>
      <c r="I264" s="39"/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85" t="str">
        <f t="shared" si="4"/>
        <v>000-000</v>
      </c>
      <c r="C265" s="10"/>
      <c r="D265" s="10"/>
      <c r="E265" s="41"/>
      <c r="F265" s="41"/>
      <c r="G265" s="27"/>
      <c r="H265" s="13"/>
      <c r="I265" s="39"/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85" t="str">
        <f t="shared" si="4"/>
        <v>000-000</v>
      </c>
      <c r="C266" s="10"/>
      <c r="D266" s="10"/>
      <c r="E266" s="41"/>
      <c r="F266" s="41"/>
      <c r="G266" s="27"/>
      <c r="H266" s="13"/>
      <c r="I266" s="39"/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85" t="str">
        <f t="shared" si="4"/>
        <v>000-000</v>
      </c>
      <c r="C267" s="10"/>
      <c r="D267" s="10"/>
      <c r="E267" s="41"/>
      <c r="F267" s="41"/>
      <c r="G267" s="27"/>
      <c r="H267" s="13"/>
      <c r="I267" s="39"/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85" t="str">
        <f t="shared" si="4"/>
        <v>000-000</v>
      </c>
      <c r="C268" s="10"/>
      <c r="D268" s="10"/>
      <c r="E268" s="41"/>
      <c r="F268" s="41"/>
      <c r="G268" s="27"/>
      <c r="H268" s="13"/>
      <c r="I268" s="39"/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85" t="str">
        <f t="shared" si="4"/>
        <v>000-000</v>
      </c>
      <c r="C269" s="10"/>
      <c r="D269" s="10"/>
      <c r="E269" s="41"/>
      <c r="F269" s="41"/>
      <c r="G269" s="27"/>
      <c r="H269" s="13"/>
      <c r="I269" s="39"/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85" t="str">
        <f t="shared" si="4"/>
        <v>000-000</v>
      </c>
      <c r="C270" s="10"/>
      <c r="D270" s="10"/>
      <c r="E270" s="41"/>
      <c r="F270" s="41"/>
      <c r="G270" s="27"/>
      <c r="H270" s="13"/>
      <c r="I270" s="39"/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85" t="str">
        <f t="shared" si="4"/>
        <v>000-000</v>
      </c>
      <c r="C271" s="10"/>
      <c r="D271" s="10"/>
      <c r="E271" s="41"/>
      <c r="F271" s="41"/>
      <c r="G271" s="27"/>
      <c r="H271" s="13"/>
      <c r="I271" s="39"/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85" t="str">
        <f t="shared" si="4"/>
        <v>000-000</v>
      </c>
      <c r="C272" s="10"/>
      <c r="D272" s="10"/>
      <c r="E272" s="41"/>
      <c r="F272" s="41"/>
      <c r="G272" s="27"/>
      <c r="H272" s="13"/>
      <c r="I272" s="39"/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85" t="str">
        <f t="shared" si="4"/>
        <v>000-000</v>
      </c>
      <c r="C273" s="10"/>
      <c r="D273" s="10"/>
      <c r="E273" s="41"/>
      <c r="F273" s="41"/>
      <c r="G273" s="27"/>
      <c r="H273" s="13"/>
      <c r="I273" s="39"/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85" t="str">
        <f t="shared" si="4"/>
        <v>000-000</v>
      </c>
      <c r="C274" s="10"/>
      <c r="D274" s="10"/>
      <c r="E274" s="41"/>
      <c r="F274" s="41"/>
      <c r="G274" s="27"/>
      <c r="H274" s="13"/>
      <c r="I274" s="39"/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85" t="str">
        <f t="shared" si="4"/>
        <v>000-000</v>
      </c>
      <c r="C275" s="10"/>
      <c r="D275" s="10"/>
      <c r="E275" s="41"/>
      <c r="F275" s="41"/>
      <c r="G275" s="27"/>
      <c r="H275" s="13"/>
      <c r="I275" s="39"/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85" t="str">
        <f t="shared" si="4"/>
        <v>000-000</v>
      </c>
      <c r="C276" s="10"/>
      <c r="D276" s="10"/>
      <c r="E276" s="41"/>
      <c r="F276" s="41"/>
      <c r="G276" s="27"/>
      <c r="H276" s="13"/>
      <c r="I276" s="39"/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85" t="str">
        <f t="shared" si="4"/>
        <v>000-000</v>
      </c>
      <c r="C277" s="10"/>
      <c r="D277" s="10"/>
      <c r="E277" s="41"/>
      <c r="F277" s="41"/>
      <c r="G277" s="27"/>
      <c r="H277" s="13"/>
      <c r="I277" s="39"/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85" t="str">
        <f t="shared" si="4"/>
        <v>000-000</v>
      </c>
      <c r="C278" s="10"/>
      <c r="D278" s="10"/>
      <c r="E278" s="41"/>
      <c r="F278" s="41"/>
      <c r="G278" s="27"/>
      <c r="H278" s="13"/>
      <c r="I278" s="39"/>
      <c r="J278" s="22"/>
      <c r="K278" s="23"/>
      <c r="L278" s="20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85" t="str">
        <f t="shared" si="4"/>
        <v>000-000</v>
      </c>
      <c r="C279" s="10"/>
      <c r="D279" s="10"/>
      <c r="E279" s="41"/>
      <c r="F279" s="41"/>
      <c r="G279" s="27"/>
      <c r="H279" s="13"/>
      <c r="I279" s="39"/>
      <c r="J279" s="22"/>
      <c r="K279" s="23"/>
      <c r="L279" s="20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85" t="str">
        <f t="shared" si="4"/>
        <v>000-000</v>
      </c>
      <c r="C280" s="10"/>
      <c r="D280" s="10"/>
      <c r="E280" s="41"/>
      <c r="F280" s="41"/>
      <c r="G280" s="27"/>
      <c r="H280" s="13"/>
      <c r="I280" s="39"/>
      <c r="J280" s="22"/>
      <c r="K280" s="23"/>
      <c r="L280" s="20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85" t="str">
        <f t="shared" si="4"/>
        <v>000-000</v>
      </c>
      <c r="C281" s="10"/>
      <c r="D281" s="10"/>
      <c r="E281" s="41"/>
      <c r="F281" s="41"/>
      <c r="G281" s="27"/>
      <c r="H281" s="13"/>
      <c r="I281" s="39"/>
      <c r="J281" s="22"/>
      <c r="K281" s="23"/>
      <c r="L281" s="20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85" t="str">
        <f t="shared" si="4"/>
        <v>000-000</v>
      </c>
      <c r="C282" s="10"/>
      <c r="D282" s="10"/>
      <c r="E282" s="41"/>
      <c r="F282" s="41"/>
      <c r="G282" s="27"/>
      <c r="H282" s="13"/>
      <c r="I282" s="39"/>
      <c r="J282" s="22"/>
      <c r="K282" s="23"/>
      <c r="L282" s="20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85" t="str">
        <f t="shared" si="4"/>
        <v>000-000</v>
      </c>
      <c r="C283" s="10"/>
      <c r="D283" s="10"/>
      <c r="E283" s="41"/>
      <c r="F283" s="41"/>
      <c r="G283" s="27"/>
      <c r="H283" s="13"/>
      <c r="I283" s="39"/>
      <c r="J283" s="22"/>
      <c r="K283" s="23"/>
      <c r="L283" s="20"/>
      <c r="M283" s="24"/>
      <c r="N283" s="20"/>
      <c r="O283" s="20"/>
      <c r="P283" s="20"/>
      <c r="Q283" s="20"/>
      <c r="R283" s="20"/>
    </row>
    <row r="284" spans="1:18" ht="18" customHeight="1">
      <c r="A284" s="9">
        <v>236</v>
      </c>
      <c r="B284" s="85" t="str">
        <f t="shared" si="4"/>
        <v>000-000</v>
      </c>
      <c r="C284" s="10"/>
      <c r="D284" s="10"/>
      <c r="E284" s="41"/>
      <c r="F284" s="41"/>
      <c r="G284" s="27"/>
      <c r="H284" s="13"/>
      <c r="I284" s="39"/>
      <c r="J284" s="22"/>
      <c r="K284" s="23"/>
      <c r="L284" s="20"/>
      <c r="M284" s="24"/>
      <c r="N284" s="20"/>
      <c r="O284" s="20"/>
      <c r="P284" s="20"/>
      <c r="Q284" s="20"/>
      <c r="R284" s="20"/>
    </row>
    <row r="285" spans="1:18" ht="18" customHeight="1">
      <c r="A285" s="9">
        <v>237</v>
      </c>
      <c r="B285" s="85" t="str">
        <f t="shared" si="4"/>
        <v>000-000</v>
      </c>
      <c r="C285" s="10"/>
      <c r="D285" s="10"/>
      <c r="E285" s="41"/>
      <c r="F285" s="41"/>
      <c r="G285" s="27"/>
      <c r="H285" s="13"/>
      <c r="I285" s="39"/>
      <c r="J285" s="22"/>
      <c r="K285" s="23"/>
      <c r="L285" s="20"/>
      <c r="M285" s="24"/>
      <c r="N285" s="20"/>
      <c r="O285" s="20"/>
      <c r="P285" s="20"/>
      <c r="Q285" s="20"/>
      <c r="R285" s="20"/>
    </row>
    <row r="286" spans="1:18" ht="18" customHeight="1">
      <c r="A286" s="9">
        <v>238</v>
      </c>
      <c r="B286" s="85" t="str">
        <f t="shared" si="4"/>
        <v>000-000</v>
      </c>
      <c r="C286" s="10"/>
      <c r="D286" s="10"/>
      <c r="E286" s="41"/>
      <c r="F286" s="41"/>
      <c r="G286" s="27"/>
      <c r="H286" s="13"/>
      <c r="I286" s="39"/>
      <c r="J286" s="22"/>
      <c r="K286" s="23"/>
      <c r="L286" s="20"/>
      <c r="M286" s="24"/>
      <c r="N286" s="20"/>
      <c r="O286" s="20"/>
      <c r="P286" s="20"/>
      <c r="Q286" s="20"/>
      <c r="R286" s="20"/>
    </row>
    <row r="287" spans="1:18" ht="18" customHeight="1">
      <c r="A287" s="9">
        <v>239</v>
      </c>
      <c r="B287" s="85" t="str">
        <f t="shared" si="4"/>
        <v>000-000</v>
      </c>
      <c r="C287" s="10"/>
      <c r="D287" s="10"/>
      <c r="E287" s="41"/>
      <c r="F287" s="41"/>
      <c r="G287" s="27"/>
      <c r="H287" s="13"/>
      <c r="I287" s="39"/>
      <c r="J287" s="22"/>
      <c r="K287" s="23"/>
      <c r="L287" s="20"/>
      <c r="M287" s="24"/>
      <c r="N287" s="20"/>
      <c r="O287" s="20"/>
      <c r="P287" s="20"/>
      <c r="Q287" s="20"/>
      <c r="R287" s="20"/>
    </row>
    <row r="288" spans="1:18" ht="18" customHeight="1">
      <c r="A288" s="9">
        <v>240</v>
      </c>
      <c r="B288" s="85" t="str">
        <f t="shared" si="4"/>
        <v>000-000</v>
      </c>
      <c r="C288" s="10"/>
      <c r="D288" s="10"/>
      <c r="E288" s="41"/>
      <c r="F288" s="41"/>
      <c r="G288" s="27"/>
      <c r="H288" s="13"/>
      <c r="I288" s="39"/>
      <c r="J288" s="22"/>
      <c r="K288" s="23"/>
      <c r="L288" s="20"/>
      <c r="M288" s="24"/>
      <c r="N288" s="20"/>
      <c r="O288" s="20"/>
      <c r="P288" s="20"/>
      <c r="Q288" s="20"/>
      <c r="R288" s="20"/>
    </row>
    <row r="289" spans="1:18" ht="18" customHeight="1">
      <c r="A289" s="9">
        <v>241</v>
      </c>
      <c r="B289" s="85" t="str">
        <f t="shared" si="4"/>
        <v>000-000</v>
      </c>
      <c r="C289" s="10"/>
      <c r="D289" s="10"/>
      <c r="E289" s="41"/>
      <c r="F289" s="41"/>
      <c r="G289" s="27"/>
      <c r="H289" s="13"/>
      <c r="I289" s="39"/>
      <c r="J289" s="22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85" t="str">
        <f t="shared" si="4"/>
        <v>000-000</v>
      </c>
      <c r="C290" s="10"/>
      <c r="D290" s="10"/>
      <c r="E290" s="41"/>
      <c r="F290" s="41"/>
      <c r="G290" s="27"/>
      <c r="H290" s="13"/>
      <c r="I290" s="39"/>
      <c r="J290" s="22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85" t="str">
        <f t="shared" si="4"/>
        <v>000-000</v>
      </c>
      <c r="C291" s="10"/>
      <c r="D291" s="10"/>
      <c r="E291" s="41"/>
      <c r="F291" s="41"/>
      <c r="G291" s="27"/>
      <c r="H291" s="13"/>
      <c r="I291" s="39"/>
      <c r="J291" s="22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85" t="str">
        <f t="shared" si="4"/>
        <v>000-000</v>
      </c>
      <c r="C292" s="10"/>
      <c r="D292" s="10"/>
      <c r="E292" s="41"/>
      <c r="F292" s="41"/>
      <c r="G292" s="27"/>
      <c r="H292" s="13"/>
      <c r="I292" s="39"/>
      <c r="J292" s="22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85" t="str">
        <f t="shared" si="4"/>
        <v>000-000</v>
      </c>
      <c r="C293" s="10"/>
      <c r="D293" s="10"/>
      <c r="E293" s="41"/>
      <c r="F293" s="41"/>
      <c r="G293" s="27"/>
      <c r="H293" s="13"/>
      <c r="I293" s="39"/>
      <c r="J293" s="22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85" t="str">
        <f t="shared" si="4"/>
        <v>000-000</v>
      </c>
      <c r="C294" s="10"/>
      <c r="D294" s="10"/>
      <c r="E294" s="41"/>
      <c r="F294" s="41"/>
      <c r="G294" s="27"/>
      <c r="H294" s="13"/>
      <c r="I294" s="39"/>
      <c r="J294" s="22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85" t="str">
        <f t="shared" si="4"/>
        <v>000-000</v>
      </c>
      <c r="C295" s="10"/>
      <c r="D295" s="10"/>
      <c r="E295" s="41"/>
      <c r="F295" s="41"/>
      <c r="G295" s="27"/>
      <c r="H295" s="13"/>
      <c r="I295" s="39"/>
      <c r="J295" s="22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85" t="str">
        <f t="shared" si="4"/>
        <v>000-000</v>
      </c>
      <c r="C296" s="10"/>
      <c r="D296" s="10"/>
      <c r="E296" s="41"/>
      <c r="F296" s="41"/>
      <c r="G296" s="27"/>
      <c r="H296" s="13"/>
      <c r="I296" s="39"/>
      <c r="J296" s="22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85" t="str">
        <f t="shared" si="4"/>
        <v>000-000</v>
      </c>
      <c r="C297" s="10"/>
      <c r="D297" s="10"/>
      <c r="E297" s="41"/>
      <c r="F297" s="41"/>
      <c r="G297" s="27"/>
      <c r="H297" s="13"/>
      <c r="I297" s="39"/>
      <c r="J297" s="22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85" t="str">
        <f t="shared" si="4"/>
        <v>000-000</v>
      </c>
      <c r="C298" s="10"/>
      <c r="D298" s="10"/>
      <c r="E298" s="41"/>
      <c r="F298" s="41"/>
      <c r="G298" s="27"/>
      <c r="H298" s="13"/>
      <c r="I298" s="39"/>
      <c r="J298" s="22"/>
      <c r="K298" s="23"/>
      <c r="L298" s="20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85" t="str">
        <f t="shared" si="4"/>
        <v>000-000</v>
      </c>
      <c r="C299" s="10"/>
      <c r="D299" s="10"/>
      <c r="E299" s="41"/>
      <c r="F299" s="41"/>
      <c r="G299" s="27"/>
      <c r="H299" s="13"/>
      <c r="I299" s="39"/>
      <c r="J299" s="22"/>
      <c r="K299" s="23"/>
      <c r="L299" s="20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85" t="str">
        <f t="shared" si="4"/>
        <v>000-000</v>
      </c>
      <c r="C300" s="10"/>
      <c r="D300" s="10"/>
      <c r="E300" s="41"/>
      <c r="F300" s="41"/>
      <c r="G300" s="27"/>
      <c r="H300" s="13"/>
      <c r="I300" s="39"/>
      <c r="J300" s="22"/>
      <c r="K300" s="23"/>
      <c r="L300" s="20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85" t="str">
        <f t="shared" si="4"/>
        <v>000-000</v>
      </c>
      <c r="C301" s="10"/>
      <c r="D301" s="10"/>
      <c r="E301" s="41"/>
      <c r="F301" s="41"/>
      <c r="G301" s="27"/>
      <c r="H301" s="13"/>
      <c r="I301" s="39"/>
      <c r="J301" s="22"/>
      <c r="K301" s="23"/>
      <c r="L301" s="20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85" t="str">
        <f t="shared" si="4"/>
        <v>000-000</v>
      </c>
      <c r="C302" s="10"/>
      <c r="D302" s="10"/>
      <c r="E302" s="41"/>
      <c r="F302" s="41"/>
      <c r="G302" s="27"/>
      <c r="H302" s="13"/>
      <c r="I302" s="39"/>
      <c r="J302" s="22"/>
      <c r="K302" s="23"/>
      <c r="L302" s="20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85" t="str">
        <f t="shared" si="4"/>
        <v>000-000</v>
      </c>
      <c r="C303" s="10"/>
      <c r="D303" s="10"/>
      <c r="E303" s="41"/>
      <c r="F303" s="41"/>
      <c r="G303" s="27"/>
      <c r="H303" s="13"/>
      <c r="I303" s="39"/>
      <c r="J303" s="22"/>
      <c r="K303" s="23"/>
      <c r="L303" s="20"/>
      <c r="M303" s="24"/>
      <c r="N303" s="20"/>
      <c r="O303" s="20"/>
      <c r="P303" s="20"/>
      <c r="Q303" s="20"/>
      <c r="R303" s="20"/>
    </row>
    <row r="304" spans="1:18" ht="18" customHeight="1">
      <c r="A304" s="9">
        <v>256</v>
      </c>
      <c r="B304" s="85" t="str">
        <f t="shared" si="4"/>
        <v>000-000</v>
      </c>
      <c r="C304" s="10"/>
      <c r="D304" s="10"/>
      <c r="E304" s="41"/>
      <c r="F304" s="41"/>
      <c r="G304" s="27"/>
      <c r="H304" s="13"/>
      <c r="I304" s="39"/>
      <c r="J304" s="22"/>
      <c r="K304" s="23"/>
      <c r="L304" s="20"/>
      <c r="M304" s="24"/>
      <c r="N304" s="20"/>
      <c r="O304" s="20"/>
      <c r="P304" s="20"/>
      <c r="Q304" s="20"/>
      <c r="R304" s="20"/>
    </row>
    <row r="305" spans="1:18" ht="18" customHeight="1">
      <c r="A305" s="9">
        <v>257</v>
      </c>
      <c r="B305" s="85" t="str">
        <f t="shared" ref="B305:B368" si="5">TEXT(C305,"000")&amp;"-"&amp;TEXT(E305,"000")</f>
        <v>000-000</v>
      </c>
      <c r="C305" s="10"/>
      <c r="D305" s="10"/>
      <c r="E305" s="41"/>
      <c r="F305" s="41"/>
      <c r="G305" s="27"/>
      <c r="H305" s="13"/>
      <c r="I305" s="39"/>
      <c r="J305" s="22"/>
      <c r="K305" s="23"/>
      <c r="L305" s="20"/>
      <c r="M305" s="24"/>
      <c r="N305" s="20"/>
      <c r="O305" s="20"/>
      <c r="P305" s="20"/>
      <c r="Q305" s="20"/>
      <c r="R305" s="20"/>
    </row>
    <row r="306" spans="1:18" ht="18" customHeight="1">
      <c r="A306" s="9">
        <v>258</v>
      </c>
      <c r="B306" s="85" t="str">
        <f t="shared" si="5"/>
        <v>000-000</v>
      </c>
      <c r="C306" s="10"/>
      <c r="D306" s="10"/>
      <c r="E306" s="41"/>
      <c r="F306" s="41"/>
      <c r="G306" s="27"/>
      <c r="H306" s="13"/>
      <c r="I306" s="39"/>
      <c r="J306" s="22"/>
      <c r="K306" s="23"/>
      <c r="L306" s="20"/>
      <c r="M306" s="24"/>
      <c r="N306" s="20"/>
      <c r="O306" s="20"/>
      <c r="P306" s="20"/>
      <c r="Q306" s="20"/>
      <c r="R306" s="20"/>
    </row>
    <row r="307" spans="1:18" ht="18" customHeight="1">
      <c r="A307" s="9">
        <v>259</v>
      </c>
      <c r="B307" s="85" t="str">
        <f t="shared" si="5"/>
        <v>000-000</v>
      </c>
      <c r="C307" s="10"/>
      <c r="D307" s="10"/>
      <c r="E307" s="41"/>
      <c r="F307" s="41"/>
      <c r="G307" s="27"/>
      <c r="H307" s="13"/>
      <c r="I307" s="39"/>
      <c r="J307" s="22"/>
      <c r="K307" s="23"/>
      <c r="L307" s="20"/>
      <c r="M307" s="24"/>
      <c r="N307" s="20"/>
      <c r="O307" s="20"/>
      <c r="P307" s="20"/>
      <c r="Q307" s="20"/>
      <c r="R307" s="20"/>
    </row>
    <row r="308" spans="1:18" ht="18" customHeight="1">
      <c r="A308" s="9">
        <v>260</v>
      </c>
      <c r="B308" s="85" t="str">
        <f t="shared" si="5"/>
        <v>000-000</v>
      </c>
      <c r="C308" s="10"/>
      <c r="D308" s="10"/>
      <c r="E308" s="41"/>
      <c r="F308" s="41"/>
      <c r="G308" s="27"/>
      <c r="H308" s="13"/>
      <c r="I308" s="39"/>
      <c r="J308" s="22"/>
      <c r="K308" s="23"/>
      <c r="L308" s="20"/>
      <c r="M308" s="24"/>
      <c r="N308" s="20"/>
      <c r="O308" s="20"/>
      <c r="P308" s="20"/>
      <c r="Q308" s="20"/>
      <c r="R308" s="20"/>
    </row>
    <row r="309" spans="1:18" ht="18" customHeight="1">
      <c r="A309" s="9">
        <v>261</v>
      </c>
      <c r="B309" s="85" t="str">
        <f t="shared" si="5"/>
        <v>000-000</v>
      </c>
      <c r="C309" s="10"/>
      <c r="D309" s="10"/>
      <c r="E309" s="41"/>
      <c r="F309" s="41"/>
      <c r="G309" s="27"/>
      <c r="H309" s="13"/>
      <c r="I309" s="39"/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85" t="str">
        <f t="shared" si="5"/>
        <v>000-000</v>
      </c>
      <c r="C310" s="10"/>
      <c r="D310" s="10"/>
      <c r="E310" s="41"/>
      <c r="F310" s="41"/>
      <c r="G310" s="27"/>
      <c r="H310" s="13"/>
      <c r="I310" s="39"/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85" t="str">
        <f t="shared" si="5"/>
        <v>000-000</v>
      </c>
      <c r="C311" s="10"/>
      <c r="D311" s="10"/>
      <c r="E311" s="41"/>
      <c r="F311" s="41"/>
      <c r="G311" s="27"/>
      <c r="H311" s="13"/>
      <c r="I311" s="39"/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85" t="str">
        <f t="shared" si="5"/>
        <v>000-000</v>
      </c>
      <c r="C312" s="10"/>
      <c r="D312" s="10"/>
      <c r="E312" s="41"/>
      <c r="F312" s="41"/>
      <c r="G312" s="27"/>
      <c r="H312" s="13"/>
      <c r="I312" s="39"/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85" t="str">
        <f t="shared" si="5"/>
        <v>000-000</v>
      </c>
      <c r="C313" s="10"/>
      <c r="D313" s="10"/>
      <c r="E313" s="41"/>
      <c r="F313" s="41"/>
      <c r="G313" s="27"/>
      <c r="H313" s="13"/>
      <c r="I313" s="39"/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85" t="str">
        <f t="shared" si="5"/>
        <v>000-000</v>
      </c>
      <c r="C314" s="10"/>
      <c r="D314" s="10"/>
      <c r="E314" s="41"/>
      <c r="F314" s="41"/>
      <c r="G314" s="27"/>
      <c r="H314" s="13"/>
      <c r="I314" s="39"/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85" t="str">
        <f t="shared" si="5"/>
        <v>000-000</v>
      </c>
      <c r="C315" s="10"/>
      <c r="D315" s="10"/>
      <c r="E315" s="41"/>
      <c r="F315" s="41"/>
      <c r="G315" s="27"/>
      <c r="H315" s="13"/>
      <c r="I315" s="39"/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85" t="str">
        <f t="shared" si="5"/>
        <v>000-000</v>
      </c>
      <c r="C316" s="10"/>
      <c r="D316" s="10"/>
      <c r="E316" s="41"/>
      <c r="F316" s="41"/>
      <c r="G316" s="27"/>
      <c r="H316" s="13"/>
      <c r="I316" s="39"/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85" t="str">
        <f t="shared" si="5"/>
        <v>000-000</v>
      </c>
      <c r="C317" s="10"/>
      <c r="D317" s="10"/>
      <c r="E317" s="41"/>
      <c r="F317" s="41"/>
      <c r="G317" s="27"/>
      <c r="H317" s="13"/>
      <c r="I317" s="39"/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85" t="str">
        <f t="shared" si="5"/>
        <v>000-000</v>
      </c>
      <c r="C318" s="10"/>
      <c r="D318" s="10"/>
      <c r="E318" s="41"/>
      <c r="F318" s="41"/>
      <c r="G318" s="27"/>
      <c r="H318" s="13"/>
      <c r="I318" s="39"/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85" t="str">
        <f t="shared" si="5"/>
        <v>000-000</v>
      </c>
      <c r="C319" s="10"/>
      <c r="D319" s="10"/>
      <c r="E319" s="41"/>
      <c r="F319" s="41"/>
      <c r="G319" s="27"/>
      <c r="H319" s="13"/>
      <c r="I319" s="39"/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85" t="str">
        <f t="shared" si="5"/>
        <v>000-000</v>
      </c>
      <c r="C320" s="10"/>
      <c r="D320" s="10"/>
      <c r="E320" s="41"/>
      <c r="F320" s="41"/>
      <c r="G320" s="27"/>
      <c r="H320" s="13"/>
      <c r="I320" s="39"/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85" t="str">
        <f t="shared" si="5"/>
        <v>000-000</v>
      </c>
      <c r="C321" s="10"/>
      <c r="D321" s="10"/>
      <c r="E321" s="41"/>
      <c r="F321" s="41"/>
      <c r="G321" s="27"/>
      <c r="H321" s="13"/>
      <c r="I321" s="39"/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85" t="str">
        <f t="shared" si="5"/>
        <v>000-000</v>
      </c>
      <c r="C322" s="10"/>
      <c r="D322" s="10"/>
      <c r="E322" s="41"/>
      <c r="F322" s="41"/>
      <c r="G322" s="27"/>
      <c r="H322" s="13"/>
      <c r="I322" s="39"/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85" t="str">
        <f t="shared" si="5"/>
        <v>000-000</v>
      </c>
      <c r="C323" s="10"/>
      <c r="D323" s="10"/>
      <c r="E323" s="41"/>
      <c r="F323" s="41"/>
      <c r="G323" s="27"/>
      <c r="H323" s="13"/>
      <c r="I323" s="39"/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85" t="str">
        <f t="shared" si="5"/>
        <v>000-000</v>
      </c>
      <c r="C324" s="10"/>
      <c r="D324" s="10"/>
      <c r="E324" s="41"/>
      <c r="F324" s="41"/>
      <c r="G324" s="27"/>
      <c r="H324" s="13"/>
      <c r="I324" s="39"/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85" t="str">
        <f t="shared" si="5"/>
        <v>000-000</v>
      </c>
      <c r="C325" s="10"/>
      <c r="D325" s="10"/>
      <c r="E325" s="41"/>
      <c r="F325" s="41"/>
      <c r="G325" s="27"/>
      <c r="H325" s="13"/>
      <c r="I325" s="39"/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85" t="str">
        <f t="shared" si="5"/>
        <v>000-000</v>
      </c>
      <c r="C326" s="10"/>
      <c r="D326" s="10"/>
      <c r="E326" s="41"/>
      <c r="F326" s="41"/>
      <c r="G326" s="27"/>
      <c r="H326" s="13"/>
      <c r="I326" s="39"/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85" t="str">
        <f t="shared" si="5"/>
        <v>000-000</v>
      </c>
      <c r="C327" s="10"/>
      <c r="D327" s="10"/>
      <c r="E327" s="41"/>
      <c r="F327" s="41"/>
      <c r="G327" s="27"/>
      <c r="H327" s="13"/>
      <c r="I327" s="39"/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85" t="str">
        <f t="shared" si="5"/>
        <v>000-000</v>
      </c>
      <c r="C328" s="10"/>
      <c r="D328" s="10"/>
      <c r="E328" s="41"/>
      <c r="F328" s="41"/>
      <c r="G328" s="27"/>
      <c r="H328" s="13"/>
      <c r="I328" s="39"/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85" t="str">
        <f t="shared" si="5"/>
        <v>000-000</v>
      </c>
      <c r="C329" s="10"/>
      <c r="D329" s="10"/>
      <c r="E329" s="41"/>
      <c r="F329" s="41"/>
      <c r="G329" s="27"/>
      <c r="H329" s="13"/>
      <c r="I329" s="39"/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85" t="str">
        <f t="shared" si="5"/>
        <v>000-000</v>
      </c>
      <c r="C330" s="10"/>
      <c r="D330" s="10"/>
      <c r="E330" s="41"/>
      <c r="F330" s="41"/>
      <c r="G330" s="27"/>
      <c r="H330" s="13"/>
      <c r="I330" s="39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85" t="str">
        <f t="shared" si="5"/>
        <v>000-000</v>
      </c>
      <c r="C331" s="10"/>
      <c r="D331" s="10"/>
      <c r="E331" s="41"/>
      <c r="F331" s="41"/>
      <c r="G331" s="27"/>
      <c r="H331" s="13"/>
      <c r="I331" s="39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85" t="str">
        <f t="shared" si="5"/>
        <v>000-000</v>
      </c>
      <c r="C332" s="10"/>
      <c r="D332" s="10"/>
      <c r="E332" s="41"/>
      <c r="F332" s="41"/>
      <c r="G332" s="27"/>
      <c r="H332" s="13"/>
      <c r="I332" s="39"/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85" t="str">
        <f t="shared" si="5"/>
        <v>000-000</v>
      </c>
      <c r="C333" s="10"/>
      <c r="D333" s="10"/>
      <c r="E333" s="41"/>
      <c r="F333" s="41"/>
      <c r="G333" s="27"/>
      <c r="H333" s="13"/>
      <c r="I333" s="39"/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85" t="str">
        <f t="shared" si="5"/>
        <v>000-000</v>
      </c>
      <c r="C334" s="10"/>
      <c r="D334" s="10"/>
      <c r="E334" s="41"/>
      <c r="F334" s="41"/>
      <c r="G334" s="27"/>
      <c r="H334" s="13"/>
      <c r="I334" s="39"/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85" t="str">
        <f t="shared" si="5"/>
        <v>000-000</v>
      </c>
      <c r="C335" s="10"/>
      <c r="D335" s="10"/>
      <c r="E335" s="41"/>
      <c r="F335" s="41"/>
      <c r="G335" s="27"/>
      <c r="H335" s="13"/>
      <c r="I335" s="39"/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85" t="str">
        <f t="shared" si="5"/>
        <v>000-000</v>
      </c>
      <c r="C336" s="10"/>
      <c r="D336" s="10"/>
      <c r="E336" s="41"/>
      <c r="F336" s="41"/>
      <c r="G336" s="27"/>
      <c r="H336" s="13"/>
      <c r="I336" s="39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85" t="str">
        <f t="shared" si="5"/>
        <v>000-000</v>
      </c>
      <c r="C337" s="10"/>
      <c r="D337" s="10"/>
      <c r="E337" s="41"/>
      <c r="F337" s="41"/>
      <c r="G337" s="27"/>
      <c r="H337" s="13"/>
      <c r="I337" s="39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85" t="str">
        <f t="shared" si="5"/>
        <v>000-000</v>
      </c>
      <c r="C338" s="10"/>
      <c r="D338" s="10"/>
      <c r="E338" s="41"/>
      <c r="F338" s="41"/>
      <c r="G338" s="27"/>
      <c r="H338" s="13"/>
      <c r="I338" s="39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85" t="str">
        <f t="shared" si="5"/>
        <v>000-000</v>
      </c>
      <c r="C339" s="10"/>
      <c r="D339" s="10"/>
      <c r="E339" s="41"/>
      <c r="F339" s="41"/>
      <c r="G339" s="27"/>
      <c r="H339" s="13"/>
      <c r="I339" s="39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85" t="str">
        <f t="shared" si="5"/>
        <v>000-000</v>
      </c>
      <c r="C340" s="10"/>
      <c r="D340" s="10"/>
      <c r="E340" s="41"/>
      <c r="F340" s="41"/>
      <c r="G340" s="27"/>
      <c r="H340" s="13"/>
      <c r="I340" s="39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85" t="str">
        <f t="shared" si="5"/>
        <v>000-000</v>
      </c>
      <c r="C341" s="10"/>
      <c r="D341" s="10"/>
      <c r="E341" s="41"/>
      <c r="F341" s="41"/>
      <c r="G341" s="27"/>
      <c r="H341" s="13"/>
      <c r="I341" s="39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85" t="str">
        <f t="shared" si="5"/>
        <v>000-000</v>
      </c>
      <c r="C342" s="10"/>
      <c r="D342" s="10"/>
      <c r="E342" s="41"/>
      <c r="F342" s="41"/>
      <c r="G342" s="27"/>
      <c r="H342" s="13"/>
      <c r="I342" s="39"/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85" t="str">
        <f t="shared" si="5"/>
        <v>000-000</v>
      </c>
      <c r="C343" s="10"/>
      <c r="D343" s="10"/>
      <c r="E343" s="41"/>
      <c r="F343" s="41"/>
      <c r="G343" s="27"/>
      <c r="H343" s="13"/>
      <c r="I343" s="39"/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85" t="str">
        <f t="shared" si="5"/>
        <v>000-000</v>
      </c>
      <c r="C344" s="10"/>
      <c r="D344" s="10"/>
      <c r="E344" s="41"/>
      <c r="F344" s="41"/>
      <c r="G344" s="27"/>
      <c r="H344" s="13"/>
      <c r="I344" s="39"/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85" t="str">
        <f t="shared" si="5"/>
        <v>000-000</v>
      </c>
      <c r="C345" s="10"/>
      <c r="D345" s="10"/>
      <c r="E345" s="41"/>
      <c r="F345" s="41"/>
      <c r="G345" s="27"/>
      <c r="H345" s="13"/>
      <c r="I345" s="39"/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85" t="str">
        <f t="shared" si="5"/>
        <v>000-000</v>
      </c>
      <c r="C346" s="10"/>
      <c r="D346" s="10"/>
      <c r="E346" s="41"/>
      <c r="F346" s="41"/>
      <c r="G346" s="27"/>
      <c r="H346" s="13"/>
      <c r="I346" s="39"/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85" t="str">
        <f t="shared" si="5"/>
        <v>000-000</v>
      </c>
      <c r="C347" s="10"/>
      <c r="D347" s="10"/>
      <c r="E347" s="41"/>
      <c r="F347" s="41"/>
      <c r="G347" s="27"/>
      <c r="H347" s="13"/>
      <c r="I347" s="39"/>
      <c r="J347" s="22"/>
      <c r="K347" s="23"/>
      <c r="L347" s="20"/>
      <c r="M347" s="24"/>
      <c r="N347" s="20"/>
      <c r="O347" s="20"/>
      <c r="P347" s="20"/>
      <c r="Q347" s="20"/>
      <c r="R347" s="20"/>
    </row>
    <row r="348" spans="1:18" ht="18" customHeight="1">
      <c r="A348" s="9">
        <v>300</v>
      </c>
      <c r="B348" s="85" t="str">
        <f t="shared" si="5"/>
        <v>000-000</v>
      </c>
      <c r="C348" s="10"/>
      <c r="D348" s="10"/>
      <c r="E348" s="41"/>
      <c r="F348" s="41"/>
      <c r="G348" s="27"/>
      <c r="H348" s="13"/>
      <c r="I348" s="39"/>
      <c r="J348" s="22"/>
      <c r="K348" s="23"/>
      <c r="L348" s="20"/>
      <c r="M348" s="24"/>
      <c r="N348" s="20"/>
      <c r="O348" s="20"/>
      <c r="P348" s="20"/>
      <c r="Q348" s="20"/>
      <c r="R348" s="20"/>
    </row>
    <row r="349" spans="1:18" ht="18" customHeight="1">
      <c r="A349" s="9">
        <v>301</v>
      </c>
      <c r="B349" s="85" t="str">
        <f t="shared" si="5"/>
        <v>000-000</v>
      </c>
      <c r="C349" s="10"/>
      <c r="D349" s="10"/>
      <c r="E349" s="41"/>
      <c r="F349" s="41"/>
      <c r="G349" s="27"/>
      <c r="H349" s="13"/>
      <c r="I349" s="39"/>
      <c r="J349" s="22"/>
      <c r="K349" s="23"/>
      <c r="L349" s="20"/>
      <c r="M349" s="24"/>
      <c r="N349" s="20"/>
      <c r="O349" s="20"/>
      <c r="P349" s="20"/>
      <c r="Q349" s="20"/>
      <c r="R349" s="20"/>
    </row>
    <row r="350" spans="1:18" ht="18" customHeight="1">
      <c r="A350" s="9">
        <v>302</v>
      </c>
      <c r="B350" s="85" t="str">
        <f t="shared" si="5"/>
        <v>000-000</v>
      </c>
      <c r="C350" s="10"/>
      <c r="D350" s="10"/>
      <c r="E350" s="41"/>
      <c r="F350" s="41"/>
      <c r="G350" s="27"/>
      <c r="H350" s="13"/>
      <c r="I350" s="39"/>
      <c r="J350" s="22"/>
      <c r="K350" s="23"/>
      <c r="L350" s="20"/>
      <c r="M350" s="24"/>
      <c r="N350" s="20"/>
      <c r="O350" s="20"/>
      <c r="P350" s="20"/>
      <c r="Q350" s="20"/>
      <c r="R350" s="20"/>
    </row>
    <row r="351" spans="1:18" ht="18" customHeight="1">
      <c r="A351" s="9">
        <v>303</v>
      </c>
      <c r="B351" s="85" t="str">
        <f t="shared" si="5"/>
        <v>000-000</v>
      </c>
      <c r="C351" s="10"/>
      <c r="D351" s="10"/>
      <c r="E351" s="41"/>
      <c r="F351" s="41"/>
      <c r="G351" s="27"/>
      <c r="H351" s="13"/>
      <c r="I351" s="39"/>
      <c r="J351" s="22"/>
      <c r="K351" s="23"/>
      <c r="L351" s="20"/>
      <c r="M351" s="24"/>
      <c r="N351" s="20"/>
      <c r="O351" s="20"/>
      <c r="P351" s="20"/>
      <c r="Q351" s="20"/>
      <c r="R351" s="20"/>
    </row>
    <row r="352" spans="1:18" ht="18" customHeight="1">
      <c r="A352" s="9">
        <v>304</v>
      </c>
      <c r="B352" s="85" t="str">
        <f t="shared" si="5"/>
        <v>000-000</v>
      </c>
      <c r="C352" s="10"/>
      <c r="D352" s="10"/>
      <c r="E352" s="41"/>
      <c r="F352" s="41"/>
      <c r="G352" s="27"/>
      <c r="H352" s="13"/>
      <c r="I352" s="39"/>
      <c r="J352" s="22"/>
      <c r="K352" s="23"/>
      <c r="L352" s="20"/>
      <c r="M352" s="24"/>
      <c r="N352" s="20"/>
      <c r="O352" s="20"/>
      <c r="P352" s="20"/>
      <c r="Q352" s="20"/>
      <c r="R352" s="20"/>
    </row>
    <row r="353" spans="1:18" ht="18" customHeight="1">
      <c r="A353" s="9">
        <v>305</v>
      </c>
      <c r="B353" s="85" t="str">
        <f t="shared" si="5"/>
        <v>000-000</v>
      </c>
      <c r="C353" s="10"/>
      <c r="D353" s="10"/>
      <c r="E353" s="41"/>
      <c r="F353" s="41"/>
      <c r="G353" s="27"/>
      <c r="H353" s="13"/>
      <c r="I353" s="39"/>
      <c r="J353" s="22"/>
      <c r="K353" s="23"/>
      <c r="L353" s="20"/>
      <c r="M353" s="24"/>
      <c r="N353" s="20"/>
      <c r="O353" s="20"/>
      <c r="P353" s="20"/>
      <c r="Q353" s="20"/>
      <c r="R353" s="20"/>
    </row>
    <row r="354" spans="1:18" ht="18" customHeight="1">
      <c r="A354" s="9">
        <v>306</v>
      </c>
      <c r="B354" s="85" t="str">
        <f t="shared" si="5"/>
        <v>000-000</v>
      </c>
      <c r="C354" s="10"/>
      <c r="D354" s="10"/>
      <c r="E354" s="41"/>
      <c r="F354" s="41"/>
      <c r="G354" s="27"/>
      <c r="H354" s="13"/>
      <c r="I354" s="39"/>
      <c r="J354" s="22"/>
      <c r="K354" s="23"/>
      <c r="L354" s="20"/>
      <c r="M354" s="24"/>
      <c r="N354" s="20"/>
      <c r="O354" s="20"/>
      <c r="P354" s="20"/>
      <c r="Q354" s="20"/>
      <c r="R354" s="20"/>
    </row>
    <row r="355" spans="1:18" ht="18" customHeight="1">
      <c r="A355" s="9">
        <v>307</v>
      </c>
      <c r="B355" s="85" t="str">
        <f t="shared" si="5"/>
        <v>000-000</v>
      </c>
      <c r="C355" s="10"/>
      <c r="D355" s="10"/>
      <c r="E355" s="41"/>
      <c r="F355" s="41"/>
      <c r="G355" s="27"/>
      <c r="H355" s="13"/>
      <c r="I355" s="39"/>
      <c r="J355" s="22"/>
      <c r="K355" s="23"/>
      <c r="L355" s="20"/>
      <c r="M355" s="24"/>
      <c r="N355" s="20"/>
      <c r="O355" s="20"/>
      <c r="P355" s="20"/>
      <c r="Q355" s="20"/>
      <c r="R355" s="20"/>
    </row>
    <row r="356" spans="1:18" ht="18" customHeight="1">
      <c r="A356" s="9">
        <v>308</v>
      </c>
      <c r="B356" s="85" t="str">
        <f t="shared" si="5"/>
        <v>000-000</v>
      </c>
      <c r="C356" s="10"/>
      <c r="D356" s="10"/>
      <c r="E356" s="41"/>
      <c r="F356" s="41"/>
      <c r="G356" s="27"/>
      <c r="H356" s="13"/>
      <c r="I356" s="39"/>
      <c r="J356" s="22"/>
      <c r="K356" s="23"/>
      <c r="L356" s="20"/>
      <c r="M356" s="24"/>
      <c r="N356" s="20"/>
      <c r="O356" s="20"/>
      <c r="P356" s="20"/>
      <c r="Q356" s="20"/>
      <c r="R356" s="20"/>
    </row>
    <row r="357" spans="1:18" ht="18" customHeight="1">
      <c r="A357" s="9">
        <v>309</v>
      </c>
      <c r="B357" s="85" t="str">
        <f t="shared" si="5"/>
        <v>000-000</v>
      </c>
      <c r="C357" s="10"/>
      <c r="D357" s="10"/>
      <c r="E357" s="41"/>
      <c r="F357" s="41"/>
      <c r="G357" s="27"/>
      <c r="H357" s="13"/>
      <c r="I357" s="39"/>
      <c r="J357" s="22"/>
      <c r="K357" s="23"/>
      <c r="L357" s="20"/>
      <c r="M357" s="24"/>
      <c r="N357" s="20"/>
      <c r="O357" s="20"/>
      <c r="P357" s="20"/>
      <c r="Q357" s="20"/>
      <c r="R357" s="20"/>
    </row>
    <row r="358" spans="1:18" ht="18" customHeight="1">
      <c r="A358" s="9">
        <v>310</v>
      </c>
      <c r="B358" s="85" t="str">
        <f t="shared" si="5"/>
        <v>000-000</v>
      </c>
      <c r="C358" s="10"/>
      <c r="D358" s="10"/>
      <c r="E358" s="41"/>
      <c r="F358" s="41"/>
      <c r="G358" s="27"/>
      <c r="H358" s="13"/>
      <c r="I358" s="39"/>
      <c r="J358" s="22"/>
      <c r="K358" s="23"/>
      <c r="L358" s="20"/>
      <c r="M358" s="24"/>
      <c r="N358" s="20"/>
      <c r="O358" s="20"/>
      <c r="P358" s="20"/>
      <c r="Q358" s="20"/>
      <c r="R358" s="20"/>
    </row>
    <row r="359" spans="1:18" ht="18" customHeight="1">
      <c r="A359" s="9">
        <v>311</v>
      </c>
      <c r="B359" s="85" t="str">
        <f t="shared" si="5"/>
        <v>000-000</v>
      </c>
      <c r="C359" s="10"/>
      <c r="D359" s="10"/>
      <c r="E359" s="41"/>
      <c r="F359" s="41"/>
      <c r="G359" s="27"/>
      <c r="H359" s="13"/>
      <c r="I359" s="39"/>
      <c r="J359" s="22"/>
      <c r="K359" s="23"/>
      <c r="L359" s="20"/>
      <c r="M359" s="24"/>
      <c r="N359" s="20"/>
      <c r="O359" s="20"/>
      <c r="P359" s="20"/>
      <c r="Q359" s="20"/>
      <c r="R359" s="20"/>
    </row>
    <row r="360" spans="1:18" ht="18" customHeight="1">
      <c r="A360" s="9">
        <v>312</v>
      </c>
      <c r="B360" s="85" t="str">
        <f t="shared" si="5"/>
        <v>000-000</v>
      </c>
      <c r="C360" s="10"/>
      <c r="D360" s="10"/>
      <c r="E360" s="41"/>
      <c r="F360" s="41"/>
      <c r="G360" s="27"/>
      <c r="H360" s="13"/>
      <c r="I360" s="39"/>
      <c r="J360" s="22"/>
      <c r="K360" s="23"/>
      <c r="L360" s="20"/>
      <c r="M360" s="24"/>
      <c r="N360" s="20"/>
      <c r="O360" s="20"/>
      <c r="P360" s="20"/>
      <c r="Q360" s="20"/>
      <c r="R360" s="20"/>
    </row>
    <row r="361" spans="1:18" ht="18" customHeight="1">
      <c r="A361" s="9">
        <v>313</v>
      </c>
      <c r="B361" s="85" t="str">
        <f t="shared" si="5"/>
        <v>000-000</v>
      </c>
      <c r="C361" s="10"/>
      <c r="D361" s="10"/>
      <c r="E361" s="41"/>
      <c r="F361" s="41"/>
      <c r="G361" s="27"/>
      <c r="H361" s="13"/>
      <c r="I361" s="39"/>
      <c r="J361" s="22"/>
      <c r="K361" s="23"/>
      <c r="L361" s="20"/>
      <c r="M361" s="24"/>
      <c r="N361" s="20"/>
      <c r="O361" s="20"/>
      <c r="P361" s="20"/>
      <c r="Q361" s="20"/>
      <c r="R361" s="20"/>
    </row>
    <row r="362" spans="1:18" ht="18" customHeight="1">
      <c r="A362" s="9">
        <v>314</v>
      </c>
      <c r="B362" s="85" t="str">
        <f t="shared" si="5"/>
        <v>000-000</v>
      </c>
      <c r="C362" s="10"/>
      <c r="D362" s="10"/>
      <c r="E362" s="41"/>
      <c r="F362" s="41"/>
      <c r="G362" s="27"/>
      <c r="H362" s="13"/>
      <c r="I362" s="39"/>
      <c r="J362" s="22"/>
      <c r="K362" s="23"/>
      <c r="L362" s="20"/>
      <c r="M362" s="24"/>
      <c r="N362" s="20"/>
      <c r="O362" s="20"/>
      <c r="P362" s="20"/>
      <c r="Q362" s="20"/>
      <c r="R362" s="20"/>
    </row>
    <row r="363" spans="1:18" ht="18" customHeight="1">
      <c r="A363" s="9">
        <v>315</v>
      </c>
      <c r="B363" s="85" t="str">
        <f t="shared" si="5"/>
        <v>000-000</v>
      </c>
      <c r="C363" s="10"/>
      <c r="D363" s="10"/>
      <c r="E363" s="41"/>
      <c r="F363" s="41"/>
      <c r="G363" s="27"/>
      <c r="H363" s="13"/>
      <c r="I363" s="39"/>
      <c r="J363" s="22"/>
      <c r="K363" s="23"/>
      <c r="L363" s="20"/>
      <c r="M363" s="24"/>
      <c r="N363" s="20"/>
      <c r="O363" s="20"/>
      <c r="P363" s="20"/>
      <c r="Q363" s="20"/>
      <c r="R363" s="20"/>
    </row>
    <row r="364" spans="1:18" ht="18" customHeight="1">
      <c r="A364" s="9">
        <v>316</v>
      </c>
      <c r="B364" s="85" t="str">
        <f t="shared" si="5"/>
        <v>000-000</v>
      </c>
      <c r="C364" s="10"/>
      <c r="D364" s="10"/>
      <c r="E364" s="41"/>
      <c r="F364" s="41"/>
      <c r="G364" s="27"/>
      <c r="H364" s="13"/>
      <c r="I364" s="39"/>
      <c r="J364" s="22"/>
      <c r="K364" s="23"/>
      <c r="L364" s="20"/>
      <c r="M364" s="24"/>
      <c r="N364" s="20"/>
      <c r="O364" s="20"/>
      <c r="P364" s="20"/>
      <c r="Q364" s="20"/>
      <c r="R364" s="20"/>
    </row>
    <row r="365" spans="1:18" ht="18" customHeight="1">
      <c r="A365" s="9">
        <v>317</v>
      </c>
      <c r="B365" s="85" t="str">
        <f t="shared" si="5"/>
        <v>000-000</v>
      </c>
      <c r="C365" s="10"/>
      <c r="D365" s="10"/>
      <c r="E365" s="41"/>
      <c r="F365" s="41"/>
      <c r="G365" s="27"/>
      <c r="H365" s="13"/>
      <c r="I365" s="39"/>
      <c r="J365" s="22"/>
      <c r="K365" s="23"/>
      <c r="L365" s="20"/>
      <c r="M365" s="24"/>
      <c r="N365" s="20"/>
      <c r="O365" s="20"/>
      <c r="P365" s="20"/>
      <c r="Q365" s="20"/>
      <c r="R365" s="20"/>
    </row>
    <row r="366" spans="1:18" ht="18" customHeight="1">
      <c r="A366" s="9">
        <v>318</v>
      </c>
      <c r="B366" s="85" t="str">
        <f t="shared" si="5"/>
        <v>000-000</v>
      </c>
      <c r="C366" s="10"/>
      <c r="D366" s="10"/>
      <c r="E366" s="41"/>
      <c r="F366" s="41"/>
      <c r="G366" s="27"/>
      <c r="H366" s="13"/>
      <c r="I366" s="39"/>
      <c r="J366" s="22"/>
      <c r="K366" s="23"/>
      <c r="L366" s="20"/>
      <c r="M366" s="24"/>
      <c r="N366" s="20"/>
      <c r="O366" s="20"/>
      <c r="P366" s="20"/>
      <c r="Q366" s="20"/>
      <c r="R366" s="20"/>
    </row>
    <row r="367" spans="1:18" ht="18" customHeight="1">
      <c r="A367" s="9">
        <v>319</v>
      </c>
      <c r="B367" s="85" t="str">
        <f t="shared" si="5"/>
        <v>000-000</v>
      </c>
      <c r="C367" s="10"/>
      <c r="D367" s="10"/>
      <c r="E367" s="41"/>
      <c r="F367" s="41"/>
      <c r="G367" s="27"/>
      <c r="H367" s="13"/>
      <c r="I367" s="39"/>
      <c r="J367" s="22"/>
      <c r="K367" s="23"/>
      <c r="L367" s="20"/>
      <c r="M367" s="24"/>
      <c r="N367" s="20"/>
      <c r="O367" s="20"/>
      <c r="P367" s="20"/>
      <c r="Q367" s="20"/>
      <c r="R367" s="20"/>
    </row>
    <row r="368" spans="1:18" ht="18" customHeight="1">
      <c r="A368" s="9">
        <v>320</v>
      </c>
      <c r="B368" s="85" t="str">
        <f t="shared" si="5"/>
        <v>000-000</v>
      </c>
      <c r="C368" s="10"/>
      <c r="D368" s="10"/>
      <c r="E368" s="41"/>
      <c r="F368" s="41"/>
      <c r="G368" s="27"/>
      <c r="H368" s="13"/>
      <c r="I368" s="39"/>
      <c r="J368" s="22"/>
      <c r="K368" s="23"/>
      <c r="L368" s="20"/>
      <c r="M368" s="24"/>
      <c r="N368" s="20"/>
      <c r="O368" s="20"/>
      <c r="P368" s="20"/>
      <c r="Q368" s="20"/>
      <c r="R368" s="20"/>
    </row>
    <row r="369" spans="1:18" ht="18" customHeight="1">
      <c r="A369" s="9">
        <v>321</v>
      </c>
      <c r="B369" s="85" t="str">
        <f t="shared" ref="B369:B432" si="6">TEXT(C369,"000")&amp;"-"&amp;TEXT(E369,"000")</f>
        <v>000-000</v>
      </c>
      <c r="C369" s="10"/>
      <c r="D369" s="10"/>
      <c r="E369" s="41"/>
      <c r="F369" s="41"/>
      <c r="G369" s="27"/>
      <c r="H369" s="13"/>
      <c r="I369" s="39"/>
      <c r="J369" s="22"/>
      <c r="K369" s="23"/>
      <c r="L369" s="20"/>
      <c r="M369" s="24"/>
      <c r="N369" s="20"/>
      <c r="O369" s="20"/>
      <c r="P369" s="20"/>
      <c r="Q369" s="20"/>
      <c r="R369" s="20"/>
    </row>
    <row r="370" spans="1:18" ht="18" customHeight="1">
      <c r="A370" s="9">
        <v>322</v>
      </c>
      <c r="B370" s="85" t="str">
        <f t="shared" si="6"/>
        <v>000-000</v>
      </c>
      <c r="C370" s="10"/>
      <c r="D370" s="10"/>
      <c r="E370" s="41"/>
      <c r="F370" s="41"/>
      <c r="G370" s="27"/>
      <c r="H370" s="13"/>
      <c r="I370" s="39"/>
      <c r="J370" s="22"/>
      <c r="K370" s="23"/>
      <c r="L370" s="20"/>
      <c r="M370" s="24"/>
      <c r="N370" s="20"/>
      <c r="O370" s="20"/>
      <c r="P370" s="20"/>
      <c r="Q370" s="20"/>
      <c r="R370" s="20"/>
    </row>
    <row r="371" spans="1:18" ht="18" customHeight="1">
      <c r="A371" s="9">
        <v>323</v>
      </c>
      <c r="B371" s="85" t="str">
        <f t="shared" si="6"/>
        <v>000-000</v>
      </c>
      <c r="C371" s="10"/>
      <c r="D371" s="10"/>
      <c r="E371" s="41"/>
      <c r="F371" s="41"/>
      <c r="G371" s="27"/>
      <c r="H371" s="13"/>
      <c r="I371" s="39"/>
      <c r="J371" s="22"/>
      <c r="K371" s="23"/>
      <c r="L371" s="20"/>
      <c r="M371" s="24"/>
      <c r="N371" s="20"/>
      <c r="O371" s="20"/>
      <c r="P371" s="20"/>
      <c r="Q371" s="20"/>
      <c r="R371" s="20"/>
    </row>
    <row r="372" spans="1:18" ht="18" customHeight="1">
      <c r="A372" s="9">
        <v>324</v>
      </c>
      <c r="B372" s="85" t="str">
        <f t="shared" si="6"/>
        <v>000-000</v>
      </c>
      <c r="C372" s="10"/>
      <c r="D372" s="10"/>
      <c r="E372" s="41"/>
      <c r="F372" s="41"/>
      <c r="G372" s="27"/>
      <c r="H372" s="13"/>
      <c r="I372" s="39"/>
      <c r="J372" s="22"/>
      <c r="K372" s="23"/>
      <c r="L372" s="20"/>
      <c r="M372" s="24"/>
      <c r="N372" s="20"/>
      <c r="O372" s="20"/>
      <c r="P372" s="20"/>
      <c r="Q372" s="20"/>
      <c r="R372" s="20"/>
    </row>
    <row r="373" spans="1:18" ht="18" customHeight="1">
      <c r="A373" s="9">
        <v>325</v>
      </c>
      <c r="B373" s="85" t="str">
        <f t="shared" si="6"/>
        <v>000-000</v>
      </c>
      <c r="C373" s="10"/>
      <c r="D373" s="10"/>
      <c r="E373" s="41"/>
      <c r="F373" s="41"/>
      <c r="G373" s="27"/>
      <c r="H373" s="13"/>
      <c r="I373" s="39"/>
      <c r="J373" s="22"/>
      <c r="K373" s="23"/>
      <c r="L373" s="20"/>
      <c r="M373" s="24"/>
      <c r="N373" s="20"/>
      <c r="O373" s="20"/>
      <c r="P373" s="20"/>
      <c r="Q373" s="20"/>
      <c r="R373" s="20"/>
    </row>
    <row r="374" spans="1:18" ht="18" customHeight="1">
      <c r="A374" s="9">
        <v>326</v>
      </c>
      <c r="B374" s="85" t="str">
        <f t="shared" si="6"/>
        <v>000-000</v>
      </c>
      <c r="C374" s="10"/>
      <c r="D374" s="10"/>
      <c r="E374" s="41"/>
      <c r="F374" s="41"/>
      <c r="G374" s="27"/>
      <c r="H374" s="13"/>
      <c r="I374" s="39"/>
      <c r="J374" s="22"/>
      <c r="K374" s="23"/>
      <c r="L374" s="20"/>
      <c r="M374" s="24"/>
      <c r="N374" s="20"/>
      <c r="O374" s="20"/>
      <c r="P374" s="20"/>
      <c r="Q374" s="20"/>
      <c r="R374" s="20"/>
    </row>
    <row r="375" spans="1:18" ht="18" customHeight="1">
      <c r="A375" s="9">
        <v>327</v>
      </c>
      <c r="B375" s="85" t="str">
        <f t="shared" si="6"/>
        <v>000-000</v>
      </c>
      <c r="C375" s="10"/>
      <c r="D375" s="10"/>
      <c r="E375" s="41"/>
      <c r="F375" s="41"/>
      <c r="G375" s="27"/>
      <c r="H375" s="13"/>
      <c r="I375" s="39"/>
      <c r="J375" s="22"/>
      <c r="K375" s="23"/>
      <c r="L375" s="20"/>
      <c r="M375" s="24"/>
      <c r="N375" s="20"/>
      <c r="O375" s="20"/>
      <c r="P375" s="20"/>
      <c r="Q375" s="20"/>
      <c r="R375" s="20"/>
    </row>
    <row r="376" spans="1:18" ht="18" customHeight="1">
      <c r="A376" s="9">
        <v>328</v>
      </c>
      <c r="B376" s="85" t="str">
        <f t="shared" si="6"/>
        <v>000-000</v>
      </c>
      <c r="C376" s="10"/>
      <c r="D376" s="10"/>
      <c r="E376" s="41"/>
      <c r="F376" s="41"/>
      <c r="G376" s="27"/>
      <c r="H376" s="13"/>
      <c r="I376" s="39"/>
      <c r="J376" s="22"/>
      <c r="K376" s="23"/>
      <c r="L376" s="20"/>
      <c r="M376" s="24"/>
      <c r="N376" s="20"/>
      <c r="O376" s="20"/>
      <c r="P376" s="20"/>
      <c r="Q376" s="20"/>
      <c r="R376" s="20"/>
    </row>
    <row r="377" spans="1:18" ht="18" customHeight="1">
      <c r="A377" s="9">
        <v>329</v>
      </c>
      <c r="B377" s="85" t="str">
        <f t="shared" si="6"/>
        <v>000-000</v>
      </c>
      <c r="C377" s="10"/>
      <c r="D377" s="10"/>
      <c r="E377" s="41"/>
      <c r="F377" s="41"/>
      <c r="G377" s="27"/>
      <c r="H377" s="13"/>
      <c r="I377" s="39"/>
      <c r="J377" s="22"/>
      <c r="K377" s="23"/>
      <c r="L377" s="20"/>
      <c r="M377" s="24"/>
      <c r="N377" s="20"/>
      <c r="O377" s="20"/>
      <c r="P377" s="20"/>
      <c r="Q377" s="20"/>
      <c r="R377" s="20"/>
    </row>
    <row r="378" spans="1:18" ht="18" customHeight="1">
      <c r="A378" s="9">
        <v>330</v>
      </c>
      <c r="B378" s="85" t="str">
        <f t="shared" si="6"/>
        <v>000-000</v>
      </c>
      <c r="C378" s="10"/>
      <c r="D378" s="10"/>
      <c r="E378" s="41"/>
      <c r="F378" s="41"/>
      <c r="G378" s="27"/>
      <c r="H378" s="13"/>
      <c r="I378" s="39"/>
      <c r="J378" s="22"/>
      <c r="K378" s="23"/>
      <c r="L378" s="20"/>
      <c r="M378" s="24"/>
      <c r="N378" s="20"/>
      <c r="O378" s="20"/>
      <c r="P378" s="20"/>
      <c r="Q378" s="20"/>
      <c r="R378" s="20"/>
    </row>
    <row r="379" spans="1:18" ht="18" customHeight="1">
      <c r="A379" s="9">
        <v>331</v>
      </c>
      <c r="B379" s="85" t="str">
        <f t="shared" si="6"/>
        <v>000-000</v>
      </c>
      <c r="C379" s="10"/>
      <c r="D379" s="10"/>
      <c r="E379" s="41"/>
      <c r="F379" s="41"/>
      <c r="G379" s="27"/>
      <c r="H379" s="13"/>
      <c r="I379" s="39"/>
      <c r="J379" s="22"/>
      <c r="K379" s="23"/>
      <c r="L379" s="20"/>
      <c r="M379" s="24"/>
      <c r="N379" s="20"/>
      <c r="O379" s="20"/>
      <c r="P379" s="20"/>
      <c r="Q379" s="20"/>
      <c r="R379" s="20"/>
    </row>
    <row r="380" spans="1:18" ht="18" customHeight="1">
      <c r="A380" s="9">
        <v>332</v>
      </c>
      <c r="B380" s="85" t="str">
        <f t="shared" si="6"/>
        <v>000-000</v>
      </c>
      <c r="C380" s="10"/>
      <c r="D380" s="10"/>
      <c r="E380" s="41"/>
      <c r="F380" s="41"/>
      <c r="G380" s="27"/>
      <c r="H380" s="13"/>
      <c r="I380" s="39"/>
      <c r="J380" s="22"/>
      <c r="K380" s="23"/>
      <c r="L380" s="20"/>
      <c r="M380" s="24"/>
      <c r="N380" s="20"/>
      <c r="O380" s="20"/>
      <c r="P380" s="20"/>
      <c r="Q380" s="20"/>
      <c r="R380" s="20"/>
    </row>
    <row r="381" spans="1:18" ht="18" customHeight="1">
      <c r="A381" s="9">
        <v>333</v>
      </c>
      <c r="B381" s="85" t="str">
        <f t="shared" si="6"/>
        <v>000-000</v>
      </c>
      <c r="C381" s="10"/>
      <c r="D381" s="10"/>
      <c r="E381" s="41"/>
      <c r="F381" s="41"/>
      <c r="G381" s="27"/>
      <c r="H381" s="13"/>
      <c r="I381" s="39"/>
      <c r="J381" s="22"/>
      <c r="K381" s="23"/>
      <c r="L381" s="20"/>
      <c r="M381" s="24"/>
      <c r="N381" s="20"/>
      <c r="O381" s="20"/>
      <c r="P381" s="20"/>
      <c r="Q381" s="20"/>
      <c r="R381" s="20"/>
    </row>
    <row r="382" spans="1:18" ht="18" customHeight="1">
      <c r="A382" s="9">
        <v>334</v>
      </c>
      <c r="B382" s="85" t="str">
        <f t="shared" si="6"/>
        <v>000-000</v>
      </c>
      <c r="C382" s="10"/>
      <c r="D382" s="10"/>
      <c r="E382" s="41"/>
      <c r="F382" s="41"/>
      <c r="G382" s="27"/>
      <c r="H382" s="13"/>
      <c r="I382" s="39"/>
      <c r="J382" s="22"/>
      <c r="K382" s="23"/>
      <c r="L382" s="20"/>
      <c r="M382" s="24"/>
      <c r="N382" s="20"/>
      <c r="O382" s="20"/>
      <c r="P382" s="20"/>
      <c r="Q382" s="20"/>
      <c r="R382" s="20"/>
    </row>
    <row r="383" spans="1:18" ht="18" customHeight="1">
      <c r="A383" s="9">
        <v>335</v>
      </c>
      <c r="B383" s="85" t="str">
        <f t="shared" si="6"/>
        <v>000-000</v>
      </c>
      <c r="C383" s="10"/>
      <c r="D383" s="10"/>
      <c r="E383" s="41"/>
      <c r="F383" s="41"/>
      <c r="G383" s="27"/>
      <c r="H383" s="13"/>
      <c r="I383" s="39"/>
      <c r="J383" s="22"/>
      <c r="K383" s="23"/>
      <c r="L383" s="20"/>
      <c r="M383" s="24"/>
      <c r="N383" s="20"/>
      <c r="O383" s="20"/>
      <c r="P383" s="20"/>
      <c r="Q383" s="20"/>
      <c r="R383" s="20"/>
    </row>
    <row r="384" spans="1:18" ht="18" customHeight="1">
      <c r="A384" s="9">
        <v>336</v>
      </c>
      <c r="B384" s="85" t="str">
        <f t="shared" si="6"/>
        <v>000-000</v>
      </c>
      <c r="C384" s="10"/>
      <c r="D384" s="10"/>
      <c r="E384" s="41"/>
      <c r="F384" s="41"/>
      <c r="G384" s="27"/>
      <c r="H384" s="13"/>
      <c r="I384" s="39"/>
      <c r="J384" s="22"/>
      <c r="K384" s="23"/>
      <c r="L384" s="20"/>
      <c r="M384" s="24"/>
      <c r="N384" s="20"/>
      <c r="O384" s="20"/>
      <c r="P384" s="20"/>
      <c r="Q384" s="20"/>
      <c r="R384" s="20"/>
    </row>
    <row r="385" spans="1:18" ht="18" customHeight="1">
      <c r="A385" s="9">
        <v>337</v>
      </c>
      <c r="B385" s="85" t="str">
        <f t="shared" si="6"/>
        <v>000-000</v>
      </c>
      <c r="C385" s="10"/>
      <c r="D385" s="10"/>
      <c r="E385" s="41"/>
      <c r="F385" s="41"/>
      <c r="G385" s="27"/>
      <c r="H385" s="13"/>
      <c r="I385" s="39"/>
      <c r="J385" s="22"/>
      <c r="K385" s="23"/>
      <c r="L385" s="20"/>
      <c r="M385" s="24"/>
      <c r="N385" s="20"/>
      <c r="O385" s="20"/>
      <c r="P385" s="20"/>
      <c r="Q385" s="20"/>
      <c r="R385" s="20"/>
    </row>
    <row r="386" spans="1:18" ht="18" customHeight="1">
      <c r="A386" s="9">
        <v>338</v>
      </c>
      <c r="B386" s="85" t="str">
        <f t="shared" si="6"/>
        <v>000-000</v>
      </c>
      <c r="C386" s="10"/>
      <c r="D386" s="10"/>
      <c r="E386" s="41"/>
      <c r="F386" s="41"/>
      <c r="G386" s="27"/>
      <c r="H386" s="13"/>
      <c r="I386" s="39"/>
      <c r="J386" s="22"/>
      <c r="K386" s="23"/>
      <c r="L386" s="20"/>
      <c r="M386" s="24"/>
      <c r="N386" s="20"/>
      <c r="O386" s="20"/>
      <c r="P386" s="20"/>
      <c r="Q386" s="20"/>
      <c r="R386" s="20"/>
    </row>
    <row r="387" spans="1:18" ht="18" customHeight="1">
      <c r="A387" s="9">
        <v>339</v>
      </c>
      <c r="B387" s="85" t="str">
        <f t="shared" si="6"/>
        <v>000-000</v>
      </c>
      <c r="C387" s="10"/>
      <c r="D387" s="10"/>
      <c r="E387" s="41"/>
      <c r="F387" s="41"/>
      <c r="G387" s="27"/>
      <c r="H387" s="13"/>
      <c r="I387" s="39"/>
      <c r="J387" s="22"/>
      <c r="K387" s="23"/>
      <c r="L387" s="20"/>
      <c r="M387" s="24"/>
      <c r="N387" s="20"/>
      <c r="O387" s="20"/>
      <c r="P387" s="20"/>
      <c r="Q387" s="20"/>
      <c r="R387" s="20"/>
    </row>
    <row r="388" spans="1:18" ht="18" customHeight="1">
      <c r="A388" s="9">
        <v>340</v>
      </c>
      <c r="B388" s="85" t="str">
        <f t="shared" si="6"/>
        <v>000-000</v>
      </c>
      <c r="C388" s="10"/>
      <c r="D388" s="10"/>
      <c r="E388" s="41"/>
      <c r="F388" s="41"/>
      <c r="G388" s="27"/>
      <c r="H388" s="13"/>
      <c r="I388" s="39"/>
      <c r="J388" s="22"/>
      <c r="K388" s="23"/>
      <c r="L388" s="20"/>
      <c r="M388" s="24"/>
      <c r="N388" s="20"/>
      <c r="O388" s="20"/>
      <c r="P388" s="20"/>
      <c r="Q388" s="20"/>
      <c r="R388" s="20"/>
    </row>
    <row r="389" spans="1:18" ht="18" customHeight="1">
      <c r="A389" s="9">
        <v>341</v>
      </c>
      <c r="B389" s="85" t="str">
        <f t="shared" si="6"/>
        <v>000-000</v>
      </c>
      <c r="C389" s="10"/>
      <c r="D389" s="10"/>
      <c r="E389" s="41"/>
      <c r="F389" s="41"/>
      <c r="G389" s="27"/>
      <c r="H389" s="13"/>
      <c r="I389" s="39"/>
      <c r="J389" s="22"/>
      <c r="K389" s="23"/>
      <c r="L389" s="20"/>
      <c r="M389" s="24"/>
      <c r="N389" s="20"/>
      <c r="O389" s="20"/>
      <c r="P389" s="20"/>
      <c r="Q389" s="20"/>
      <c r="R389" s="20"/>
    </row>
    <row r="390" spans="1:18" ht="18" customHeight="1">
      <c r="A390" s="9">
        <v>342</v>
      </c>
      <c r="B390" s="85" t="str">
        <f t="shared" si="6"/>
        <v>000-000</v>
      </c>
      <c r="C390" s="10"/>
      <c r="D390" s="10"/>
      <c r="E390" s="41"/>
      <c r="F390" s="41"/>
      <c r="G390" s="27"/>
      <c r="H390" s="13"/>
      <c r="I390" s="39"/>
      <c r="J390" s="22"/>
      <c r="K390" s="23"/>
      <c r="L390" s="20"/>
      <c r="M390" s="24"/>
      <c r="N390" s="20"/>
      <c r="O390" s="20"/>
      <c r="P390" s="20"/>
      <c r="Q390" s="20"/>
      <c r="R390" s="20"/>
    </row>
    <row r="391" spans="1:18" ht="18" customHeight="1">
      <c r="A391" s="9">
        <v>343</v>
      </c>
      <c r="B391" s="85" t="str">
        <f t="shared" si="6"/>
        <v>000-000</v>
      </c>
      <c r="C391" s="10"/>
      <c r="D391" s="10"/>
      <c r="E391" s="41"/>
      <c r="F391" s="41"/>
      <c r="G391" s="27"/>
      <c r="H391" s="13"/>
      <c r="I391" s="39"/>
      <c r="J391" s="22"/>
      <c r="K391" s="23"/>
      <c r="L391" s="20"/>
      <c r="M391" s="24"/>
      <c r="N391" s="20"/>
      <c r="O391" s="20"/>
      <c r="P391" s="20"/>
      <c r="Q391" s="20"/>
      <c r="R391" s="20"/>
    </row>
    <row r="392" spans="1:18" ht="18" customHeight="1">
      <c r="A392" s="9">
        <v>344</v>
      </c>
      <c r="B392" s="85" t="str">
        <f t="shared" si="6"/>
        <v>000-000</v>
      </c>
      <c r="C392" s="10"/>
      <c r="D392" s="10"/>
      <c r="E392" s="41"/>
      <c r="F392" s="41"/>
      <c r="G392" s="27"/>
      <c r="H392" s="13"/>
      <c r="I392" s="39"/>
      <c r="J392" s="22"/>
      <c r="K392" s="23"/>
      <c r="L392" s="20"/>
      <c r="M392" s="24"/>
      <c r="N392" s="20"/>
      <c r="O392" s="20"/>
      <c r="P392" s="20"/>
      <c r="Q392" s="20"/>
      <c r="R392" s="20"/>
    </row>
    <row r="393" spans="1:18" ht="18" customHeight="1">
      <c r="A393" s="9">
        <v>345</v>
      </c>
      <c r="B393" s="85" t="str">
        <f t="shared" si="6"/>
        <v>000-000</v>
      </c>
      <c r="C393" s="10"/>
      <c r="D393" s="10"/>
      <c r="E393" s="41"/>
      <c r="F393" s="41"/>
      <c r="G393" s="27"/>
      <c r="H393" s="13"/>
      <c r="I393" s="39"/>
      <c r="J393" s="22"/>
      <c r="K393" s="23"/>
      <c r="L393" s="20"/>
      <c r="M393" s="24"/>
      <c r="N393" s="20"/>
      <c r="O393" s="20"/>
      <c r="P393" s="20"/>
      <c r="Q393" s="20"/>
      <c r="R393" s="20"/>
    </row>
    <row r="394" spans="1:18" ht="18" customHeight="1">
      <c r="A394" s="9">
        <v>346</v>
      </c>
      <c r="B394" s="85" t="str">
        <f t="shared" si="6"/>
        <v>000-000</v>
      </c>
      <c r="C394" s="10"/>
      <c r="D394" s="10"/>
      <c r="E394" s="41"/>
      <c r="F394" s="41"/>
      <c r="G394" s="27"/>
      <c r="H394" s="13"/>
      <c r="I394" s="39"/>
      <c r="J394" s="22"/>
      <c r="K394" s="23"/>
      <c r="L394" s="20"/>
      <c r="M394" s="24"/>
      <c r="N394" s="20"/>
      <c r="O394" s="20"/>
      <c r="P394" s="20"/>
      <c r="Q394" s="20"/>
      <c r="R394" s="20"/>
    </row>
    <row r="395" spans="1:18" ht="18" customHeight="1">
      <c r="A395" s="9">
        <v>347</v>
      </c>
      <c r="B395" s="85" t="str">
        <f t="shared" si="6"/>
        <v>000-000</v>
      </c>
      <c r="C395" s="10"/>
      <c r="D395" s="10"/>
      <c r="E395" s="41"/>
      <c r="F395" s="41"/>
      <c r="G395" s="27"/>
      <c r="H395" s="13"/>
      <c r="I395" s="39"/>
      <c r="J395" s="22"/>
      <c r="K395" s="23"/>
      <c r="L395" s="20"/>
      <c r="M395" s="24"/>
      <c r="N395" s="20"/>
      <c r="O395" s="20"/>
      <c r="P395" s="20"/>
      <c r="Q395" s="20"/>
      <c r="R395" s="20"/>
    </row>
    <row r="396" spans="1:18" ht="18" customHeight="1">
      <c r="A396" s="9">
        <v>348</v>
      </c>
      <c r="B396" s="85" t="str">
        <f t="shared" si="6"/>
        <v>000-000</v>
      </c>
      <c r="C396" s="10"/>
      <c r="D396" s="10"/>
      <c r="E396" s="41"/>
      <c r="F396" s="41"/>
      <c r="G396" s="27"/>
      <c r="H396" s="13"/>
      <c r="I396" s="39"/>
      <c r="J396" s="22"/>
      <c r="K396" s="23"/>
      <c r="L396" s="20"/>
      <c r="M396" s="24"/>
      <c r="N396" s="20"/>
      <c r="O396" s="20"/>
      <c r="P396" s="20"/>
      <c r="Q396" s="20"/>
      <c r="R396" s="20"/>
    </row>
    <row r="397" spans="1:18" ht="18" customHeight="1">
      <c r="A397" s="9">
        <v>349</v>
      </c>
      <c r="B397" s="85" t="str">
        <f t="shared" si="6"/>
        <v>000-000</v>
      </c>
      <c r="C397" s="10"/>
      <c r="D397" s="10"/>
      <c r="E397" s="41"/>
      <c r="F397" s="41"/>
      <c r="G397" s="27"/>
      <c r="H397" s="13"/>
      <c r="I397" s="39"/>
      <c r="J397" s="22"/>
      <c r="K397" s="23"/>
      <c r="L397" s="20"/>
      <c r="M397" s="24"/>
      <c r="N397" s="20"/>
      <c r="O397" s="20"/>
      <c r="P397" s="20"/>
      <c r="Q397" s="20"/>
      <c r="R397" s="20"/>
    </row>
    <row r="398" spans="1:18" ht="18" customHeight="1">
      <c r="A398" s="9">
        <v>350</v>
      </c>
      <c r="B398" s="85" t="str">
        <f t="shared" si="6"/>
        <v>000-000</v>
      </c>
      <c r="C398" s="10"/>
      <c r="D398" s="10"/>
      <c r="E398" s="41"/>
      <c r="F398" s="41"/>
      <c r="G398" s="27"/>
      <c r="H398" s="13"/>
      <c r="I398" s="39"/>
      <c r="J398" s="22"/>
      <c r="K398" s="23"/>
      <c r="L398" s="20"/>
      <c r="M398" s="24"/>
      <c r="N398" s="20"/>
      <c r="O398" s="20"/>
      <c r="P398" s="20"/>
      <c r="Q398" s="20"/>
      <c r="R398" s="20"/>
    </row>
    <row r="399" spans="1:18" ht="18" customHeight="1">
      <c r="A399" s="9">
        <v>351</v>
      </c>
      <c r="B399" s="85" t="str">
        <f t="shared" si="6"/>
        <v>000-000</v>
      </c>
      <c r="C399" s="10"/>
      <c r="D399" s="10"/>
      <c r="E399" s="41"/>
      <c r="F399" s="41"/>
      <c r="G399" s="27"/>
      <c r="H399" s="13"/>
      <c r="I399" s="39"/>
      <c r="J399" s="22"/>
      <c r="K399" s="23"/>
      <c r="L399" s="20"/>
      <c r="M399" s="24"/>
      <c r="N399" s="20"/>
      <c r="O399" s="20"/>
      <c r="P399" s="20"/>
      <c r="Q399" s="20"/>
      <c r="R399" s="20"/>
    </row>
    <row r="400" spans="1:18" ht="18" customHeight="1">
      <c r="A400" s="9">
        <v>352</v>
      </c>
      <c r="B400" s="85" t="str">
        <f t="shared" si="6"/>
        <v>000-000</v>
      </c>
      <c r="C400" s="10"/>
      <c r="D400" s="10"/>
      <c r="E400" s="41"/>
      <c r="F400" s="41"/>
      <c r="G400" s="27"/>
      <c r="H400" s="13"/>
      <c r="I400" s="39"/>
      <c r="J400" s="22"/>
      <c r="K400" s="23"/>
      <c r="L400" s="20"/>
      <c r="M400" s="24"/>
      <c r="N400" s="20"/>
      <c r="O400" s="20"/>
      <c r="P400" s="20"/>
      <c r="Q400" s="20"/>
      <c r="R400" s="20"/>
    </row>
    <row r="401" spans="1:18" ht="18" customHeight="1">
      <c r="A401" s="9">
        <v>353</v>
      </c>
      <c r="B401" s="85" t="str">
        <f t="shared" si="6"/>
        <v>000-000</v>
      </c>
      <c r="C401" s="10"/>
      <c r="D401" s="10"/>
      <c r="E401" s="41"/>
      <c r="F401" s="41"/>
      <c r="G401" s="27"/>
      <c r="H401" s="13"/>
      <c r="I401" s="39"/>
      <c r="J401" s="22"/>
      <c r="K401" s="23"/>
      <c r="L401" s="20"/>
      <c r="M401" s="24"/>
      <c r="N401" s="20"/>
      <c r="O401" s="20"/>
      <c r="P401" s="20"/>
      <c r="Q401" s="20"/>
      <c r="R401" s="20"/>
    </row>
    <row r="402" spans="1:18" ht="18" customHeight="1">
      <c r="A402" s="9">
        <v>354</v>
      </c>
      <c r="B402" s="85" t="str">
        <f t="shared" si="6"/>
        <v>000-000</v>
      </c>
      <c r="C402" s="10"/>
      <c r="D402" s="10"/>
      <c r="E402" s="41"/>
      <c r="F402" s="41"/>
      <c r="G402" s="27"/>
      <c r="H402" s="13"/>
      <c r="I402" s="39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355</v>
      </c>
      <c r="B403" s="85" t="str">
        <f t="shared" si="6"/>
        <v>000-000</v>
      </c>
      <c r="C403" s="10"/>
      <c r="D403" s="10"/>
      <c r="E403" s="41"/>
      <c r="F403" s="41"/>
      <c r="G403" s="27"/>
      <c r="H403" s="13"/>
      <c r="I403" s="39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356</v>
      </c>
      <c r="B404" s="85" t="str">
        <f t="shared" si="6"/>
        <v>000-000</v>
      </c>
      <c r="C404" s="10"/>
      <c r="D404" s="10"/>
      <c r="E404" s="41"/>
      <c r="F404" s="41"/>
      <c r="G404" s="27"/>
      <c r="H404" s="13"/>
      <c r="I404" s="39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357</v>
      </c>
      <c r="B405" s="85" t="str">
        <f t="shared" si="6"/>
        <v>000-000</v>
      </c>
      <c r="C405" s="10"/>
      <c r="D405" s="10"/>
      <c r="E405" s="41"/>
      <c r="F405" s="41"/>
      <c r="G405" s="27"/>
      <c r="H405" s="13"/>
      <c r="I405" s="39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358</v>
      </c>
      <c r="B406" s="85" t="str">
        <f t="shared" si="6"/>
        <v>000-000</v>
      </c>
      <c r="C406" s="10"/>
      <c r="D406" s="10"/>
      <c r="E406" s="41"/>
      <c r="F406" s="41"/>
      <c r="G406" s="27"/>
      <c r="H406" s="13"/>
      <c r="I406" s="39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359</v>
      </c>
      <c r="B407" s="85" t="str">
        <f t="shared" si="6"/>
        <v>000-000</v>
      </c>
      <c r="C407" s="10"/>
      <c r="D407" s="10"/>
      <c r="E407" s="41"/>
      <c r="F407" s="41"/>
      <c r="G407" s="27"/>
      <c r="H407" s="13"/>
      <c r="I407" s="39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360</v>
      </c>
      <c r="B408" s="85" t="str">
        <f t="shared" si="6"/>
        <v>000-000</v>
      </c>
      <c r="C408" s="10"/>
      <c r="D408" s="10"/>
      <c r="E408" s="41"/>
      <c r="F408" s="41"/>
      <c r="G408" s="27"/>
      <c r="H408" s="13"/>
      <c r="I408" s="39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361</v>
      </c>
      <c r="B409" s="85" t="str">
        <f t="shared" si="6"/>
        <v>000-000</v>
      </c>
      <c r="C409" s="10"/>
      <c r="D409" s="10"/>
      <c r="E409" s="41"/>
      <c r="F409" s="41"/>
      <c r="G409" s="27"/>
      <c r="H409" s="13"/>
      <c r="I409" s="39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362</v>
      </c>
      <c r="B410" s="85" t="str">
        <f t="shared" si="6"/>
        <v>000-000</v>
      </c>
      <c r="C410" s="10"/>
      <c r="D410" s="10"/>
      <c r="E410" s="41"/>
      <c r="F410" s="41"/>
      <c r="G410" s="27"/>
      <c r="H410" s="13"/>
      <c r="I410" s="39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363</v>
      </c>
      <c r="B411" s="85" t="str">
        <f t="shared" si="6"/>
        <v>000-000</v>
      </c>
      <c r="C411" s="10"/>
      <c r="D411" s="10"/>
      <c r="E411" s="41"/>
      <c r="F411" s="41"/>
      <c r="G411" s="27"/>
      <c r="H411" s="13"/>
      <c r="I411" s="39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85" t="str">
        <f t="shared" si="6"/>
        <v>000-000</v>
      </c>
      <c r="C412" s="10"/>
      <c r="D412" s="10"/>
      <c r="E412" s="41"/>
      <c r="F412" s="41"/>
      <c r="G412" s="27"/>
      <c r="H412" s="13"/>
      <c r="I412" s="39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85" t="str">
        <f t="shared" si="6"/>
        <v>000-000</v>
      </c>
      <c r="C413" s="10"/>
      <c r="D413" s="10"/>
      <c r="E413" s="41"/>
      <c r="F413" s="41"/>
      <c r="G413" s="27"/>
      <c r="H413" s="13"/>
      <c r="I413" s="39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85" t="str">
        <f t="shared" si="6"/>
        <v>000-000</v>
      </c>
      <c r="C414" s="10"/>
      <c r="D414" s="10"/>
      <c r="E414" s="41"/>
      <c r="F414" s="41"/>
      <c r="G414" s="27"/>
      <c r="H414" s="13"/>
      <c r="I414" s="39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85" t="str">
        <f t="shared" si="6"/>
        <v>000-000</v>
      </c>
      <c r="C415" s="10"/>
      <c r="D415" s="10"/>
      <c r="E415" s="41"/>
      <c r="F415" s="41"/>
      <c r="G415" s="27"/>
      <c r="H415" s="13"/>
      <c r="I415" s="39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85" t="str">
        <f t="shared" si="6"/>
        <v>000-000</v>
      </c>
      <c r="C416" s="10"/>
      <c r="D416" s="10"/>
      <c r="E416" s="41"/>
      <c r="F416" s="41"/>
      <c r="G416" s="27"/>
      <c r="H416" s="13"/>
      <c r="I416" s="39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85" t="str">
        <f t="shared" si="6"/>
        <v>000-000</v>
      </c>
      <c r="C417" s="10"/>
      <c r="D417" s="10"/>
      <c r="E417" s="41"/>
      <c r="F417" s="41"/>
      <c r="G417" s="27"/>
      <c r="H417" s="13"/>
      <c r="I417" s="39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85" t="str">
        <f t="shared" si="6"/>
        <v>000-000</v>
      </c>
      <c r="C418" s="10"/>
      <c r="D418" s="10"/>
      <c r="E418" s="41"/>
      <c r="F418" s="41"/>
      <c r="G418" s="27"/>
      <c r="H418" s="13"/>
      <c r="I418" s="39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85" t="str">
        <f t="shared" si="6"/>
        <v>000-000</v>
      </c>
      <c r="C419" s="10"/>
      <c r="D419" s="10"/>
      <c r="E419" s="41"/>
      <c r="F419" s="41"/>
      <c r="G419" s="27"/>
      <c r="H419" s="13"/>
      <c r="I419" s="39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85" t="str">
        <f t="shared" si="6"/>
        <v>000-000</v>
      </c>
      <c r="C420" s="10"/>
      <c r="D420" s="10"/>
      <c r="E420" s="41"/>
      <c r="F420" s="41"/>
      <c r="G420" s="27"/>
      <c r="H420" s="13"/>
      <c r="I420" s="39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85" t="str">
        <f t="shared" si="6"/>
        <v>000-000</v>
      </c>
      <c r="C421" s="10"/>
      <c r="D421" s="10"/>
      <c r="E421" s="41"/>
      <c r="F421" s="41"/>
      <c r="G421" s="27"/>
      <c r="H421" s="13"/>
      <c r="I421" s="39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85" t="str">
        <f t="shared" si="6"/>
        <v>000-000</v>
      </c>
      <c r="C422" s="10"/>
      <c r="D422" s="10"/>
      <c r="E422" s="41"/>
      <c r="F422" s="41"/>
      <c r="G422" s="27"/>
      <c r="H422" s="13"/>
      <c r="I422" s="39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85" t="str">
        <f t="shared" si="6"/>
        <v>000-000</v>
      </c>
      <c r="C423" s="10"/>
      <c r="D423" s="10"/>
      <c r="E423" s="41"/>
      <c r="F423" s="41"/>
      <c r="G423" s="27"/>
      <c r="H423" s="13"/>
      <c r="I423" s="39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85" t="str">
        <f t="shared" si="6"/>
        <v>000-000</v>
      </c>
      <c r="C424" s="10"/>
      <c r="D424" s="10"/>
      <c r="E424" s="41"/>
      <c r="F424" s="41"/>
      <c r="G424" s="27"/>
      <c r="H424" s="13"/>
      <c r="I424" s="39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85" t="str">
        <f t="shared" si="6"/>
        <v>000-000</v>
      </c>
      <c r="C425" s="10"/>
      <c r="D425" s="10"/>
      <c r="E425" s="41"/>
      <c r="F425" s="41"/>
      <c r="G425" s="27"/>
      <c r="H425" s="13"/>
      <c r="I425" s="39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378</v>
      </c>
      <c r="B426" s="85" t="str">
        <f t="shared" si="6"/>
        <v>000-000</v>
      </c>
      <c r="C426" s="10"/>
      <c r="D426" s="10"/>
      <c r="E426" s="41"/>
      <c r="F426" s="41"/>
      <c r="G426" s="27"/>
      <c r="H426" s="13"/>
      <c r="I426" s="39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379</v>
      </c>
      <c r="B427" s="85" t="str">
        <f t="shared" si="6"/>
        <v>000-000</v>
      </c>
      <c r="C427" s="10"/>
      <c r="D427" s="10"/>
      <c r="E427" s="41"/>
      <c r="F427" s="41"/>
      <c r="G427" s="27"/>
      <c r="H427" s="13"/>
      <c r="I427" s="39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380</v>
      </c>
      <c r="B428" s="85" t="str">
        <f t="shared" si="6"/>
        <v>000-000</v>
      </c>
      <c r="C428" s="10"/>
      <c r="D428" s="10"/>
      <c r="E428" s="41"/>
      <c r="F428" s="41"/>
      <c r="G428" s="27"/>
      <c r="H428" s="13"/>
      <c r="I428" s="39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381</v>
      </c>
      <c r="B429" s="85" t="str">
        <f t="shared" si="6"/>
        <v>000-000</v>
      </c>
      <c r="C429" s="10"/>
      <c r="D429" s="10"/>
      <c r="E429" s="41"/>
      <c r="F429" s="41"/>
      <c r="G429" s="27"/>
      <c r="H429" s="13"/>
      <c r="I429" s="39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382</v>
      </c>
      <c r="B430" s="85" t="str">
        <f t="shared" si="6"/>
        <v>000-000</v>
      </c>
      <c r="C430" s="10"/>
      <c r="D430" s="10"/>
      <c r="E430" s="41"/>
      <c r="F430" s="41"/>
      <c r="G430" s="27"/>
      <c r="H430" s="13"/>
      <c r="I430" s="39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383</v>
      </c>
      <c r="B431" s="85" t="str">
        <f t="shared" si="6"/>
        <v>000-000</v>
      </c>
      <c r="C431" s="10"/>
      <c r="D431" s="10"/>
      <c r="E431" s="41"/>
      <c r="F431" s="41"/>
      <c r="G431" s="27"/>
      <c r="H431" s="13"/>
      <c r="I431" s="39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85" t="str">
        <f t="shared" si="6"/>
        <v>000-000</v>
      </c>
      <c r="C432" s="10"/>
      <c r="D432" s="10"/>
      <c r="E432" s="41"/>
      <c r="F432" s="41"/>
      <c r="G432" s="27"/>
      <c r="H432" s="13"/>
      <c r="I432" s="39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85" t="str">
        <f t="shared" ref="B433:B488" si="7">TEXT(C433,"000")&amp;"-"&amp;TEXT(E433,"000")</f>
        <v>000-000</v>
      </c>
      <c r="C433" s="10"/>
      <c r="D433" s="10"/>
      <c r="E433" s="41"/>
      <c r="F433" s="41"/>
      <c r="G433" s="27"/>
      <c r="H433" s="13"/>
      <c r="I433" s="39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85" t="str">
        <f t="shared" si="7"/>
        <v>000-000</v>
      </c>
      <c r="C434" s="10"/>
      <c r="D434" s="10"/>
      <c r="E434" s="41"/>
      <c r="F434" s="41"/>
      <c r="G434" s="27"/>
      <c r="H434" s="13"/>
      <c r="I434" s="39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85" t="str">
        <f t="shared" si="7"/>
        <v>000-000</v>
      </c>
      <c r="C435" s="10"/>
      <c r="D435" s="10"/>
      <c r="E435" s="41"/>
      <c r="F435" s="41"/>
      <c r="G435" s="27"/>
      <c r="H435" s="13"/>
      <c r="I435" s="39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85" t="str">
        <f t="shared" si="7"/>
        <v>000-000</v>
      </c>
      <c r="C436" s="10"/>
      <c r="D436" s="10"/>
      <c r="E436" s="41"/>
      <c r="F436" s="41"/>
      <c r="G436" s="27"/>
      <c r="H436" s="13"/>
      <c r="I436" s="39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85" t="str">
        <f t="shared" si="7"/>
        <v>000-000</v>
      </c>
      <c r="C437" s="10"/>
      <c r="D437" s="10"/>
      <c r="E437" s="41"/>
      <c r="F437" s="41"/>
      <c r="G437" s="27"/>
      <c r="H437" s="13"/>
      <c r="I437" s="39"/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85" t="str">
        <f t="shared" si="7"/>
        <v>000-000</v>
      </c>
      <c r="C438" s="10"/>
      <c r="D438" s="10"/>
      <c r="E438" s="41"/>
      <c r="F438" s="41"/>
      <c r="G438" s="27"/>
      <c r="H438" s="13"/>
      <c r="I438" s="39"/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85" t="str">
        <f t="shared" si="7"/>
        <v>000-000</v>
      </c>
      <c r="C439" s="10"/>
      <c r="D439" s="10"/>
      <c r="E439" s="41"/>
      <c r="F439" s="41"/>
      <c r="G439" s="27"/>
      <c r="H439" s="13"/>
      <c r="I439" s="39"/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85" t="str">
        <f t="shared" si="7"/>
        <v>000-000</v>
      </c>
      <c r="C440" s="10"/>
      <c r="D440" s="10"/>
      <c r="E440" s="41"/>
      <c r="F440" s="41"/>
      <c r="G440" s="27"/>
      <c r="H440" s="13"/>
      <c r="I440" s="39"/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85" t="str">
        <f t="shared" si="7"/>
        <v>000-000</v>
      </c>
      <c r="C441" s="10"/>
      <c r="D441" s="10"/>
      <c r="E441" s="41"/>
      <c r="F441" s="41"/>
      <c r="G441" s="27"/>
      <c r="H441" s="13"/>
      <c r="I441" s="39"/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85" t="str">
        <f t="shared" si="7"/>
        <v>000-000</v>
      </c>
      <c r="C442" s="10"/>
      <c r="D442" s="10"/>
      <c r="E442" s="41"/>
      <c r="F442" s="41"/>
      <c r="G442" s="27"/>
      <c r="H442" s="13"/>
      <c r="I442" s="39"/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85" t="str">
        <f t="shared" si="7"/>
        <v>000-000</v>
      </c>
      <c r="C443" s="10"/>
      <c r="D443" s="10"/>
      <c r="E443" s="41"/>
      <c r="F443" s="41"/>
      <c r="G443" s="27"/>
      <c r="H443" s="13"/>
      <c r="I443" s="39"/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85" t="str">
        <f t="shared" si="7"/>
        <v>000-000</v>
      </c>
      <c r="C444" s="10"/>
      <c r="D444" s="10"/>
      <c r="E444" s="41"/>
      <c r="F444" s="41"/>
      <c r="G444" s="27"/>
      <c r="H444" s="13"/>
      <c r="I444" s="39"/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85" t="str">
        <f t="shared" si="7"/>
        <v>000-000</v>
      </c>
      <c r="C445" s="10"/>
      <c r="D445" s="10"/>
      <c r="E445" s="41"/>
      <c r="F445" s="41"/>
      <c r="G445" s="27"/>
      <c r="H445" s="13"/>
      <c r="I445" s="39"/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85" t="str">
        <f t="shared" si="7"/>
        <v>000-000</v>
      </c>
      <c r="C446" s="10"/>
      <c r="D446" s="10"/>
      <c r="E446" s="41"/>
      <c r="F446" s="41"/>
      <c r="G446" s="27"/>
      <c r="H446" s="13"/>
      <c r="I446" s="39"/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85" t="str">
        <f t="shared" si="7"/>
        <v>000-000</v>
      </c>
      <c r="C447" s="10"/>
      <c r="D447" s="10"/>
      <c r="E447" s="41"/>
      <c r="F447" s="41"/>
      <c r="G447" s="27"/>
      <c r="H447" s="13"/>
      <c r="I447" s="39"/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85" t="str">
        <f t="shared" si="7"/>
        <v>000-000</v>
      </c>
      <c r="C448" s="10"/>
      <c r="D448" s="10"/>
      <c r="E448" s="41"/>
      <c r="F448" s="41"/>
      <c r="G448" s="27"/>
      <c r="H448" s="13"/>
      <c r="I448" s="39"/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85" t="str">
        <f t="shared" si="7"/>
        <v>000-000</v>
      </c>
      <c r="C449" s="10"/>
      <c r="D449" s="10"/>
      <c r="E449" s="41"/>
      <c r="F449" s="41"/>
      <c r="G449" s="27"/>
      <c r="H449" s="13"/>
      <c r="I449" s="39"/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A450" s="9">
        <v>402</v>
      </c>
      <c r="B450" s="85" t="str">
        <f t="shared" si="7"/>
        <v>000-000</v>
      </c>
      <c r="C450" s="10"/>
      <c r="D450" s="10"/>
      <c r="E450" s="41"/>
      <c r="F450" s="41"/>
      <c r="G450" s="27"/>
      <c r="H450" s="13"/>
      <c r="I450" s="39"/>
      <c r="J450" s="22"/>
      <c r="K450" s="23"/>
      <c r="L450" s="20"/>
      <c r="M450" s="24"/>
      <c r="N450" s="20"/>
      <c r="O450" s="20"/>
      <c r="P450" s="20"/>
      <c r="Q450" s="20"/>
      <c r="R450" s="20"/>
    </row>
    <row r="451" spans="1:18" ht="18" customHeight="1">
      <c r="A451" s="9">
        <v>403</v>
      </c>
      <c r="B451" s="85" t="str">
        <f t="shared" si="7"/>
        <v>000-000</v>
      </c>
      <c r="C451" s="10"/>
      <c r="D451" s="10"/>
      <c r="E451" s="41"/>
      <c r="F451" s="41"/>
      <c r="G451" s="27"/>
      <c r="H451" s="13"/>
      <c r="I451" s="39"/>
      <c r="J451" s="22"/>
      <c r="K451" s="23"/>
      <c r="L451" s="20"/>
      <c r="M451" s="24"/>
      <c r="N451" s="20"/>
      <c r="O451" s="20"/>
      <c r="P451" s="20"/>
      <c r="Q451" s="20"/>
      <c r="R451" s="20"/>
    </row>
    <row r="452" spans="1:18" ht="18" customHeight="1">
      <c r="A452" s="9">
        <v>404</v>
      </c>
      <c r="B452" s="85" t="str">
        <f t="shared" si="7"/>
        <v>000-000</v>
      </c>
      <c r="C452" s="10"/>
      <c r="D452" s="10"/>
      <c r="E452" s="41"/>
      <c r="F452" s="41"/>
      <c r="G452" s="27"/>
      <c r="H452" s="13"/>
      <c r="I452" s="39"/>
      <c r="J452" s="22"/>
      <c r="K452" s="23"/>
      <c r="L452" s="20"/>
      <c r="M452" s="24"/>
      <c r="N452" s="20"/>
      <c r="O452" s="20"/>
      <c r="P452" s="20"/>
      <c r="Q452" s="20"/>
      <c r="R452" s="20"/>
    </row>
    <row r="453" spans="1:18" ht="18" customHeight="1">
      <c r="A453" s="9">
        <v>405</v>
      </c>
      <c r="B453" s="85" t="str">
        <f t="shared" si="7"/>
        <v>000-000</v>
      </c>
      <c r="C453" s="10"/>
      <c r="D453" s="10"/>
      <c r="E453" s="41"/>
      <c r="F453" s="41"/>
      <c r="G453" s="27"/>
      <c r="H453" s="13"/>
      <c r="I453" s="39"/>
      <c r="J453" s="22"/>
      <c r="K453" s="23"/>
      <c r="L453" s="20"/>
      <c r="M453" s="24"/>
      <c r="N453" s="20"/>
      <c r="O453" s="20"/>
      <c r="P453" s="20"/>
      <c r="Q453" s="20"/>
      <c r="R453" s="20"/>
    </row>
    <row r="454" spans="1:18" ht="18" customHeight="1">
      <c r="A454" s="9">
        <v>406</v>
      </c>
      <c r="B454" s="85" t="str">
        <f t="shared" si="7"/>
        <v>000-000</v>
      </c>
      <c r="C454" s="10"/>
      <c r="D454" s="10"/>
      <c r="E454" s="41"/>
      <c r="F454" s="41"/>
      <c r="G454" s="27"/>
      <c r="H454" s="13"/>
      <c r="I454" s="39"/>
      <c r="J454" s="22"/>
      <c r="K454" s="23"/>
      <c r="L454" s="20"/>
      <c r="M454" s="24"/>
      <c r="N454" s="20"/>
      <c r="O454" s="20"/>
      <c r="P454" s="20"/>
      <c r="Q454" s="20"/>
      <c r="R454" s="20"/>
    </row>
    <row r="455" spans="1:18" ht="18" customHeight="1">
      <c r="A455" s="9">
        <v>407</v>
      </c>
      <c r="B455" s="85" t="str">
        <f t="shared" si="7"/>
        <v>000-000</v>
      </c>
      <c r="C455" s="10"/>
      <c r="D455" s="10"/>
      <c r="E455" s="41"/>
      <c r="F455" s="41"/>
      <c r="G455" s="27"/>
      <c r="H455" s="13"/>
      <c r="I455" s="39"/>
      <c r="J455" s="22"/>
      <c r="K455" s="23"/>
      <c r="L455" s="20"/>
      <c r="M455" s="24"/>
      <c r="N455" s="20"/>
      <c r="O455" s="20"/>
      <c r="P455" s="20"/>
      <c r="Q455" s="20"/>
      <c r="R455" s="20"/>
    </row>
    <row r="456" spans="1:18" ht="18" customHeight="1">
      <c r="A456" s="9">
        <v>408</v>
      </c>
      <c r="B456" s="85" t="str">
        <f t="shared" si="7"/>
        <v>000-000</v>
      </c>
      <c r="C456" s="10"/>
      <c r="D456" s="10"/>
      <c r="E456" s="41"/>
      <c r="F456" s="41"/>
      <c r="G456" s="27"/>
      <c r="H456" s="13"/>
      <c r="I456" s="39"/>
      <c r="J456" s="22"/>
      <c r="K456" s="23"/>
      <c r="L456" s="20"/>
      <c r="M456" s="24"/>
      <c r="N456" s="20"/>
      <c r="O456" s="20"/>
      <c r="P456" s="20"/>
      <c r="Q456" s="20"/>
      <c r="R456" s="20"/>
    </row>
    <row r="457" spans="1:18" ht="18" customHeight="1">
      <c r="A457" s="9">
        <v>409</v>
      </c>
      <c r="B457" s="85" t="str">
        <f t="shared" si="7"/>
        <v>000-000</v>
      </c>
      <c r="C457" s="10"/>
      <c r="D457" s="10"/>
      <c r="E457" s="41"/>
      <c r="F457" s="41"/>
      <c r="G457" s="27"/>
      <c r="H457" s="13"/>
      <c r="I457" s="39"/>
      <c r="J457" s="22"/>
      <c r="K457" s="23"/>
      <c r="L457" s="20"/>
      <c r="M457" s="24"/>
      <c r="N457" s="20"/>
      <c r="O457" s="20"/>
      <c r="P457" s="20"/>
      <c r="Q457" s="20"/>
      <c r="R457" s="20"/>
    </row>
    <row r="458" spans="1:18" ht="18" customHeight="1">
      <c r="A458" s="9">
        <v>410</v>
      </c>
      <c r="B458" s="85" t="str">
        <f t="shared" si="7"/>
        <v>000-000</v>
      </c>
      <c r="C458" s="10"/>
      <c r="D458" s="10"/>
      <c r="E458" s="41"/>
      <c r="F458" s="41"/>
      <c r="G458" s="27"/>
      <c r="H458" s="13"/>
      <c r="I458" s="39"/>
      <c r="J458" s="22"/>
      <c r="K458" s="23"/>
      <c r="L458" s="20"/>
      <c r="M458" s="24"/>
      <c r="N458" s="20"/>
      <c r="O458" s="20"/>
      <c r="P458" s="20"/>
      <c r="Q458" s="20"/>
      <c r="R458" s="20"/>
    </row>
    <row r="459" spans="1:18" ht="18" customHeight="1">
      <c r="A459" s="9">
        <v>411</v>
      </c>
      <c r="B459" s="85" t="str">
        <f t="shared" si="7"/>
        <v>000-000</v>
      </c>
      <c r="C459" s="10"/>
      <c r="D459" s="10"/>
      <c r="E459" s="41"/>
      <c r="F459" s="41"/>
      <c r="G459" s="27"/>
      <c r="H459" s="13"/>
      <c r="I459" s="39"/>
      <c r="J459" s="22"/>
      <c r="K459" s="23"/>
      <c r="L459" s="20"/>
      <c r="M459" s="24"/>
      <c r="N459" s="20"/>
      <c r="O459" s="20"/>
      <c r="P459" s="20"/>
      <c r="Q459" s="20"/>
      <c r="R459" s="20"/>
    </row>
    <row r="460" spans="1:18" ht="18" customHeight="1">
      <c r="A460" s="9">
        <v>412</v>
      </c>
      <c r="B460" s="85" t="str">
        <f t="shared" si="7"/>
        <v>000-000</v>
      </c>
      <c r="C460" s="10"/>
      <c r="D460" s="10"/>
      <c r="E460" s="41"/>
      <c r="F460" s="41"/>
      <c r="G460" s="27"/>
      <c r="H460" s="13"/>
      <c r="I460" s="39"/>
      <c r="J460" s="22"/>
      <c r="K460" s="23"/>
      <c r="L460" s="20"/>
      <c r="M460" s="24"/>
      <c r="N460" s="20"/>
      <c r="O460" s="20"/>
      <c r="P460" s="20"/>
      <c r="Q460" s="20"/>
      <c r="R460" s="20"/>
    </row>
    <row r="461" spans="1:18" ht="18" customHeight="1">
      <c r="A461" s="9">
        <v>413</v>
      </c>
      <c r="B461" s="85" t="str">
        <f t="shared" si="7"/>
        <v>000-000</v>
      </c>
      <c r="C461" s="10"/>
      <c r="D461" s="10"/>
      <c r="E461" s="41"/>
      <c r="F461" s="41"/>
      <c r="G461" s="27"/>
      <c r="H461" s="13"/>
      <c r="I461" s="39"/>
      <c r="J461" s="22"/>
      <c r="K461" s="23"/>
      <c r="L461" s="20"/>
      <c r="M461" s="24"/>
      <c r="N461" s="20"/>
      <c r="O461" s="20"/>
      <c r="P461" s="20"/>
      <c r="Q461" s="20"/>
      <c r="R461" s="20"/>
    </row>
    <row r="462" spans="1:18" ht="18" customHeight="1">
      <c r="A462" s="9">
        <v>414</v>
      </c>
      <c r="B462" s="85" t="str">
        <f t="shared" si="7"/>
        <v>000-000</v>
      </c>
      <c r="C462" s="10"/>
      <c r="D462" s="10"/>
      <c r="E462" s="41"/>
      <c r="F462" s="41"/>
      <c r="G462" s="27"/>
      <c r="H462" s="13"/>
      <c r="I462" s="39"/>
      <c r="J462" s="22"/>
      <c r="K462" s="23"/>
      <c r="L462" s="20"/>
      <c r="M462" s="24"/>
      <c r="N462" s="20"/>
      <c r="O462" s="20"/>
      <c r="P462" s="20"/>
      <c r="Q462" s="20"/>
      <c r="R462" s="20"/>
    </row>
    <row r="463" spans="1:18" ht="18" customHeight="1">
      <c r="A463" s="9">
        <v>415</v>
      </c>
      <c r="B463" s="85" t="str">
        <f t="shared" si="7"/>
        <v>000-000</v>
      </c>
      <c r="C463" s="10"/>
      <c r="D463" s="10"/>
      <c r="E463" s="41"/>
      <c r="F463" s="41"/>
      <c r="G463" s="27"/>
      <c r="H463" s="13"/>
      <c r="I463" s="39"/>
      <c r="J463" s="22"/>
      <c r="K463" s="23"/>
      <c r="L463" s="20"/>
      <c r="M463" s="24"/>
      <c r="N463" s="20"/>
      <c r="O463" s="20"/>
      <c r="P463" s="20"/>
      <c r="Q463" s="20"/>
      <c r="R463" s="20"/>
    </row>
    <row r="464" spans="1:18" ht="18" customHeight="1">
      <c r="A464" s="9">
        <v>416</v>
      </c>
      <c r="B464" s="85" t="str">
        <f t="shared" si="7"/>
        <v>000-000</v>
      </c>
      <c r="C464" s="10"/>
      <c r="D464" s="10"/>
      <c r="E464" s="41"/>
      <c r="F464" s="41"/>
      <c r="G464" s="27"/>
      <c r="H464" s="13"/>
      <c r="I464" s="39"/>
      <c r="J464" s="22"/>
      <c r="K464" s="23"/>
      <c r="L464" s="20"/>
      <c r="M464" s="24"/>
      <c r="N464" s="20"/>
      <c r="O464" s="20"/>
      <c r="P464" s="20"/>
      <c r="Q464" s="20"/>
      <c r="R464" s="20"/>
    </row>
    <row r="465" spans="1:18" ht="18" customHeight="1">
      <c r="A465" s="9">
        <v>417</v>
      </c>
      <c r="B465" s="85" t="str">
        <f t="shared" si="7"/>
        <v>000-000</v>
      </c>
      <c r="C465" s="10"/>
      <c r="D465" s="10"/>
      <c r="E465" s="41"/>
      <c r="F465" s="41"/>
      <c r="G465" s="27"/>
      <c r="H465" s="13"/>
      <c r="I465" s="39"/>
      <c r="J465" s="22"/>
      <c r="K465" s="23"/>
      <c r="L465" s="20"/>
      <c r="M465" s="24"/>
      <c r="N465" s="20"/>
      <c r="O465" s="20"/>
      <c r="P465" s="20"/>
      <c r="Q465" s="20"/>
      <c r="R465" s="20"/>
    </row>
    <row r="466" spans="1:18" ht="18" customHeight="1">
      <c r="A466" s="9">
        <v>418</v>
      </c>
      <c r="B466" s="85" t="str">
        <f t="shared" si="7"/>
        <v>000-000</v>
      </c>
      <c r="C466" s="10"/>
      <c r="D466" s="10"/>
      <c r="E466" s="41"/>
      <c r="F466" s="41"/>
      <c r="G466" s="27"/>
      <c r="H466" s="13"/>
      <c r="I466" s="39"/>
      <c r="J466" s="22"/>
      <c r="K466" s="23"/>
      <c r="L466" s="20"/>
      <c r="M466" s="24"/>
      <c r="N466" s="20"/>
      <c r="O466" s="20"/>
      <c r="P466" s="20"/>
      <c r="Q466" s="20"/>
      <c r="R466" s="20"/>
    </row>
    <row r="467" spans="1:18" ht="18" customHeight="1">
      <c r="A467" s="9">
        <v>419</v>
      </c>
      <c r="B467" s="85" t="str">
        <f t="shared" si="7"/>
        <v>000-000</v>
      </c>
      <c r="C467" s="10"/>
      <c r="D467" s="10"/>
      <c r="E467" s="41"/>
      <c r="F467" s="41"/>
      <c r="G467" s="27"/>
      <c r="H467" s="13"/>
      <c r="I467" s="39"/>
      <c r="J467" s="22"/>
      <c r="K467" s="23"/>
      <c r="L467" s="20"/>
      <c r="M467" s="24"/>
      <c r="N467" s="20"/>
      <c r="O467" s="20"/>
      <c r="P467" s="20"/>
      <c r="Q467" s="20"/>
      <c r="R467" s="20"/>
    </row>
    <row r="468" spans="1:18" ht="18" customHeight="1">
      <c r="A468" s="9">
        <v>420</v>
      </c>
      <c r="B468" s="85" t="str">
        <f t="shared" si="7"/>
        <v>000-000</v>
      </c>
      <c r="C468" s="10"/>
      <c r="D468" s="10"/>
      <c r="E468" s="41"/>
      <c r="F468" s="41"/>
      <c r="G468" s="27"/>
      <c r="H468" s="13"/>
      <c r="I468" s="39"/>
      <c r="J468" s="22"/>
      <c r="K468" s="23"/>
      <c r="L468" s="20"/>
      <c r="M468" s="24"/>
      <c r="N468" s="20"/>
      <c r="O468" s="20"/>
      <c r="P468" s="20"/>
      <c r="Q468" s="20"/>
      <c r="R468" s="20"/>
    </row>
    <row r="469" spans="1:18" ht="18" customHeight="1">
      <c r="A469" s="9">
        <v>421</v>
      </c>
      <c r="B469" s="85" t="str">
        <f t="shared" si="7"/>
        <v>000-000</v>
      </c>
      <c r="C469" s="10"/>
      <c r="D469" s="10"/>
      <c r="E469" s="41"/>
      <c r="F469" s="41"/>
      <c r="G469" s="27"/>
      <c r="H469" s="13"/>
      <c r="I469" s="39"/>
      <c r="J469" s="22"/>
      <c r="K469" s="23"/>
      <c r="L469" s="20"/>
      <c r="M469" s="24"/>
      <c r="N469" s="20"/>
      <c r="O469" s="20"/>
      <c r="P469" s="20"/>
      <c r="Q469" s="20"/>
      <c r="R469" s="20"/>
    </row>
    <row r="470" spans="1:18" ht="18" customHeight="1">
      <c r="A470" s="9">
        <v>422</v>
      </c>
      <c r="B470" s="85" t="str">
        <f t="shared" si="7"/>
        <v>000-000</v>
      </c>
      <c r="C470" s="10"/>
      <c r="D470" s="10"/>
      <c r="E470" s="41"/>
      <c r="F470" s="41"/>
      <c r="G470" s="27"/>
      <c r="H470" s="13"/>
      <c r="I470" s="39"/>
      <c r="J470" s="22"/>
      <c r="K470" s="23"/>
      <c r="L470" s="20"/>
      <c r="M470" s="24"/>
      <c r="N470" s="20"/>
      <c r="O470" s="20"/>
      <c r="P470" s="20"/>
      <c r="Q470" s="20"/>
      <c r="R470" s="20"/>
    </row>
    <row r="471" spans="1:18" ht="18" customHeight="1">
      <c r="A471" s="9">
        <v>423</v>
      </c>
      <c r="B471" s="85" t="str">
        <f t="shared" si="7"/>
        <v>000-000</v>
      </c>
      <c r="C471" s="10"/>
      <c r="D471" s="10"/>
      <c r="E471" s="41"/>
      <c r="F471" s="41"/>
      <c r="G471" s="27"/>
      <c r="H471" s="13"/>
      <c r="I471" s="39"/>
      <c r="J471" s="22"/>
      <c r="K471" s="23"/>
      <c r="L471" s="20"/>
      <c r="M471" s="24"/>
      <c r="N471" s="20"/>
      <c r="O471" s="20"/>
      <c r="P471" s="20"/>
      <c r="Q471" s="20"/>
      <c r="R471" s="20"/>
    </row>
    <row r="472" spans="1:18" ht="18" customHeight="1">
      <c r="A472" s="9">
        <v>424</v>
      </c>
      <c r="B472" s="85" t="str">
        <f t="shared" si="7"/>
        <v>000-000</v>
      </c>
      <c r="C472" s="10"/>
      <c r="D472" s="10"/>
      <c r="E472" s="41"/>
      <c r="F472" s="41"/>
      <c r="G472" s="27"/>
      <c r="H472" s="13"/>
      <c r="I472" s="39"/>
      <c r="J472" s="22"/>
      <c r="K472" s="23"/>
      <c r="L472" s="20"/>
      <c r="M472" s="24"/>
      <c r="N472" s="20"/>
      <c r="O472" s="20"/>
      <c r="P472" s="20"/>
      <c r="Q472" s="20"/>
      <c r="R472" s="20"/>
    </row>
    <row r="473" spans="1:18" ht="18" customHeight="1">
      <c r="A473" s="9">
        <v>425</v>
      </c>
      <c r="B473" s="85" t="str">
        <f t="shared" si="7"/>
        <v>000-000</v>
      </c>
      <c r="C473" s="10"/>
      <c r="D473" s="10"/>
      <c r="E473" s="41"/>
      <c r="F473" s="41"/>
      <c r="G473" s="27"/>
      <c r="H473" s="13"/>
      <c r="I473" s="39"/>
      <c r="J473" s="22"/>
      <c r="K473" s="23"/>
      <c r="L473" s="20"/>
      <c r="M473" s="24"/>
      <c r="N473" s="20"/>
      <c r="O473" s="20"/>
      <c r="P473" s="20"/>
      <c r="Q473" s="20"/>
      <c r="R473" s="20"/>
    </row>
    <row r="474" spans="1:18" ht="18" customHeight="1">
      <c r="A474" s="9">
        <v>426</v>
      </c>
      <c r="B474" s="85" t="str">
        <f t="shared" si="7"/>
        <v>000-000</v>
      </c>
      <c r="C474" s="10"/>
      <c r="D474" s="10"/>
      <c r="E474" s="41"/>
      <c r="F474" s="41"/>
      <c r="G474" s="27"/>
      <c r="H474" s="13"/>
      <c r="I474" s="39"/>
      <c r="J474" s="22"/>
      <c r="K474" s="23"/>
      <c r="L474" s="20"/>
      <c r="M474" s="24"/>
      <c r="N474" s="20"/>
      <c r="O474" s="20"/>
      <c r="P474" s="20"/>
      <c r="Q474" s="20"/>
      <c r="R474" s="20"/>
    </row>
    <row r="475" spans="1:18" ht="18" customHeight="1">
      <c r="A475" s="9">
        <v>427</v>
      </c>
      <c r="B475" s="85" t="str">
        <f t="shared" si="7"/>
        <v>000-000</v>
      </c>
      <c r="C475" s="10"/>
      <c r="D475" s="10"/>
      <c r="E475" s="41"/>
      <c r="F475" s="41"/>
      <c r="G475" s="27"/>
      <c r="H475" s="13"/>
      <c r="I475" s="39"/>
      <c r="J475" s="22"/>
      <c r="K475" s="23"/>
      <c r="L475" s="20"/>
      <c r="M475" s="24"/>
      <c r="N475" s="20"/>
      <c r="O475" s="20"/>
      <c r="P475" s="20"/>
      <c r="Q475" s="20"/>
      <c r="R475" s="20"/>
    </row>
    <row r="476" spans="1:18" ht="18" customHeight="1">
      <c r="A476" s="9">
        <v>428</v>
      </c>
      <c r="B476" s="85" t="str">
        <f t="shared" si="7"/>
        <v>000-000</v>
      </c>
      <c r="C476" s="10"/>
      <c r="D476" s="10"/>
      <c r="E476" s="41"/>
      <c r="F476" s="41"/>
      <c r="G476" s="27"/>
      <c r="H476" s="13"/>
      <c r="I476" s="39"/>
      <c r="J476" s="22"/>
      <c r="K476" s="23"/>
      <c r="L476" s="20"/>
      <c r="M476" s="24"/>
      <c r="N476" s="20"/>
      <c r="O476" s="20"/>
      <c r="P476" s="20"/>
      <c r="Q476" s="20"/>
      <c r="R476" s="20"/>
    </row>
    <row r="477" spans="1:18" ht="18" customHeight="1">
      <c r="A477" s="9">
        <v>429</v>
      </c>
      <c r="B477" s="85" t="str">
        <f t="shared" si="7"/>
        <v>000-000</v>
      </c>
      <c r="C477" s="10"/>
      <c r="D477" s="10"/>
      <c r="E477" s="41"/>
      <c r="F477" s="41"/>
      <c r="G477" s="27"/>
      <c r="H477" s="13"/>
      <c r="I477" s="39"/>
      <c r="J477" s="22"/>
      <c r="K477" s="23"/>
      <c r="L477" s="20"/>
      <c r="M477" s="24"/>
      <c r="N477" s="20"/>
      <c r="O477" s="20"/>
      <c r="P477" s="20"/>
      <c r="Q477" s="20"/>
      <c r="R477" s="20"/>
    </row>
    <row r="478" spans="1:18" ht="18" customHeight="1">
      <c r="A478" s="9">
        <v>430</v>
      </c>
      <c r="B478" s="85" t="str">
        <f t="shared" si="7"/>
        <v>000-000</v>
      </c>
      <c r="C478" s="10"/>
      <c r="D478" s="10"/>
      <c r="E478" s="41"/>
      <c r="F478" s="41"/>
      <c r="G478" s="27"/>
      <c r="H478" s="13"/>
      <c r="I478" s="39"/>
      <c r="J478" s="22"/>
      <c r="K478" s="23"/>
      <c r="L478" s="20"/>
      <c r="M478" s="24"/>
      <c r="N478" s="20"/>
      <c r="O478" s="20"/>
      <c r="P478" s="20"/>
      <c r="Q478" s="20"/>
      <c r="R478" s="20"/>
    </row>
    <row r="479" spans="1:18" ht="18" customHeight="1">
      <c r="A479" s="9">
        <v>431</v>
      </c>
      <c r="B479" s="85" t="str">
        <f t="shared" si="7"/>
        <v>000-000</v>
      </c>
      <c r="C479" s="10"/>
      <c r="D479" s="10"/>
      <c r="E479" s="41"/>
      <c r="F479" s="41"/>
      <c r="G479" s="27"/>
      <c r="H479" s="13"/>
      <c r="I479" s="39"/>
      <c r="J479" s="22"/>
      <c r="K479" s="23"/>
      <c r="L479" s="20"/>
      <c r="M479" s="24"/>
      <c r="N479" s="20"/>
      <c r="O479" s="20"/>
      <c r="P479" s="20"/>
      <c r="Q479" s="20"/>
      <c r="R479" s="20"/>
    </row>
    <row r="480" spans="1:18" ht="18" customHeight="1">
      <c r="A480" s="9">
        <v>432</v>
      </c>
      <c r="B480" s="85" t="str">
        <f t="shared" si="7"/>
        <v>000-000</v>
      </c>
      <c r="C480" s="10"/>
      <c r="D480" s="10"/>
      <c r="E480" s="41"/>
      <c r="F480" s="41"/>
      <c r="G480" s="27"/>
      <c r="H480" s="13"/>
      <c r="I480" s="39"/>
      <c r="J480" s="22"/>
      <c r="K480" s="23"/>
      <c r="L480" s="20"/>
      <c r="M480" s="24"/>
      <c r="N480" s="20"/>
      <c r="O480" s="20"/>
      <c r="P480" s="20"/>
      <c r="Q480" s="20"/>
      <c r="R480" s="20"/>
    </row>
    <row r="481" spans="1:18" ht="18" customHeight="1">
      <c r="A481" s="9">
        <v>433</v>
      </c>
      <c r="B481" s="85" t="str">
        <f t="shared" si="7"/>
        <v>000-000</v>
      </c>
      <c r="C481" s="10"/>
      <c r="D481" s="10"/>
      <c r="E481" s="41"/>
      <c r="F481" s="41"/>
      <c r="G481" s="27"/>
      <c r="H481" s="13"/>
      <c r="I481" s="39"/>
      <c r="J481" s="22"/>
      <c r="K481" s="23"/>
      <c r="L481" s="20"/>
      <c r="M481" s="24"/>
      <c r="N481" s="20"/>
      <c r="O481" s="20"/>
      <c r="P481" s="20"/>
      <c r="Q481" s="20"/>
      <c r="R481" s="20"/>
    </row>
    <row r="482" spans="1:18" ht="18" customHeight="1">
      <c r="A482" s="9">
        <v>434</v>
      </c>
      <c r="B482" s="85" t="str">
        <f t="shared" si="7"/>
        <v>000-000</v>
      </c>
      <c r="C482" s="10"/>
      <c r="D482" s="10"/>
      <c r="E482" s="41"/>
      <c r="F482" s="41"/>
      <c r="G482" s="27"/>
      <c r="H482" s="13"/>
      <c r="I482" s="39"/>
      <c r="J482" s="22"/>
      <c r="K482" s="23"/>
      <c r="L482" s="20"/>
      <c r="M482" s="24"/>
      <c r="N482" s="20"/>
      <c r="O482" s="20"/>
      <c r="P482" s="20"/>
      <c r="Q482" s="20"/>
      <c r="R482" s="20"/>
    </row>
    <row r="483" spans="1:18" ht="18" customHeight="1">
      <c r="A483" s="9">
        <v>435</v>
      </c>
      <c r="B483" s="85" t="str">
        <f t="shared" si="7"/>
        <v>000-000</v>
      </c>
      <c r="C483" s="10"/>
      <c r="D483" s="10"/>
      <c r="E483" s="41"/>
      <c r="F483" s="41"/>
      <c r="G483" s="27"/>
      <c r="H483" s="13"/>
      <c r="I483" s="39"/>
      <c r="J483" s="22"/>
      <c r="K483" s="23"/>
      <c r="L483" s="20"/>
      <c r="M483" s="24"/>
      <c r="N483" s="20"/>
      <c r="O483" s="20"/>
      <c r="P483" s="20"/>
      <c r="Q483" s="20"/>
      <c r="R483" s="20"/>
    </row>
    <row r="484" spans="1:18" ht="18" customHeight="1">
      <c r="A484" s="9">
        <v>436</v>
      </c>
      <c r="B484" s="85" t="str">
        <f t="shared" si="7"/>
        <v>000-000</v>
      </c>
      <c r="C484" s="10"/>
      <c r="D484" s="10"/>
      <c r="E484" s="41"/>
      <c r="F484" s="41"/>
      <c r="G484" s="27"/>
      <c r="H484" s="13"/>
      <c r="I484" s="39"/>
      <c r="J484" s="22"/>
      <c r="K484" s="23"/>
      <c r="L484" s="20"/>
      <c r="M484" s="24"/>
      <c r="N484" s="20"/>
      <c r="O484" s="20"/>
      <c r="P484" s="20"/>
      <c r="Q484" s="20"/>
      <c r="R484" s="20"/>
    </row>
    <row r="485" spans="1:18" ht="18" customHeight="1">
      <c r="A485" s="9">
        <v>437</v>
      </c>
      <c r="B485" s="85" t="str">
        <f t="shared" si="7"/>
        <v>000-000</v>
      </c>
      <c r="C485" s="10"/>
      <c r="D485" s="10"/>
      <c r="E485" s="41"/>
      <c r="F485" s="41"/>
      <c r="G485" s="27"/>
      <c r="H485" s="13"/>
      <c r="I485" s="39"/>
      <c r="J485" s="22"/>
      <c r="K485" s="23"/>
      <c r="L485" s="20"/>
      <c r="M485" s="24"/>
      <c r="N485" s="20"/>
      <c r="O485" s="20"/>
      <c r="P485" s="20"/>
      <c r="Q485" s="20"/>
      <c r="R485" s="20"/>
    </row>
    <row r="486" spans="1:18" ht="18" customHeight="1">
      <c r="A486" s="9">
        <v>438</v>
      </c>
      <c r="B486" s="85" t="str">
        <f t="shared" si="7"/>
        <v>000-000</v>
      </c>
      <c r="C486" s="10"/>
      <c r="D486" s="10"/>
      <c r="E486" s="41"/>
      <c r="F486" s="41"/>
      <c r="G486" s="27"/>
      <c r="H486" s="13"/>
      <c r="I486" s="39"/>
      <c r="J486" s="22"/>
      <c r="K486" s="23"/>
      <c r="L486" s="20"/>
      <c r="M486" s="24"/>
      <c r="N486" s="20"/>
      <c r="O486" s="20"/>
      <c r="P486" s="20"/>
      <c r="Q486" s="20"/>
      <c r="R486" s="20"/>
    </row>
    <row r="487" spans="1:18" ht="18" customHeight="1">
      <c r="A487" s="9">
        <v>439</v>
      </c>
      <c r="B487" s="85" t="str">
        <f t="shared" si="7"/>
        <v>000-000</v>
      </c>
      <c r="C487" s="10"/>
      <c r="D487" s="10"/>
      <c r="E487" s="41"/>
      <c r="F487" s="41"/>
      <c r="G487" s="27"/>
      <c r="H487" s="13"/>
      <c r="I487" s="39"/>
      <c r="J487" s="22"/>
      <c r="K487" s="23"/>
      <c r="L487" s="20"/>
      <c r="M487" s="24"/>
      <c r="N487" s="20"/>
      <c r="O487" s="20"/>
      <c r="P487" s="20"/>
      <c r="Q487" s="20"/>
      <c r="R487" s="20"/>
    </row>
    <row r="488" spans="1:18" ht="18" customHeight="1">
      <c r="A488" s="9">
        <v>440</v>
      </c>
      <c r="B488" s="85" t="str">
        <f t="shared" si="7"/>
        <v>000-000</v>
      </c>
      <c r="C488" s="10"/>
      <c r="D488" s="10"/>
      <c r="E488" s="41"/>
      <c r="F488" s="41"/>
      <c r="G488" s="27"/>
      <c r="H488" s="13"/>
      <c r="I488" s="39"/>
      <c r="J488" s="22"/>
      <c r="K488" s="23"/>
      <c r="L488" s="20"/>
      <c r="M488" s="24"/>
      <c r="N488" s="20"/>
      <c r="O488" s="20"/>
      <c r="P488" s="20"/>
      <c r="Q488" s="20"/>
      <c r="R488" s="20"/>
    </row>
    <row r="489" spans="1:18" ht="18" customHeight="1">
      <c r="A489" s="9">
        <v>441</v>
      </c>
      <c r="B489" s="9"/>
      <c r="C489" s="10"/>
      <c r="D489" s="10"/>
      <c r="E489" s="41"/>
      <c r="F489" s="41"/>
      <c r="G489" s="27"/>
      <c r="H489" s="13"/>
      <c r="I489" s="39"/>
      <c r="J489" s="22"/>
      <c r="K489" s="23"/>
      <c r="L489" s="20"/>
      <c r="M489" s="24"/>
      <c r="N489" s="20"/>
      <c r="O489" s="20"/>
      <c r="P489" s="20"/>
      <c r="Q489" s="20"/>
      <c r="R489" s="20"/>
    </row>
    <row r="490" spans="1:18" ht="18" customHeight="1">
      <c r="C490" s="1" t="s">
        <v>412</v>
      </c>
    </row>
    <row r="491" spans="1:18" ht="15" customHeight="1">
      <c r="C491" s="8" t="s">
        <v>112</v>
      </c>
    </row>
    <row r="492" spans="1:18" ht="15" customHeight="1">
      <c r="C492" s="8" t="s">
        <v>113</v>
      </c>
    </row>
  </sheetData>
  <autoFilter ref="A48:R492" xr:uid="{00000000-0009-0000-0000-00000F000000}"/>
  <phoneticPr fontId="21" type="noConversion"/>
  <dataValidations count="3">
    <dataValidation type="list" allowBlank="1" showInputMessage="1" showErrorMessage="1" sqref="F81 D49:D489 F49:F67 F128:F489" xr:uid="{00000000-0002-0000-0F00-000000000000}">
      <formula1>INDIRECT("_"&amp;C49)</formula1>
    </dataValidation>
    <dataValidation type="list" allowBlank="1" showInputMessage="1" showErrorMessage="1" sqref="C128:C143 E128:E143" xr:uid="{00000000-0002-0000-0F00-000001000000}">
      <formula1>#REF!</formula1>
    </dataValidation>
    <dataValidation type="list" allowBlank="1" showInputMessage="1" showErrorMessage="1" sqref="G81 G65:G67 H49:H489 K49:K489" xr:uid="{00000000-0002-0000-0F00-000002000000}">
      <formula1>$H$1:$H$42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3000000}">
          <x14:formula1>
            <xm:f>'C:\Users\chizh\Desktop\关联交易表\[02-关联交易等事项统计表（1月21日前交）--鹰金钱汇总.xlsx]Sheet2'!#REF!</xm:f>
          </x14:formula1>
          <xm:sqref>C49:C67 C144:C489 E49:E67 E144:E489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/>
  <dimension ref="A1:R453"/>
  <sheetViews>
    <sheetView view="pageBreakPreview" topLeftCell="A47" zoomScale="85" zoomScaleNormal="100" zoomScaleSheetLayoutView="85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3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22.81640625" style="8" customWidth="1"/>
    <col min="5" max="5" width="21.7265625" style="8" customWidth="1"/>
    <col min="6" max="6" width="22.7265625" style="8" customWidth="1"/>
    <col min="7" max="7" width="20.453125" style="8" customWidth="1"/>
    <col min="8" max="8" width="19.26953125" style="8" customWidth="1"/>
    <col min="9" max="9" width="14.81640625" style="8" bestFit="1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>
      <c r="H1" s="1" t="s">
        <v>3</v>
      </c>
    </row>
    <row r="2" spans="8:14">
      <c r="H2" s="1" t="s">
        <v>4</v>
      </c>
    </row>
    <row r="3" spans="8:14">
      <c r="H3" s="1" t="s">
        <v>5</v>
      </c>
    </row>
    <row r="4" spans="8:14">
      <c r="H4" s="1" t="s">
        <v>6</v>
      </c>
    </row>
    <row r="5" spans="8:14">
      <c r="H5" s="2" t="s">
        <v>7</v>
      </c>
    </row>
    <row r="6" spans="8:14">
      <c r="H6" s="2" t="s">
        <v>8</v>
      </c>
    </row>
    <row r="7" spans="8:14">
      <c r="H7" s="2" t="s">
        <v>9</v>
      </c>
      <c r="N7" s="3"/>
    </row>
    <row r="8" spans="8:14">
      <c r="H8" s="2" t="s">
        <v>10</v>
      </c>
      <c r="N8" s="3"/>
    </row>
    <row r="9" spans="8:14">
      <c r="H9" s="2" t="s">
        <v>11</v>
      </c>
      <c r="N9" s="3"/>
    </row>
    <row r="10" spans="8:14">
      <c r="H10" s="2" t="s">
        <v>12</v>
      </c>
      <c r="N10" s="3"/>
    </row>
    <row r="11" spans="8:14">
      <c r="H11" s="2" t="s">
        <v>13</v>
      </c>
    </row>
    <row r="12" spans="8:14">
      <c r="H12" s="2" t="s">
        <v>14</v>
      </c>
    </row>
    <row r="13" spans="8:14">
      <c r="H13" s="2" t="s">
        <v>15</v>
      </c>
    </row>
    <row r="14" spans="8:14">
      <c r="H14" s="2" t="s">
        <v>16</v>
      </c>
    </row>
    <row r="15" spans="8:14">
      <c r="H15" s="2" t="s">
        <v>17</v>
      </c>
    </row>
    <row r="16" spans="8:14">
      <c r="H16" s="2" t="s">
        <v>18</v>
      </c>
    </row>
    <row r="17" spans="8:8">
      <c r="H17" s="2" t="s">
        <v>19</v>
      </c>
    </row>
    <row r="18" spans="8:8">
      <c r="H18" s="2" t="s">
        <v>20</v>
      </c>
    </row>
    <row r="19" spans="8:8">
      <c r="H19" s="2" t="s">
        <v>21</v>
      </c>
    </row>
    <row r="20" spans="8:8">
      <c r="H20" s="2" t="s">
        <v>22</v>
      </c>
    </row>
    <row r="21" spans="8:8">
      <c r="H21" s="2" t="s">
        <v>23</v>
      </c>
    </row>
    <row r="22" spans="8:8">
      <c r="H22" s="2" t="s">
        <v>24</v>
      </c>
    </row>
    <row r="23" spans="8:8">
      <c r="H23" s="2" t="s">
        <v>25</v>
      </c>
    </row>
    <row r="24" spans="8:8" ht="10" customHeight="1">
      <c r="H24" s="2" t="s">
        <v>26</v>
      </c>
    </row>
    <row r="25" spans="8:8">
      <c r="H25" s="1" t="s">
        <v>27</v>
      </c>
    </row>
    <row r="26" spans="8:8">
      <c r="H26" s="1" t="s">
        <v>28</v>
      </c>
    </row>
    <row r="27" spans="8:8">
      <c r="H27" s="1" t="s">
        <v>29</v>
      </c>
    </row>
    <row r="28" spans="8:8">
      <c r="H28" s="1" t="s">
        <v>30</v>
      </c>
    </row>
    <row r="29" spans="8:8">
      <c r="H29" s="1" t="s">
        <v>31</v>
      </c>
    </row>
    <row r="30" spans="8:8">
      <c r="H30" s="1" t="s">
        <v>32</v>
      </c>
    </row>
    <row r="31" spans="8:8">
      <c r="H31" s="1" t="s">
        <v>33</v>
      </c>
    </row>
    <row r="32" spans="8:8">
      <c r="H32" s="1" t="s">
        <v>34</v>
      </c>
    </row>
    <row r="33" spans="1:18">
      <c r="H33" s="1" t="s">
        <v>35</v>
      </c>
    </row>
    <row r="34" spans="1:18">
      <c r="H34" s="1" t="s">
        <v>36</v>
      </c>
    </row>
    <row r="35" spans="1:18">
      <c r="H35" s="1" t="s">
        <v>37</v>
      </c>
    </row>
    <row r="36" spans="1:18">
      <c r="H36" s="1" t="s">
        <v>38</v>
      </c>
    </row>
    <row r="37" spans="1:18">
      <c r="H37" s="1" t="s">
        <v>39</v>
      </c>
    </row>
    <row r="38" spans="1:18">
      <c r="H38" s="1" t="s">
        <v>40</v>
      </c>
    </row>
    <row r="39" spans="1:18">
      <c r="H39" s="1" t="s">
        <v>41</v>
      </c>
    </row>
    <row r="40" spans="1:18">
      <c r="H40" s="1" t="s">
        <v>42</v>
      </c>
    </row>
    <row r="41" spans="1:18">
      <c r="H41" s="1" t="s">
        <v>43</v>
      </c>
    </row>
    <row r="42" spans="1:18">
      <c r="H42" s="2" t="s">
        <v>44</v>
      </c>
    </row>
    <row r="47" spans="1:18" s="5" customFormat="1" ht="17.25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18" customHeight="1">
      <c r="A49" s="9">
        <v>1</v>
      </c>
      <c r="B49" s="10" t="str">
        <f t="shared" ref="B49:B112" si="0">TEXT(C49,"000")&amp;"-"&amp;TEXT(E49,"000")</f>
        <v>2级-3级</v>
      </c>
      <c r="C49" s="10" t="s">
        <v>66</v>
      </c>
      <c r="D49" s="10" t="s">
        <v>106</v>
      </c>
      <c r="E49" s="10" t="s">
        <v>69</v>
      </c>
      <c r="F49" s="10" t="s">
        <v>414</v>
      </c>
      <c r="G49" s="21" t="s">
        <v>403</v>
      </c>
      <c r="H49" s="13" t="s">
        <v>6</v>
      </c>
      <c r="I49" s="26">
        <v>519064.28</v>
      </c>
      <c r="J49" s="22"/>
      <c r="K49" s="23"/>
      <c r="L49" s="32"/>
      <c r="M49" s="24"/>
      <c r="N49" s="20"/>
      <c r="O49" s="20"/>
      <c r="P49" s="20"/>
      <c r="Q49" s="20"/>
      <c r="R49" s="20"/>
    </row>
    <row r="50" spans="1:18" ht="18" customHeight="1">
      <c r="A50" s="9">
        <v>2</v>
      </c>
      <c r="B50" s="10" t="str">
        <f t="shared" si="0"/>
        <v>2级-3级</v>
      </c>
      <c r="C50" s="10" t="s">
        <v>66</v>
      </c>
      <c r="D50" s="10" t="s">
        <v>106</v>
      </c>
      <c r="E50" s="10" t="s">
        <v>69</v>
      </c>
      <c r="F50" s="10" t="s">
        <v>415</v>
      </c>
      <c r="G50" s="21" t="s">
        <v>416</v>
      </c>
      <c r="H50" s="13" t="s">
        <v>8</v>
      </c>
      <c r="I50" s="26">
        <v>3307.53</v>
      </c>
      <c r="J50" s="22"/>
      <c r="K50" s="23"/>
      <c r="L50" s="32"/>
      <c r="M50" s="24"/>
      <c r="N50" s="20"/>
      <c r="O50" s="20"/>
      <c r="P50" s="20"/>
      <c r="Q50" s="20"/>
      <c r="R50" s="20"/>
    </row>
    <row r="51" spans="1:18" ht="18" customHeight="1">
      <c r="A51" s="9">
        <v>3</v>
      </c>
      <c r="B51" s="10" t="str">
        <f t="shared" si="0"/>
        <v>2级-3级</v>
      </c>
      <c r="C51" s="10" t="s">
        <v>66</v>
      </c>
      <c r="D51" s="10" t="s">
        <v>106</v>
      </c>
      <c r="E51" s="10" t="s">
        <v>69</v>
      </c>
      <c r="F51" s="10" t="s">
        <v>415</v>
      </c>
      <c r="G51" s="21" t="s">
        <v>417</v>
      </c>
      <c r="H51" s="13" t="s">
        <v>9</v>
      </c>
      <c r="I51" s="26">
        <f>171879209.28+50000000</f>
        <v>221879209.28</v>
      </c>
      <c r="J51" s="22"/>
      <c r="K51" s="23"/>
      <c r="L51" s="32"/>
      <c r="M51" s="24"/>
      <c r="N51" s="20"/>
      <c r="O51" s="20"/>
      <c r="P51" s="20"/>
      <c r="Q51" s="20"/>
      <c r="R51" s="20"/>
    </row>
    <row r="52" spans="1:18" ht="18" customHeight="1">
      <c r="A52" s="9">
        <v>4</v>
      </c>
      <c r="B52" s="10" t="str">
        <f t="shared" si="0"/>
        <v>2级-3级</v>
      </c>
      <c r="C52" s="10" t="s">
        <v>66</v>
      </c>
      <c r="D52" s="10" t="s">
        <v>106</v>
      </c>
      <c r="E52" s="10" t="s">
        <v>69</v>
      </c>
      <c r="F52" s="10" t="s">
        <v>418</v>
      </c>
      <c r="G52" s="21" t="s">
        <v>419</v>
      </c>
      <c r="H52" s="13" t="s">
        <v>9</v>
      </c>
      <c r="I52" s="26">
        <v>20537.54</v>
      </c>
      <c r="J52" s="22"/>
      <c r="K52" s="23"/>
      <c r="L52" s="32"/>
      <c r="M52" s="24"/>
      <c r="N52" s="20"/>
      <c r="O52" s="20"/>
      <c r="P52" s="20"/>
      <c r="Q52" s="20"/>
      <c r="R52" s="20"/>
    </row>
    <row r="53" spans="1:18" ht="18" customHeight="1">
      <c r="A53" s="9">
        <v>5</v>
      </c>
      <c r="B53" s="10" t="str">
        <f t="shared" si="0"/>
        <v>2级-3级</v>
      </c>
      <c r="C53" s="10" t="s">
        <v>66</v>
      </c>
      <c r="D53" s="10" t="s">
        <v>106</v>
      </c>
      <c r="E53" s="10" t="s">
        <v>69</v>
      </c>
      <c r="F53" s="10" t="s">
        <v>420</v>
      </c>
      <c r="G53" s="21" t="s">
        <v>297</v>
      </c>
      <c r="H53" s="13" t="s">
        <v>3</v>
      </c>
      <c r="I53" s="26">
        <v>5739.57</v>
      </c>
      <c r="J53" s="22"/>
      <c r="K53" s="23"/>
      <c r="L53" s="32"/>
      <c r="M53" s="24"/>
      <c r="N53" s="20"/>
      <c r="O53" s="20"/>
      <c r="P53" s="20"/>
      <c r="Q53" s="20"/>
      <c r="R53" s="20"/>
    </row>
    <row r="54" spans="1:18" ht="18" customHeight="1">
      <c r="A54" s="9">
        <v>6</v>
      </c>
      <c r="B54" s="10" t="str">
        <f t="shared" si="0"/>
        <v>2级-3级</v>
      </c>
      <c r="C54" s="10" t="s">
        <v>66</v>
      </c>
      <c r="D54" s="10" t="s">
        <v>106</v>
      </c>
      <c r="E54" s="10" t="s">
        <v>69</v>
      </c>
      <c r="F54" s="10" t="s">
        <v>415</v>
      </c>
      <c r="G54" s="21" t="s">
        <v>421</v>
      </c>
      <c r="H54" s="13" t="s">
        <v>5</v>
      </c>
      <c r="I54" s="26">
        <f>466350496.96+890000</f>
        <v>467240496.95999998</v>
      </c>
      <c r="J54" s="22"/>
      <c r="K54" s="23"/>
      <c r="L54" s="38"/>
      <c r="M54" s="24"/>
      <c r="N54" s="20"/>
      <c r="O54" s="20" t="str">
        <f>IF(M54=0,"OK","待核对")</f>
        <v>OK</v>
      </c>
      <c r="P54" s="20"/>
      <c r="Q54" s="20"/>
      <c r="R54" s="20"/>
    </row>
    <row r="55" spans="1:18" ht="18" customHeight="1">
      <c r="A55" s="9">
        <v>7</v>
      </c>
      <c r="B55" s="10" t="str">
        <f t="shared" si="0"/>
        <v>2级-3级</v>
      </c>
      <c r="C55" s="10" t="s">
        <v>66</v>
      </c>
      <c r="D55" s="10" t="s">
        <v>106</v>
      </c>
      <c r="E55" s="10" t="s">
        <v>69</v>
      </c>
      <c r="F55" s="10" t="s">
        <v>415</v>
      </c>
      <c r="G55" s="61" t="s">
        <v>422</v>
      </c>
      <c r="H55" s="13" t="s">
        <v>16</v>
      </c>
      <c r="I55" s="26">
        <v>200000000</v>
      </c>
      <c r="J55" s="22"/>
      <c r="K55" s="23"/>
      <c r="L55" s="38"/>
      <c r="M55" s="24"/>
      <c r="N55" s="20"/>
      <c r="O55" s="20" t="str">
        <f>IF(M55=0,"OK","待核对")</f>
        <v>OK</v>
      </c>
      <c r="P55" s="20"/>
      <c r="Q55" s="20"/>
      <c r="R55" s="20"/>
    </row>
    <row r="56" spans="1:18" ht="18" customHeight="1">
      <c r="A56" s="9">
        <v>8</v>
      </c>
      <c r="B56" s="10" t="str">
        <f t="shared" si="0"/>
        <v>2级-4级</v>
      </c>
      <c r="C56" s="10" t="s">
        <v>66</v>
      </c>
      <c r="D56" s="10" t="s">
        <v>106</v>
      </c>
      <c r="E56" s="10" t="s">
        <v>72</v>
      </c>
      <c r="F56" s="10" t="s">
        <v>173</v>
      </c>
      <c r="G56" s="61" t="s">
        <v>423</v>
      </c>
      <c r="H56" s="13" t="s">
        <v>8</v>
      </c>
      <c r="I56" s="26">
        <v>659.19</v>
      </c>
      <c r="J56" s="22"/>
      <c r="K56" s="23"/>
      <c r="L56" s="38"/>
      <c r="M56" s="24"/>
      <c r="N56" s="20"/>
      <c r="O56" s="20" t="str">
        <f>IF(M56=0,"OK","待核对")</f>
        <v>OK</v>
      </c>
      <c r="P56" s="20"/>
      <c r="Q56" s="20"/>
      <c r="R56" s="20"/>
    </row>
    <row r="57" spans="1:18" ht="18" customHeight="1">
      <c r="A57" s="9">
        <v>9</v>
      </c>
      <c r="B57" s="10" t="str">
        <f t="shared" si="0"/>
        <v>2级-4级</v>
      </c>
      <c r="C57" s="10" t="s">
        <v>66</v>
      </c>
      <c r="D57" s="10" t="s">
        <v>106</v>
      </c>
      <c r="E57" s="10" t="s">
        <v>72</v>
      </c>
      <c r="F57" s="10" t="s">
        <v>173</v>
      </c>
      <c r="G57" s="61" t="s">
        <v>423</v>
      </c>
      <c r="H57" s="13" t="s">
        <v>9</v>
      </c>
      <c r="I57" s="26">
        <v>5070.8100000000004</v>
      </c>
      <c r="J57" s="22"/>
      <c r="K57" s="23"/>
      <c r="L57" s="40"/>
      <c r="M57" s="24"/>
      <c r="N57" s="20"/>
      <c r="O57" s="20" t="str">
        <f>IF(M57=0,"OK","待核对")</f>
        <v>OK</v>
      </c>
      <c r="P57" s="20"/>
      <c r="Q57" s="20"/>
      <c r="R57" s="20"/>
    </row>
    <row r="58" spans="1:18" ht="18" customHeight="1">
      <c r="A58" s="9">
        <v>10</v>
      </c>
      <c r="B58" s="10" t="str">
        <f t="shared" si="0"/>
        <v>2级-4级</v>
      </c>
      <c r="C58" s="10" t="s">
        <v>66</v>
      </c>
      <c r="D58" s="10" t="s">
        <v>106</v>
      </c>
      <c r="E58" s="10" t="s">
        <v>72</v>
      </c>
      <c r="F58" s="10" t="s">
        <v>173</v>
      </c>
      <c r="G58" s="21" t="s">
        <v>424</v>
      </c>
      <c r="H58" s="13" t="s">
        <v>23</v>
      </c>
      <c r="I58" s="26">
        <v>830</v>
      </c>
      <c r="J58" s="22"/>
      <c r="K58" s="23"/>
      <c r="L58" s="40"/>
      <c r="M58" s="24"/>
      <c r="N58" s="20"/>
      <c r="O58" s="20"/>
      <c r="P58" s="20"/>
      <c r="Q58" s="20"/>
      <c r="R58" s="20"/>
    </row>
    <row r="59" spans="1:18" ht="18" customHeight="1">
      <c r="A59" s="9">
        <v>11</v>
      </c>
      <c r="B59" s="10" t="str">
        <f t="shared" si="0"/>
        <v>2级-3级</v>
      </c>
      <c r="C59" s="10" t="s">
        <v>66</v>
      </c>
      <c r="D59" s="10" t="s">
        <v>106</v>
      </c>
      <c r="E59" s="10" t="s">
        <v>69</v>
      </c>
      <c r="F59" s="10" t="s">
        <v>414</v>
      </c>
      <c r="G59" s="21" t="s">
        <v>424</v>
      </c>
      <c r="H59" s="13" t="s">
        <v>23</v>
      </c>
      <c r="I59" s="26">
        <v>100000</v>
      </c>
      <c r="J59" s="22"/>
      <c r="K59" s="23"/>
      <c r="L59" s="40"/>
      <c r="M59" s="24"/>
      <c r="N59" s="20"/>
      <c r="O59" s="20" t="str">
        <f>IF(M59=0,"OK","待核对")</f>
        <v>OK</v>
      </c>
      <c r="P59" s="20"/>
      <c r="Q59" s="20"/>
      <c r="R59" s="20"/>
    </row>
    <row r="60" spans="1:18" ht="18" customHeight="1">
      <c r="A60" s="9">
        <v>12</v>
      </c>
      <c r="B60" s="10" t="str">
        <f t="shared" si="0"/>
        <v>2级-3级</v>
      </c>
      <c r="C60" s="10" t="s">
        <v>66</v>
      </c>
      <c r="D60" s="10" t="s">
        <v>106</v>
      </c>
      <c r="E60" s="10" t="s">
        <v>69</v>
      </c>
      <c r="F60" s="10" t="s">
        <v>102</v>
      </c>
      <c r="G60" s="21" t="s">
        <v>424</v>
      </c>
      <c r="H60" s="13" t="s">
        <v>23</v>
      </c>
      <c r="I60" s="26">
        <v>836</v>
      </c>
      <c r="J60" s="22"/>
      <c r="K60" s="23"/>
      <c r="L60" s="20"/>
      <c r="M60" s="24"/>
      <c r="N60" s="20"/>
      <c r="O60" s="20" t="str">
        <f>IF(M60=0,"OK","待核对")</f>
        <v>OK</v>
      </c>
      <c r="P60" s="20"/>
      <c r="Q60" s="20"/>
      <c r="R60" s="20"/>
    </row>
    <row r="61" spans="1:18" ht="18" customHeight="1">
      <c r="A61" s="9">
        <v>13</v>
      </c>
      <c r="B61" s="10" t="str">
        <f t="shared" si="0"/>
        <v>2级-2级</v>
      </c>
      <c r="C61" s="10" t="s">
        <v>66</v>
      </c>
      <c r="D61" s="10" t="s">
        <v>106</v>
      </c>
      <c r="E61" s="10" t="s">
        <v>66</v>
      </c>
      <c r="F61" s="10" t="s">
        <v>425</v>
      </c>
      <c r="G61" s="21" t="s">
        <v>403</v>
      </c>
      <c r="H61" s="13" t="s">
        <v>6</v>
      </c>
      <c r="I61" s="26">
        <v>2353720.12</v>
      </c>
      <c r="J61" s="22"/>
      <c r="K61" s="23"/>
      <c r="L61" s="20"/>
      <c r="M61" s="24"/>
      <c r="N61" s="20"/>
      <c r="O61" s="20"/>
      <c r="P61" s="20"/>
      <c r="Q61" s="20"/>
      <c r="R61" s="20"/>
    </row>
    <row r="62" spans="1:18" ht="18" customHeight="1">
      <c r="A62" s="9">
        <v>14</v>
      </c>
      <c r="B62" s="10" t="str">
        <f t="shared" si="0"/>
        <v>2级-4级</v>
      </c>
      <c r="C62" s="10" t="s">
        <v>66</v>
      </c>
      <c r="D62" s="10" t="s">
        <v>106</v>
      </c>
      <c r="E62" s="10" t="s">
        <v>72</v>
      </c>
      <c r="F62" s="10" t="s">
        <v>73</v>
      </c>
      <c r="G62" s="21" t="s">
        <v>424</v>
      </c>
      <c r="H62" s="13" t="s">
        <v>23</v>
      </c>
      <c r="I62" s="26">
        <v>1060</v>
      </c>
      <c r="J62" s="22"/>
      <c r="K62" s="23"/>
      <c r="L62" s="20"/>
      <c r="M62" s="24"/>
      <c r="N62" s="20"/>
      <c r="O62" s="20"/>
      <c r="P62" s="20"/>
      <c r="Q62" s="20"/>
      <c r="R62" s="20"/>
    </row>
    <row r="63" spans="1:18" ht="18" customHeight="1">
      <c r="A63" s="9">
        <v>15</v>
      </c>
      <c r="B63" s="10" t="str">
        <f t="shared" si="0"/>
        <v>2级-3级</v>
      </c>
      <c r="C63" s="10" t="s">
        <v>66</v>
      </c>
      <c r="D63" s="10" t="s">
        <v>106</v>
      </c>
      <c r="E63" s="10" t="s">
        <v>69</v>
      </c>
      <c r="F63" s="10" t="s">
        <v>371</v>
      </c>
      <c r="G63" s="21" t="s">
        <v>424</v>
      </c>
      <c r="H63" s="13" t="s">
        <v>23</v>
      </c>
      <c r="I63" s="26">
        <v>850</v>
      </c>
      <c r="J63" s="22"/>
      <c r="K63" s="23"/>
      <c r="L63" s="20"/>
      <c r="M63" s="24"/>
      <c r="N63" s="20"/>
      <c r="O63" s="20"/>
      <c r="P63" s="20"/>
      <c r="Q63" s="20"/>
      <c r="R63" s="20"/>
    </row>
    <row r="64" spans="1:18" ht="18" customHeight="1">
      <c r="A64" s="9">
        <v>16</v>
      </c>
      <c r="B64" s="10" t="str">
        <f t="shared" si="0"/>
        <v>2级-3级</v>
      </c>
      <c r="C64" s="10" t="s">
        <v>66</v>
      </c>
      <c r="D64" s="10" t="s">
        <v>106</v>
      </c>
      <c r="E64" s="10" t="s">
        <v>69</v>
      </c>
      <c r="F64" s="10" t="s">
        <v>426</v>
      </c>
      <c r="G64" s="21" t="s">
        <v>424</v>
      </c>
      <c r="H64" s="13" t="s">
        <v>23</v>
      </c>
      <c r="I64" s="26">
        <v>803.6</v>
      </c>
      <c r="J64" s="22"/>
      <c r="K64" s="23"/>
      <c r="L64" s="20"/>
      <c r="M64" s="24"/>
      <c r="N64" s="20"/>
      <c r="O64" s="20"/>
      <c r="P64" s="20"/>
      <c r="Q64" s="20"/>
      <c r="R64" s="20"/>
    </row>
    <row r="65" spans="1:18" ht="18" customHeight="1">
      <c r="A65" s="9">
        <v>17</v>
      </c>
      <c r="B65" s="10" t="str">
        <f t="shared" si="0"/>
        <v>2级-3级</v>
      </c>
      <c r="C65" s="10" t="s">
        <v>66</v>
      </c>
      <c r="D65" s="10" t="s">
        <v>106</v>
      </c>
      <c r="E65" s="10" t="s">
        <v>69</v>
      </c>
      <c r="F65" s="10" t="s">
        <v>199</v>
      </c>
      <c r="G65" s="21" t="s">
        <v>424</v>
      </c>
      <c r="H65" s="13" t="s">
        <v>23</v>
      </c>
      <c r="I65" s="26">
        <v>840</v>
      </c>
      <c r="J65" s="22"/>
      <c r="K65" s="23"/>
      <c r="L65" s="20"/>
      <c r="M65" s="24"/>
      <c r="N65" s="20"/>
      <c r="O65" s="20"/>
      <c r="P65" s="20"/>
      <c r="Q65" s="20"/>
      <c r="R65" s="20"/>
    </row>
    <row r="66" spans="1:18" ht="18" customHeight="1">
      <c r="A66" s="9">
        <v>18</v>
      </c>
      <c r="B66" s="10" t="str">
        <f t="shared" si="0"/>
        <v>2级-3级</v>
      </c>
      <c r="C66" s="10" t="s">
        <v>66</v>
      </c>
      <c r="D66" s="10" t="s">
        <v>106</v>
      </c>
      <c r="E66" s="10" t="s">
        <v>69</v>
      </c>
      <c r="F66" s="10" t="s">
        <v>170</v>
      </c>
      <c r="G66" s="21" t="s">
        <v>424</v>
      </c>
      <c r="H66" s="13" t="s">
        <v>23</v>
      </c>
      <c r="I66" s="26">
        <v>900</v>
      </c>
      <c r="J66" s="22"/>
      <c r="K66" s="23"/>
      <c r="L66" s="20"/>
      <c r="M66" s="24"/>
      <c r="N66" s="20"/>
      <c r="O66" s="20"/>
      <c r="P66" s="20"/>
      <c r="Q66" s="20"/>
      <c r="R66" s="20"/>
    </row>
    <row r="67" spans="1:18" ht="18" customHeight="1">
      <c r="A67" s="9">
        <v>19</v>
      </c>
      <c r="B67" s="10" t="str">
        <f t="shared" si="0"/>
        <v>2级-4级</v>
      </c>
      <c r="C67" s="10" t="s">
        <v>66</v>
      </c>
      <c r="D67" s="10" t="s">
        <v>106</v>
      </c>
      <c r="E67" s="10" t="s">
        <v>72</v>
      </c>
      <c r="F67" s="10" t="s">
        <v>386</v>
      </c>
      <c r="G67" s="21" t="s">
        <v>424</v>
      </c>
      <c r="H67" s="13" t="s">
        <v>23</v>
      </c>
      <c r="I67" s="26">
        <v>808.5</v>
      </c>
      <c r="J67" s="22"/>
      <c r="K67" s="23"/>
      <c r="L67" s="20"/>
      <c r="M67" s="24"/>
      <c r="N67" s="20"/>
      <c r="O67" s="20"/>
      <c r="P67" s="20"/>
      <c r="Q67" s="20"/>
      <c r="R67" s="20"/>
    </row>
    <row r="68" spans="1:18" ht="18" customHeight="1">
      <c r="A68" s="9">
        <v>20</v>
      </c>
      <c r="B68" s="10" t="str">
        <f t="shared" si="0"/>
        <v>2级-3级</v>
      </c>
      <c r="C68" s="10" t="s">
        <v>66</v>
      </c>
      <c r="D68" s="10" t="s">
        <v>106</v>
      </c>
      <c r="E68" s="10" t="s">
        <v>69</v>
      </c>
      <c r="F68" s="10" t="s">
        <v>427</v>
      </c>
      <c r="G68" s="21" t="s">
        <v>424</v>
      </c>
      <c r="H68" s="13" t="s">
        <v>23</v>
      </c>
      <c r="I68" s="26">
        <v>832</v>
      </c>
      <c r="J68" s="22"/>
      <c r="K68" s="23"/>
      <c r="L68" s="20"/>
      <c r="M68" s="24"/>
      <c r="N68" s="20"/>
      <c r="O68" s="20"/>
      <c r="P68" s="20"/>
      <c r="Q68" s="20"/>
      <c r="R68" s="20"/>
    </row>
    <row r="69" spans="1:18" ht="18" customHeight="1">
      <c r="A69" s="9">
        <v>21</v>
      </c>
      <c r="B69" s="10" t="str">
        <f t="shared" si="0"/>
        <v>2级-3级</v>
      </c>
      <c r="C69" s="10" t="s">
        <v>66</v>
      </c>
      <c r="D69" s="10" t="s">
        <v>106</v>
      </c>
      <c r="E69" s="10" t="s">
        <v>69</v>
      </c>
      <c r="F69" s="10" t="s">
        <v>195</v>
      </c>
      <c r="G69" s="21" t="s">
        <v>424</v>
      </c>
      <c r="H69" s="13" t="s">
        <v>23</v>
      </c>
      <c r="I69" s="26">
        <v>884</v>
      </c>
      <c r="J69" s="22"/>
      <c r="K69" s="23"/>
      <c r="L69" s="20"/>
      <c r="M69" s="24"/>
      <c r="N69" s="20"/>
      <c r="O69" s="20"/>
      <c r="P69" s="20"/>
      <c r="Q69" s="20"/>
      <c r="R69" s="20"/>
    </row>
    <row r="70" spans="1:18" ht="18" customHeight="1">
      <c r="A70" s="9">
        <v>22</v>
      </c>
      <c r="B70" s="10" t="str">
        <f t="shared" si="0"/>
        <v>2级-3级</v>
      </c>
      <c r="C70" s="10" t="s">
        <v>66</v>
      </c>
      <c r="D70" s="10" t="s">
        <v>106</v>
      </c>
      <c r="E70" s="10" t="s">
        <v>69</v>
      </c>
      <c r="F70" s="10" t="s">
        <v>245</v>
      </c>
      <c r="G70" s="21" t="s">
        <v>424</v>
      </c>
      <c r="H70" s="13" t="s">
        <v>23</v>
      </c>
      <c r="I70" s="26">
        <v>840</v>
      </c>
      <c r="J70" s="22"/>
      <c r="K70" s="23"/>
      <c r="L70" s="20"/>
      <c r="M70" s="24"/>
      <c r="N70" s="20"/>
      <c r="O70" s="20"/>
      <c r="P70" s="20"/>
      <c r="Q70" s="20"/>
      <c r="R70" s="20"/>
    </row>
    <row r="71" spans="1:18" ht="18" customHeight="1">
      <c r="A71" s="9">
        <v>23</v>
      </c>
      <c r="B71" s="10" t="str">
        <f t="shared" si="0"/>
        <v>2级-3级</v>
      </c>
      <c r="C71" s="10" t="s">
        <v>66</v>
      </c>
      <c r="D71" s="10" t="s">
        <v>106</v>
      </c>
      <c r="E71" s="10" t="s">
        <v>69</v>
      </c>
      <c r="F71" s="10" t="s">
        <v>428</v>
      </c>
      <c r="G71" s="21" t="s">
        <v>424</v>
      </c>
      <c r="H71" s="13" t="s">
        <v>23</v>
      </c>
      <c r="I71" s="26">
        <v>1037.4000000000001</v>
      </c>
      <c r="J71" s="22"/>
      <c r="K71" s="23"/>
      <c r="L71" s="20"/>
      <c r="M71" s="24"/>
      <c r="N71" s="20"/>
      <c r="O71" s="20"/>
      <c r="P71" s="20"/>
      <c r="Q71" s="20"/>
      <c r="R71" s="20"/>
    </row>
    <row r="72" spans="1:18" ht="18" customHeight="1">
      <c r="A72" s="9">
        <v>24</v>
      </c>
      <c r="B72" s="10" t="str">
        <f t="shared" si="0"/>
        <v>2级-3级</v>
      </c>
      <c r="C72" s="10" t="s">
        <v>66</v>
      </c>
      <c r="D72" s="10" t="s">
        <v>106</v>
      </c>
      <c r="E72" s="10" t="s">
        <v>69</v>
      </c>
      <c r="F72" s="10" t="s">
        <v>429</v>
      </c>
      <c r="G72" s="21" t="s">
        <v>424</v>
      </c>
      <c r="H72" s="13" t="s">
        <v>23</v>
      </c>
      <c r="I72" s="26">
        <v>819</v>
      </c>
      <c r="J72" s="22"/>
      <c r="K72" s="23"/>
      <c r="L72" s="20"/>
      <c r="M72" s="24"/>
      <c r="N72" s="20"/>
      <c r="O72" s="20"/>
      <c r="P72" s="20"/>
      <c r="Q72" s="20"/>
      <c r="R72" s="20"/>
    </row>
    <row r="73" spans="1:18" ht="18" customHeight="1">
      <c r="A73" s="9">
        <v>25</v>
      </c>
      <c r="B73" s="10" t="str">
        <f t="shared" si="0"/>
        <v>2级-3级</v>
      </c>
      <c r="C73" s="10" t="s">
        <v>66</v>
      </c>
      <c r="D73" s="10" t="s">
        <v>106</v>
      </c>
      <c r="E73" s="10" t="s">
        <v>69</v>
      </c>
      <c r="F73" s="10" t="s">
        <v>161</v>
      </c>
      <c r="G73" s="21" t="s">
        <v>424</v>
      </c>
      <c r="H73" s="13" t="s">
        <v>23</v>
      </c>
      <c r="I73" s="26">
        <v>2000</v>
      </c>
      <c r="J73" s="22"/>
      <c r="K73" s="23"/>
      <c r="L73" s="20"/>
      <c r="M73" s="24"/>
      <c r="N73" s="20"/>
      <c r="O73" s="20"/>
      <c r="P73" s="20"/>
      <c r="Q73" s="20"/>
      <c r="R73" s="20"/>
    </row>
    <row r="74" spans="1:18" ht="18" customHeight="1">
      <c r="A74" s="9">
        <v>26</v>
      </c>
      <c r="B74" s="10" t="str">
        <f t="shared" si="0"/>
        <v>2级-3级</v>
      </c>
      <c r="C74" s="10" t="s">
        <v>66</v>
      </c>
      <c r="D74" s="10" t="s">
        <v>106</v>
      </c>
      <c r="E74" s="10" t="s">
        <v>69</v>
      </c>
      <c r="F74" s="10" t="s">
        <v>425</v>
      </c>
      <c r="G74" s="21" t="s">
        <v>424</v>
      </c>
      <c r="H74" s="13" t="s">
        <v>23</v>
      </c>
      <c r="I74" s="26">
        <v>800</v>
      </c>
      <c r="J74" s="22"/>
      <c r="K74" s="23"/>
      <c r="L74" s="20"/>
      <c r="M74" s="24"/>
      <c r="N74" s="20"/>
      <c r="O74" s="20"/>
      <c r="P74" s="20"/>
      <c r="Q74" s="20"/>
      <c r="R74" s="20"/>
    </row>
    <row r="75" spans="1:18" ht="18" customHeight="1">
      <c r="A75" s="9">
        <v>27</v>
      </c>
      <c r="B75" s="10" t="str">
        <f t="shared" si="0"/>
        <v>2级-3级</v>
      </c>
      <c r="C75" s="10" t="s">
        <v>66</v>
      </c>
      <c r="D75" s="10" t="s">
        <v>106</v>
      </c>
      <c r="E75" s="10" t="s">
        <v>69</v>
      </c>
      <c r="F75" s="10" t="s">
        <v>180</v>
      </c>
      <c r="G75" s="21" t="s">
        <v>430</v>
      </c>
      <c r="H75" s="13" t="s">
        <v>9</v>
      </c>
      <c r="I75" s="26">
        <f>27000+56688</f>
        <v>83688</v>
      </c>
      <c r="J75" s="22"/>
      <c r="K75" s="23"/>
      <c r="L75" s="20"/>
      <c r="M75" s="24"/>
      <c r="N75" s="20"/>
      <c r="O75" s="20"/>
      <c r="P75" s="20"/>
      <c r="Q75" s="20"/>
      <c r="R75" s="20"/>
    </row>
    <row r="76" spans="1:18" ht="18" customHeight="1">
      <c r="A76" s="9">
        <v>28</v>
      </c>
      <c r="B76" s="10" t="str">
        <f t="shared" si="0"/>
        <v>2级-3级</v>
      </c>
      <c r="C76" s="10" t="s">
        <v>66</v>
      </c>
      <c r="D76" s="10" t="s">
        <v>106</v>
      </c>
      <c r="E76" s="10" t="s">
        <v>69</v>
      </c>
      <c r="F76" s="10" t="s">
        <v>180</v>
      </c>
      <c r="G76" s="21" t="s">
        <v>424</v>
      </c>
      <c r="H76" s="13" t="s">
        <v>23</v>
      </c>
      <c r="I76" s="26">
        <v>800</v>
      </c>
      <c r="J76" s="22"/>
      <c r="K76" s="23"/>
      <c r="L76" s="20"/>
      <c r="M76" s="24"/>
      <c r="N76" s="20"/>
      <c r="O76" s="20"/>
      <c r="P76" s="20"/>
      <c r="Q76" s="20"/>
      <c r="R76" s="20"/>
    </row>
    <row r="77" spans="1:18" ht="18" customHeight="1">
      <c r="A77" s="9">
        <v>29</v>
      </c>
      <c r="B77" s="10" t="str">
        <f t="shared" si="0"/>
        <v>2级-3级</v>
      </c>
      <c r="C77" s="10" t="s">
        <v>66</v>
      </c>
      <c r="D77" s="10" t="s">
        <v>106</v>
      </c>
      <c r="E77" s="10" t="s">
        <v>69</v>
      </c>
      <c r="F77" s="10" t="s">
        <v>158</v>
      </c>
      <c r="G77" s="21" t="s">
        <v>431</v>
      </c>
      <c r="H77" s="13" t="s">
        <v>8</v>
      </c>
      <c r="I77" s="26">
        <v>755.26</v>
      </c>
      <c r="J77" s="22"/>
      <c r="K77" s="23"/>
      <c r="L77" s="20"/>
      <c r="M77" s="24"/>
      <c r="N77" s="20"/>
      <c r="O77" s="20"/>
      <c r="P77" s="20"/>
      <c r="Q77" s="20"/>
      <c r="R77" s="20"/>
    </row>
    <row r="78" spans="1:18" ht="18" customHeight="1">
      <c r="A78" s="9">
        <v>30</v>
      </c>
      <c r="B78" s="10" t="str">
        <f t="shared" si="0"/>
        <v>2级-3级</v>
      </c>
      <c r="C78" s="10" t="s">
        <v>66</v>
      </c>
      <c r="D78" s="10" t="s">
        <v>106</v>
      </c>
      <c r="E78" s="10" t="s">
        <v>69</v>
      </c>
      <c r="F78" s="10" t="s">
        <v>158</v>
      </c>
      <c r="G78" s="21" t="s">
        <v>431</v>
      </c>
      <c r="H78" s="13" t="s">
        <v>9</v>
      </c>
      <c r="I78" s="26">
        <f>8044.74+5500</f>
        <v>13544.74</v>
      </c>
      <c r="J78" s="22"/>
      <c r="K78" s="23"/>
      <c r="L78" s="20"/>
      <c r="M78" s="24"/>
      <c r="N78" s="20"/>
      <c r="O78" s="20"/>
      <c r="P78" s="20"/>
      <c r="Q78" s="20"/>
      <c r="R78" s="20"/>
    </row>
    <row r="79" spans="1:18" ht="18" customHeight="1">
      <c r="A79" s="9">
        <v>31</v>
      </c>
      <c r="B79" s="10" t="str">
        <f t="shared" si="0"/>
        <v>2级-3级</v>
      </c>
      <c r="C79" s="10" t="s">
        <v>66</v>
      </c>
      <c r="D79" s="10" t="s">
        <v>106</v>
      </c>
      <c r="E79" s="10" t="s">
        <v>69</v>
      </c>
      <c r="F79" s="10" t="s">
        <v>358</v>
      </c>
      <c r="G79" s="21" t="s">
        <v>432</v>
      </c>
      <c r="H79" s="13" t="s">
        <v>8</v>
      </c>
      <c r="I79" s="26">
        <v>4138.1000000000004</v>
      </c>
      <c r="J79" s="22"/>
      <c r="K79" s="23"/>
      <c r="L79" s="20"/>
      <c r="M79" s="24"/>
      <c r="N79" s="20"/>
      <c r="O79" s="20"/>
      <c r="P79" s="20"/>
      <c r="Q79" s="20"/>
      <c r="R79" s="20"/>
    </row>
    <row r="80" spans="1:18" ht="18" customHeight="1">
      <c r="A80" s="9">
        <v>32</v>
      </c>
      <c r="B80" s="10" t="str">
        <f t="shared" si="0"/>
        <v>2级-3级</v>
      </c>
      <c r="C80" s="10" t="s">
        <v>66</v>
      </c>
      <c r="D80" s="10" t="s">
        <v>106</v>
      </c>
      <c r="E80" s="10" t="s">
        <v>69</v>
      </c>
      <c r="F80" s="10" t="s">
        <v>358</v>
      </c>
      <c r="G80" s="21" t="s">
        <v>432</v>
      </c>
      <c r="H80" s="13" t="s">
        <v>9</v>
      </c>
      <c r="I80" s="26">
        <v>107640.37</v>
      </c>
      <c r="J80" s="22"/>
      <c r="K80" s="23"/>
      <c r="L80" s="20"/>
      <c r="M80" s="24"/>
      <c r="N80" s="20"/>
      <c r="O80" s="20"/>
      <c r="P80" s="20"/>
      <c r="Q80" s="20"/>
      <c r="R80" s="20"/>
    </row>
    <row r="81" spans="1:18" ht="18" customHeight="1">
      <c r="A81" s="9">
        <v>33</v>
      </c>
      <c r="B81" s="10" t="str">
        <f t="shared" si="0"/>
        <v>2级-3级</v>
      </c>
      <c r="C81" s="10" t="s">
        <v>66</v>
      </c>
      <c r="D81" s="10" t="s">
        <v>106</v>
      </c>
      <c r="E81" s="10" t="s">
        <v>69</v>
      </c>
      <c r="F81" s="10" t="s">
        <v>358</v>
      </c>
      <c r="G81" s="21" t="s">
        <v>424</v>
      </c>
      <c r="H81" s="13" t="s">
        <v>23</v>
      </c>
      <c r="I81" s="26">
        <v>30442.799999999999</v>
      </c>
      <c r="J81" s="22"/>
      <c r="K81" s="23"/>
      <c r="L81" s="20"/>
      <c r="M81" s="24"/>
      <c r="N81" s="20"/>
      <c r="O81" s="20"/>
      <c r="P81" s="20"/>
      <c r="Q81" s="20"/>
      <c r="R81" s="20"/>
    </row>
    <row r="82" spans="1:18" ht="18" customHeight="1">
      <c r="A82" s="9">
        <v>34</v>
      </c>
      <c r="B82" s="10" t="str">
        <f t="shared" si="0"/>
        <v>3级-2级</v>
      </c>
      <c r="C82" s="73" t="s">
        <v>433</v>
      </c>
      <c r="D82" s="73" t="s">
        <v>418</v>
      </c>
      <c r="E82" s="73" t="s">
        <v>434</v>
      </c>
      <c r="F82" s="73" t="s">
        <v>106</v>
      </c>
      <c r="G82" s="81" t="s">
        <v>297</v>
      </c>
      <c r="H82" s="115" t="s">
        <v>3</v>
      </c>
      <c r="I82" s="26">
        <v>23207.42</v>
      </c>
      <c r="J82" s="22"/>
      <c r="K82" s="23"/>
      <c r="L82" s="20"/>
      <c r="M82" s="24"/>
      <c r="N82" s="20"/>
      <c r="O82" s="20"/>
      <c r="P82" s="20"/>
      <c r="Q82" s="20"/>
      <c r="R82" s="20"/>
    </row>
    <row r="83" spans="1:18" ht="18" customHeight="1">
      <c r="A83" s="9">
        <v>35</v>
      </c>
      <c r="B83" s="10" t="str">
        <f t="shared" si="0"/>
        <v>3级-3级</v>
      </c>
      <c r="C83" s="73" t="s">
        <v>433</v>
      </c>
      <c r="D83" s="73" t="s">
        <v>418</v>
      </c>
      <c r="E83" s="73" t="s">
        <v>433</v>
      </c>
      <c r="F83" s="73" t="s">
        <v>102</v>
      </c>
      <c r="G83" s="81" t="s">
        <v>297</v>
      </c>
      <c r="H83" s="77" t="s">
        <v>3</v>
      </c>
      <c r="I83" s="26">
        <v>69030</v>
      </c>
      <c r="J83" s="22"/>
      <c r="K83" s="23"/>
      <c r="L83" s="20"/>
      <c r="M83" s="24"/>
      <c r="N83" s="20"/>
      <c r="O83" s="20"/>
      <c r="P83" s="20"/>
      <c r="Q83" s="20"/>
      <c r="R83" s="20"/>
    </row>
    <row r="84" spans="1:18" ht="18" customHeight="1">
      <c r="A84" s="9">
        <v>36</v>
      </c>
      <c r="B84" s="10" t="str">
        <f t="shared" si="0"/>
        <v>3级-3级</v>
      </c>
      <c r="C84" s="73" t="s">
        <v>433</v>
      </c>
      <c r="D84" s="73" t="s">
        <v>418</v>
      </c>
      <c r="E84" s="73" t="s">
        <v>433</v>
      </c>
      <c r="F84" s="73" t="s">
        <v>415</v>
      </c>
      <c r="G84" s="81" t="s">
        <v>297</v>
      </c>
      <c r="H84" s="77" t="s">
        <v>3</v>
      </c>
      <c r="I84" s="26">
        <v>43185.599999999999</v>
      </c>
      <c r="J84" s="22"/>
      <c r="K84" s="23"/>
      <c r="L84" s="20"/>
      <c r="M84" s="24"/>
      <c r="N84" s="20"/>
      <c r="O84" s="20"/>
      <c r="P84" s="20"/>
      <c r="Q84" s="20"/>
      <c r="R84" s="20"/>
    </row>
    <row r="85" spans="1:18" ht="18" customHeight="1">
      <c r="A85" s="9">
        <v>37</v>
      </c>
      <c r="B85" s="10" t="str">
        <f t="shared" si="0"/>
        <v>3级-3级</v>
      </c>
      <c r="C85" s="73" t="s">
        <v>433</v>
      </c>
      <c r="D85" s="73" t="s">
        <v>418</v>
      </c>
      <c r="E85" s="73" t="s">
        <v>433</v>
      </c>
      <c r="F85" s="73" t="s">
        <v>415</v>
      </c>
      <c r="G85" s="81" t="s">
        <v>403</v>
      </c>
      <c r="H85" s="77" t="s">
        <v>6</v>
      </c>
      <c r="I85" s="26">
        <v>4167526.13</v>
      </c>
      <c r="J85" s="22"/>
      <c r="K85" s="23"/>
      <c r="L85" s="20"/>
      <c r="M85" s="24"/>
      <c r="N85" s="20"/>
      <c r="O85" s="20"/>
      <c r="P85" s="20"/>
      <c r="Q85" s="20"/>
      <c r="R85" s="20"/>
    </row>
    <row r="86" spans="1:18" ht="18" customHeight="1">
      <c r="A86" s="9">
        <v>38</v>
      </c>
      <c r="B86" s="10" t="str">
        <f t="shared" si="0"/>
        <v>3级-3级</v>
      </c>
      <c r="C86" s="73" t="s">
        <v>433</v>
      </c>
      <c r="D86" s="73" t="s">
        <v>418</v>
      </c>
      <c r="E86" s="73" t="s">
        <v>433</v>
      </c>
      <c r="F86" s="73" t="s">
        <v>414</v>
      </c>
      <c r="G86" s="81" t="s">
        <v>403</v>
      </c>
      <c r="H86" s="77" t="s">
        <v>6</v>
      </c>
      <c r="I86" s="26">
        <v>28200</v>
      </c>
      <c r="J86" s="22"/>
      <c r="K86" s="23"/>
      <c r="L86" s="20"/>
      <c r="M86" s="24"/>
      <c r="N86" s="20"/>
      <c r="O86" s="20"/>
      <c r="P86" s="20"/>
      <c r="Q86" s="20"/>
      <c r="R86" s="20"/>
    </row>
    <row r="87" spans="1:18" ht="18" customHeight="1">
      <c r="A87" s="9">
        <v>39</v>
      </c>
      <c r="B87" s="10" t="str">
        <f t="shared" si="0"/>
        <v>3级-3级</v>
      </c>
      <c r="C87" s="73" t="s">
        <v>433</v>
      </c>
      <c r="D87" s="73" t="s">
        <v>418</v>
      </c>
      <c r="E87" s="73" t="s">
        <v>433</v>
      </c>
      <c r="F87" s="116" t="s">
        <v>435</v>
      </c>
      <c r="G87" s="81" t="s">
        <v>403</v>
      </c>
      <c r="H87" s="77" t="s">
        <v>6</v>
      </c>
      <c r="I87" s="26">
        <v>-2591718.8199999998</v>
      </c>
      <c r="J87" s="22"/>
      <c r="K87" s="23"/>
      <c r="L87" s="20"/>
      <c r="M87" s="24"/>
      <c r="N87" s="20"/>
      <c r="O87" s="20"/>
      <c r="P87" s="20"/>
      <c r="Q87" s="20"/>
      <c r="R87" s="20"/>
    </row>
    <row r="88" spans="1:18" ht="18" customHeight="1">
      <c r="A88" s="9">
        <v>40</v>
      </c>
      <c r="B88" s="10" t="str">
        <f t="shared" si="0"/>
        <v>3级-3级</v>
      </c>
      <c r="C88" s="73" t="s">
        <v>69</v>
      </c>
      <c r="D88" s="73" t="s">
        <v>420</v>
      </c>
      <c r="E88" s="73" t="s">
        <v>69</v>
      </c>
      <c r="F88" s="73" t="s">
        <v>415</v>
      </c>
      <c r="G88" s="81" t="s">
        <v>403</v>
      </c>
      <c r="H88" s="77" t="s">
        <v>6</v>
      </c>
      <c r="I88" s="26">
        <v>9130.6299999999992</v>
      </c>
      <c r="J88" s="22"/>
      <c r="K88" s="23"/>
      <c r="L88" s="20"/>
      <c r="M88" s="24"/>
      <c r="N88" s="20"/>
      <c r="O88" s="20"/>
      <c r="P88" s="20"/>
      <c r="Q88" s="20"/>
      <c r="R88" s="20"/>
    </row>
    <row r="89" spans="1:18" ht="18" customHeight="1">
      <c r="A89" s="9">
        <v>41</v>
      </c>
      <c r="B89" s="10" t="str">
        <f t="shared" si="0"/>
        <v>3级-3级</v>
      </c>
      <c r="C89" s="73" t="s">
        <v>69</v>
      </c>
      <c r="D89" s="73" t="s">
        <v>420</v>
      </c>
      <c r="E89" s="73" t="s">
        <v>69</v>
      </c>
      <c r="F89" s="73" t="s">
        <v>415</v>
      </c>
      <c r="G89" s="81" t="s">
        <v>185</v>
      </c>
      <c r="H89" s="77" t="s">
        <v>9</v>
      </c>
      <c r="I89" s="26">
        <v>5000000</v>
      </c>
      <c r="J89" s="22"/>
      <c r="K89" s="23"/>
      <c r="L89" s="20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10" t="str">
        <f t="shared" si="0"/>
        <v>3级-2级</v>
      </c>
      <c r="C90" s="73" t="s">
        <v>69</v>
      </c>
      <c r="D90" s="73" t="s">
        <v>420</v>
      </c>
      <c r="E90" s="73" t="s">
        <v>66</v>
      </c>
      <c r="F90" s="73" t="s">
        <v>106</v>
      </c>
      <c r="G90" s="81" t="s">
        <v>403</v>
      </c>
      <c r="H90" s="77" t="s">
        <v>6</v>
      </c>
      <c r="I90" s="26">
        <v>5739.57</v>
      </c>
      <c r="J90" s="22"/>
      <c r="K90" s="23"/>
      <c r="L90" s="20"/>
      <c r="M90" s="24"/>
      <c r="N90" s="20"/>
      <c r="O90" s="20"/>
      <c r="P90" s="20"/>
      <c r="Q90" s="20"/>
      <c r="R90" s="20"/>
    </row>
    <row r="91" spans="1:18" ht="18" customHeight="1">
      <c r="A91" s="9">
        <v>43</v>
      </c>
      <c r="B91" s="10" t="str">
        <f t="shared" si="0"/>
        <v>4级-2级</v>
      </c>
      <c r="C91" s="73" t="s">
        <v>72</v>
      </c>
      <c r="D91" s="73" t="s">
        <v>173</v>
      </c>
      <c r="E91" s="73" t="s">
        <v>66</v>
      </c>
      <c r="F91" s="73" t="s">
        <v>436</v>
      </c>
      <c r="G91" s="81" t="s">
        <v>346</v>
      </c>
      <c r="H91" s="77" t="s">
        <v>6</v>
      </c>
      <c r="I91" s="26">
        <v>2732788</v>
      </c>
      <c r="J91" s="54"/>
      <c r="K91" s="55"/>
      <c r="L91" s="56"/>
      <c r="M91" s="24"/>
      <c r="N91" s="20"/>
      <c r="O91" s="20"/>
      <c r="P91" s="20"/>
      <c r="Q91" s="20"/>
      <c r="R91" s="20"/>
    </row>
    <row r="92" spans="1:18" ht="18" customHeight="1">
      <c r="A92" s="9">
        <v>44</v>
      </c>
      <c r="B92" s="10" t="str">
        <f t="shared" si="0"/>
        <v>4级-2级</v>
      </c>
      <c r="C92" s="73" t="s">
        <v>72</v>
      </c>
      <c r="D92" s="73" t="s">
        <v>173</v>
      </c>
      <c r="E92" s="73" t="s">
        <v>66</v>
      </c>
      <c r="F92" s="73" t="s">
        <v>436</v>
      </c>
      <c r="G92" s="81" t="s">
        <v>437</v>
      </c>
      <c r="H92" s="77" t="s">
        <v>3</v>
      </c>
      <c r="I92" s="26">
        <v>47866</v>
      </c>
      <c r="J92" s="54"/>
      <c r="K92" s="55"/>
      <c r="L92" s="56"/>
      <c r="M92" s="24"/>
      <c r="N92" s="20"/>
      <c r="O92" s="20"/>
      <c r="P92" s="20"/>
      <c r="Q92" s="20"/>
      <c r="R92" s="20"/>
    </row>
    <row r="93" spans="1:18" ht="18" customHeight="1">
      <c r="A93" s="9">
        <v>45</v>
      </c>
      <c r="B93" s="10" t="str">
        <f t="shared" si="0"/>
        <v>4级-2级</v>
      </c>
      <c r="C93" s="73" t="s">
        <v>72</v>
      </c>
      <c r="D93" s="73" t="s">
        <v>173</v>
      </c>
      <c r="E93" s="73" t="s">
        <v>66</v>
      </c>
      <c r="F93" s="73" t="s">
        <v>221</v>
      </c>
      <c r="G93" s="81" t="s">
        <v>437</v>
      </c>
      <c r="H93" s="77" t="s">
        <v>3</v>
      </c>
      <c r="I93" s="26">
        <v>40866</v>
      </c>
      <c r="J93" s="54"/>
      <c r="K93" s="55"/>
      <c r="L93" s="56"/>
      <c r="M93" s="24"/>
      <c r="N93" s="20"/>
      <c r="O93" s="20"/>
      <c r="P93" s="20"/>
      <c r="Q93" s="20"/>
      <c r="R93" s="20"/>
    </row>
    <row r="94" spans="1:18" ht="18" customHeight="1">
      <c r="A94" s="9">
        <v>46</v>
      </c>
      <c r="B94" s="10" t="str">
        <f t="shared" si="0"/>
        <v>4级-3级</v>
      </c>
      <c r="C94" s="73" t="s">
        <v>72</v>
      </c>
      <c r="D94" s="73" t="s">
        <v>173</v>
      </c>
      <c r="E94" s="73" t="s">
        <v>69</v>
      </c>
      <c r="F94" s="73" t="s">
        <v>438</v>
      </c>
      <c r="G94" s="81" t="s">
        <v>437</v>
      </c>
      <c r="H94" s="77" t="s">
        <v>3</v>
      </c>
      <c r="I94" s="26">
        <v>35175</v>
      </c>
      <c r="J94" s="54"/>
      <c r="K94" s="55"/>
      <c r="L94" s="56"/>
      <c r="M94" s="24"/>
      <c r="N94" s="20"/>
      <c r="O94" s="20"/>
      <c r="P94" s="20"/>
      <c r="Q94" s="20"/>
      <c r="R94" s="20"/>
    </row>
    <row r="95" spans="1:18" ht="18" customHeight="1">
      <c r="A95" s="9">
        <v>47</v>
      </c>
      <c r="B95" s="10" t="str">
        <f t="shared" si="0"/>
        <v>4级-3级</v>
      </c>
      <c r="C95" s="73" t="s">
        <v>72</v>
      </c>
      <c r="D95" s="73" t="s">
        <v>173</v>
      </c>
      <c r="E95" s="73" t="s">
        <v>69</v>
      </c>
      <c r="F95" s="73" t="s">
        <v>439</v>
      </c>
      <c r="G95" s="81" t="s">
        <v>437</v>
      </c>
      <c r="H95" s="77" t="s">
        <v>3</v>
      </c>
      <c r="I95" s="26">
        <v>2700</v>
      </c>
      <c r="J95" s="54"/>
      <c r="K95" s="55"/>
      <c r="L95" s="56"/>
      <c r="M95" s="24"/>
      <c r="N95" s="20"/>
      <c r="O95" s="20"/>
      <c r="P95" s="20"/>
      <c r="Q95" s="20"/>
      <c r="R95" s="20"/>
    </row>
    <row r="96" spans="1:18" ht="18" customHeight="1">
      <c r="A96" s="9">
        <v>48</v>
      </c>
      <c r="B96" s="10" t="str">
        <f t="shared" si="0"/>
        <v>4级-3级</v>
      </c>
      <c r="C96" s="73" t="s">
        <v>72</v>
      </c>
      <c r="D96" s="73" t="s">
        <v>173</v>
      </c>
      <c r="E96" s="73" t="s">
        <v>69</v>
      </c>
      <c r="F96" s="73" t="s">
        <v>440</v>
      </c>
      <c r="G96" s="81" t="s">
        <v>437</v>
      </c>
      <c r="H96" s="77" t="s">
        <v>3</v>
      </c>
      <c r="I96" s="26">
        <v>4830</v>
      </c>
      <c r="J96" s="54"/>
      <c r="K96" s="55"/>
      <c r="L96" s="59"/>
      <c r="M96" s="24"/>
      <c r="N96" s="20"/>
      <c r="O96" s="20"/>
      <c r="P96" s="20"/>
      <c r="Q96" s="20"/>
      <c r="R96" s="20"/>
    </row>
    <row r="97" spans="1:18" ht="18" customHeight="1">
      <c r="A97" s="9">
        <v>49</v>
      </c>
      <c r="B97" s="10" t="str">
        <f t="shared" si="0"/>
        <v>4级-2级</v>
      </c>
      <c r="C97" s="73" t="s">
        <v>72</v>
      </c>
      <c r="D97" s="73" t="s">
        <v>173</v>
      </c>
      <c r="E97" s="73" t="s">
        <v>66</v>
      </c>
      <c r="F97" s="73" t="s">
        <v>441</v>
      </c>
      <c r="G97" s="81" t="s">
        <v>437</v>
      </c>
      <c r="H97" s="77" t="s">
        <v>3</v>
      </c>
      <c r="I97" s="26">
        <v>52388</v>
      </c>
      <c r="J97" s="54"/>
      <c r="K97" s="55"/>
      <c r="L97" s="59"/>
      <c r="M97" s="24"/>
      <c r="N97" s="20"/>
      <c r="O97" s="20"/>
      <c r="P97" s="20"/>
      <c r="Q97" s="20"/>
      <c r="R97" s="20"/>
    </row>
    <row r="98" spans="1:18" ht="18" customHeight="1">
      <c r="A98" s="9">
        <v>50</v>
      </c>
      <c r="B98" s="10" t="str">
        <f t="shared" si="0"/>
        <v>4级-3级</v>
      </c>
      <c r="C98" s="73" t="s">
        <v>72</v>
      </c>
      <c r="D98" s="73" t="s">
        <v>173</v>
      </c>
      <c r="E98" s="73" t="s">
        <v>69</v>
      </c>
      <c r="F98" s="73" t="s">
        <v>442</v>
      </c>
      <c r="G98" s="81" t="s">
        <v>437</v>
      </c>
      <c r="H98" s="77" t="s">
        <v>3</v>
      </c>
      <c r="I98" s="26">
        <v>2800</v>
      </c>
      <c r="J98" s="54"/>
      <c r="K98" s="55"/>
      <c r="L98" s="59"/>
      <c r="M98" s="24"/>
      <c r="N98" s="20"/>
      <c r="O98" s="20"/>
      <c r="P98" s="20"/>
      <c r="Q98" s="20"/>
      <c r="R98" s="20"/>
    </row>
    <row r="99" spans="1:18" ht="18" customHeight="1">
      <c r="A99" s="9">
        <v>51</v>
      </c>
      <c r="B99" s="10" t="str">
        <f t="shared" si="0"/>
        <v>4级-2级</v>
      </c>
      <c r="C99" s="73" t="s">
        <v>72</v>
      </c>
      <c r="D99" s="73" t="s">
        <v>173</v>
      </c>
      <c r="E99" s="73" t="s">
        <v>66</v>
      </c>
      <c r="F99" s="73" t="s">
        <v>443</v>
      </c>
      <c r="G99" s="81" t="s">
        <v>437</v>
      </c>
      <c r="H99" s="77" t="s">
        <v>3</v>
      </c>
      <c r="I99" s="26">
        <v>5796</v>
      </c>
      <c r="J99" s="54"/>
      <c r="K99" s="55"/>
      <c r="L99" s="60"/>
      <c r="M99" s="24"/>
      <c r="N99" s="20"/>
      <c r="O99" s="20"/>
      <c r="P99" s="20"/>
      <c r="Q99" s="20"/>
      <c r="R99" s="20"/>
    </row>
    <row r="100" spans="1:18" ht="18" customHeight="1">
      <c r="A100" s="9">
        <v>52</v>
      </c>
      <c r="B100" s="10" t="str">
        <f t="shared" si="0"/>
        <v>4级-2级</v>
      </c>
      <c r="C100" s="73" t="s">
        <v>72</v>
      </c>
      <c r="D100" s="73" t="s">
        <v>173</v>
      </c>
      <c r="E100" s="73" t="s">
        <v>66</v>
      </c>
      <c r="F100" s="73" t="s">
        <v>444</v>
      </c>
      <c r="G100" s="81" t="s">
        <v>437</v>
      </c>
      <c r="H100" s="77" t="s">
        <v>3</v>
      </c>
      <c r="I100" s="26">
        <v>23920.000000000098</v>
      </c>
      <c r="J100" s="54"/>
      <c r="K100" s="55"/>
      <c r="L100" s="60"/>
      <c r="M100" s="24"/>
      <c r="N100" s="20"/>
      <c r="O100" s="20"/>
      <c r="P100" s="20"/>
      <c r="Q100" s="20"/>
      <c r="R100" s="20"/>
    </row>
    <row r="101" spans="1:18" ht="18" customHeight="1">
      <c r="A101" s="9">
        <v>53</v>
      </c>
      <c r="B101" s="10" t="str">
        <f t="shared" si="0"/>
        <v>4级-2级</v>
      </c>
      <c r="C101" s="73" t="s">
        <v>72</v>
      </c>
      <c r="D101" s="73" t="s">
        <v>173</v>
      </c>
      <c r="E101" s="73" t="s">
        <v>66</v>
      </c>
      <c r="F101" s="73" t="s">
        <v>445</v>
      </c>
      <c r="G101" s="81" t="s">
        <v>437</v>
      </c>
      <c r="H101" s="77" t="s">
        <v>3</v>
      </c>
      <c r="I101" s="26">
        <v>2200</v>
      </c>
      <c r="J101" s="54"/>
      <c r="K101" s="55"/>
      <c r="L101" s="58"/>
      <c r="M101" s="24"/>
      <c r="N101" s="20"/>
      <c r="O101" s="20"/>
      <c r="P101" s="20"/>
      <c r="Q101" s="20"/>
      <c r="R101" s="20"/>
    </row>
    <row r="102" spans="1:18" ht="18" customHeight="1">
      <c r="A102" s="9">
        <v>54</v>
      </c>
      <c r="B102" s="10" t="str">
        <f t="shared" si="0"/>
        <v>4级-2级</v>
      </c>
      <c r="C102" s="73" t="s">
        <v>72</v>
      </c>
      <c r="D102" s="73" t="s">
        <v>173</v>
      </c>
      <c r="E102" s="73" t="s">
        <v>66</v>
      </c>
      <c r="F102" s="73" t="s">
        <v>446</v>
      </c>
      <c r="G102" s="81" t="s">
        <v>437</v>
      </c>
      <c r="H102" s="77" t="s">
        <v>3</v>
      </c>
      <c r="I102" s="26">
        <v>15440</v>
      </c>
      <c r="J102" s="54"/>
      <c r="K102" s="55"/>
      <c r="L102" s="58"/>
      <c r="M102" s="24"/>
      <c r="N102" s="20"/>
      <c r="O102" s="20"/>
      <c r="P102" s="20"/>
      <c r="Q102" s="20"/>
      <c r="R102" s="20"/>
    </row>
    <row r="103" spans="1:18" ht="18" customHeight="1">
      <c r="A103" s="9">
        <v>55</v>
      </c>
      <c r="B103" s="10" t="str">
        <f t="shared" si="0"/>
        <v>4级-2级</v>
      </c>
      <c r="C103" s="73" t="s">
        <v>72</v>
      </c>
      <c r="D103" s="73" t="s">
        <v>173</v>
      </c>
      <c r="E103" s="73" t="s">
        <v>66</v>
      </c>
      <c r="F103" s="73" t="s">
        <v>214</v>
      </c>
      <c r="G103" s="81" t="s">
        <v>437</v>
      </c>
      <c r="H103" s="77" t="s">
        <v>3</v>
      </c>
      <c r="I103" s="26">
        <v>15130.0000000001</v>
      </c>
      <c r="J103" s="54"/>
      <c r="K103" s="55"/>
      <c r="L103" s="58"/>
      <c r="M103" s="24"/>
      <c r="N103" s="20"/>
      <c r="O103" s="20"/>
      <c r="P103" s="20"/>
      <c r="Q103" s="20"/>
      <c r="R103" s="20"/>
    </row>
    <row r="104" spans="1:18" ht="18" customHeight="1">
      <c r="A104" s="9">
        <v>56</v>
      </c>
      <c r="B104" s="10" t="str">
        <f t="shared" si="0"/>
        <v>4级-3级</v>
      </c>
      <c r="C104" s="73" t="s">
        <v>72</v>
      </c>
      <c r="D104" s="73" t="s">
        <v>173</v>
      </c>
      <c r="E104" s="73" t="s">
        <v>69</v>
      </c>
      <c r="F104" s="73" t="s">
        <v>447</v>
      </c>
      <c r="G104" s="81" t="s">
        <v>437</v>
      </c>
      <c r="H104" s="77" t="s">
        <v>3</v>
      </c>
      <c r="I104" s="26">
        <v>4063.6</v>
      </c>
      <c r="J104" s="54"/>
      <c r="K104" s="55"/>
      <c r="L104" s="58"/>
      <c r="M104" s="24"/>
      <c r="N104" s="20"/>
      <c r="O104" s="20"/>
      <c r="P104" s="20"/>
      <c r="Q104" s="20"/>
      <c r="R104" s="20"/>
    </row>
    <row r="105" spans="1:18" ht="18" customHeight="1">
      <c r="A105" s="9">
        <v>57</v>
      </c>
      <c r="B105" s="10" t="str">
        <f t="shared" si="0"/>
        <v>4级-3级</v>
      </c>
      <c r="C105" s="73" t="s">
        <v>72</v>
      </c>
      <c r="D105" s="73" t="s">
        <v>173</v>
      </c>
      <c r="E105" s="73" t="s">
        <v>69</v>
      </c>
      <c r="F105" s="73" t="s">
        <v>448</v>
      </c>
      <c r="G105" s="81" t="s">
        <v>437</v>
      </c>
      <c r="H105" s="77" t="s">
        <v>3</v>
      </c>
      <c r="I105" s="26">
        <v>640</v>
      </c>
      <c r="J105" s="54"/>
      <c r="K105" s="55"/>
      <c r="L105" s="58"/>
      <c r="M105" s="24"/>
      <c r="N105" s="20"/>
      <c r="O105" s="20"/>
      <c r="P105" s="20"/>
      <c r="Q105" s="20"/>
      <c r="R105" s="20"/>
    </row>
    <row r="106" spans="1:18" ht="18" customHeight="1">
      <c r="A106" s="9">
        <v>58</v>
      </c>
      <c r="B106" s="10" t="str">
        <f t="shared" si="0"/>
        <v>4级-3级</v>
      </c>
      <c r="C106" s="73" t="s">
        <v>72</v>
      </c>
      <c r="D106" s="73" t="s">
        <v>173</v>
      </c>
      <c r="E106" s="73" t="s">
        <v>69</v>
      </c>
      <c r="F106" s="73" t="s">
        <v>449</v>
      </c>
      <c r="G106" s="81" t="s">
        <v>437</v>
      </c>
      <c r="H106" s="77" t="s">
        <v>3</v>
      </c>
      <c r="I106" s="26">
        <v>1530</v>
      </c>
      <c r="J106" s="54"/>
      <c r="K106" s="55"/>
      <c r="L106" s="58"/>
      <c r="M106" s="24"/>
      <c r="N106" s="20"/>
      <c r="O106" s="20"/>
      <c r="P106" s="20"/>
      <c r="Q106" s="20"/>
      <c r="R106" s="20"/>
    </row>
    <row r="107" spans="1:18" ht="18" customHeight="1">
      <c r="A107" s="9">
        <v>59</v>
      </c>
      <c r="B107" s="10" t="str">
        <f t="shared" si="0"/>
        <v>4级-2级</v>
      </c>
      <c r="C107" s="73" t="s">
        <v>72</v>
      </c>
      <c r="D107" s="73" t="s">
        <v>173</v>
      </c>
      <c r="E107" s="73" t="s">
        <v>66</v>
      </c>
      <c r="F107" s="73" t="s">
        <v>308</v>
      </c>
      <c r="G107" s="81" t="s">
        <v>437</v>
      </c>
      <c r="H107" s="77" t="s">
        <v>3</v>
      </c>
      <c r="I107" s="26">
        <v>9600</v>
      </c>
      <c r="J107" s="54"/>
      <c r="K107" s="55"/>
      <c r="L107" s="58"/>
      <c r="M107" s="24"/>
      <c r="N107" s="20"/>
      <c r="O107" s="20"/>
      <c r="P107" s="20"/>
      <c r="Q107" s="20"/>
      <c r="R107" s="20"/>
    </row>
    <row r="108" spans="1:18" ht="18" customHeight="1">
      <c r="A108" s="9">
        <v>60</v>
      </c>
      <c r="B108" s="10" t="str">
        <f t="shared" si="0"/>
        <v>4级-2级</v>
      </c>
      <c r="C108" s="73" t="s">
        <v>72</v>
      </c>
      <c r="D108" s="73" t="s">
        <v>173</v>
      </c>
      <c r="E108" s="73" t="s">
        <v>66</v>
      </c>
      <c r="F108" s="73" t="s">
        <v>450</v>
      </c>
      <c r="G108" s="81" t="s">
        <v>437</v>
      </c>
      <c r="H108" s="77" t="s">
        <v>3</v>
      </c>
      <c r="I108" s="26">
        <v>840</v>
      </c>
      <c r="J108" s="54"/>
      <c r="K108" s="55"/>
      <c r="L108" s="58"/>
      <c r="M108" s="24"/>
      <c r="N108" s="20"/>
      <c r="O108" s="20"/>
      <c r="P108" s="20"/>
      <c r="Q108" s="20"/>
      <c r="R108" s="20"/>
    </row>
    <row r="109" spans="1:18" ht="18" customHeight="1">
      <c r="A109" s="9">
        <v>61</v>
      </c>
      <c r="B109" s="10" t="str">
        <f t="shared" si="0"/>
        <v>4级-2级</v>
      </c>
      <c r="C109" s="73" t="s">
        <v>72</v>
      </c>
      <c r="D109" s="73" t="s">
        <v>173</v>
      </c>
      <c r="E109" s="73" t="s">
        <v>66</v>
      </c>
      <c r="F109" s="73" t="s">
        <v>451</v>
      </c>
      <c r="G109" s="81" t="s">
        <v>437</v>
      </c>
      <c r="H109" s="77" t="s">
        <v>3</v>
      </c>
      <c r="I109" s="26">
        <v>3956</v>
      </c>
      <c r="J109" s="54"/>
      <c r="K109" s="55"/>
      <c r="L109" s="58"/>
      <c r="M109" s="24"/>
      <c r="N109" s="20"/>
      <c r="O109" s="20"/>
      <c r="P109" s="20"/>
      <c r="Q109" s="20"/>
      <c r="R109" s="20"/>
    </row>
    <row r="110" spans="1:18" ht="18" customHeight="1">
      <c r="A110" s="9">
        <v>62</v>
      </c>
      <c r="B110" s="10" t="str">
        <f t="shared" si="0"/>
        <v>4级-3级</v>
      </c>
      <c r="C110" s="73" t="s">
        <v>72</v>
      </c>
      <c r="D110" s="73" t="s">
        <v>173</v>
      </c>
      <c r="E110" s="73" t="s">
        <v>69</v>
      </c>
      <c r="F110" s="73" t="s">
        <v>265</v>
      </c>
      <c r="G110" s="81" t="s">
        <v>437</v>
      </c>
      <c r="H110" s="77" t="s">
        <v>3</v>
      </c>
      <c r="I110" s="26">
        <v>28035</v>
      </c>
      <c r="J110" s="54"/>
      <c r="K110" s="55"/>
      <c r="L110" s="58"/>
      <c r="M110" s="24"/>
      <c r="N110" s="20"/>
      <c r="O110" s="20"/>
      <c r="P110" s="20"/>
      <c r="Q110" s="20"/>
      <c r="R110" s="20"/>
    </row>
    <row r="111" spans="1:18" ht="18" customHeight="1">
      <c r="A111" s="9">
        <v>63</v>
      </c>
      <c r="B111" s="10" t="str">
        <f t="shared" si="0"/>
        <v>4级-4级</v>
      </c>
      <c r="C111" s="73" t="s">
        <v>72</v>
      </c>
      <c r="D111" s="73" t="s">
        <v>173</v>
      </c>
      <c r="E111" s="73" t="s">
        <v>72</v>
      </c>
      <c r="F111" s="73" t="s">
        <v>264</v>
      </c>
      <c r="G111" s="81" t="s">
        <v>437</v>
      </c>
      <c r="H111" s="77" t="s">
        <v>3</v>
      </c>
      <c r="I111" s="26">
        <v>21900</v>
      </c>
      <c r="J111" s="54"/>
      <c r="K111" s="55"/>
      <c r="L111" s="58"/>
      <c r="M111" s="24"/>
      <c r="N111" s="20"/>
      <c r="O111" s="20"/>
      <c r="P111" s="20"/>
      <c r="Q111" s="20"/>
      <c r="R111" s="20"/>
    </row>
    <row r="112" spans="1:18" ht="18" customHeight="1">
      <c r="A112" s="9">
        <v>64</v>
      </c>
      <c r="B112" s="10" t="str">
        <f t="shared" si="0"/>
        <v>4级-3级</v>
      </c>
      <c r="C112" s="73" t="s">
        <v>72</v>
      </c>
      <c r="D112" s="73" t="s">
        <v>173</v>
      </c>
      <c r="E112" s="73" t="s">
        <v>69</v>
      </c>
      <c r="F112" s="73" t="s">
        <v>102</v>
      </c>
      <c r="G112" s="81" t="s">
        <v>437</v>
      </c>
      <c r="H112" s="77" t="s">
        <v>3</v>
      </c>
      <c r="I112" s="26">
        <v>11387353.599999998</v>
      </c>
      <c r="J112" s="54" t="s">
        <v>346</v>
      </c>
      <c r="K112" s="55" t="s">
        <v>6</v>
      </c>
      <c r="L112" s="57">
        <v>11387353.599999998</v>
      </c>
      <c r="M112" s="24"/>
      <c r="N112" s="20"/>
      <c r="O112" s="20"/>
      <c r="P112" s="20"/>
      <c r="Q112" s="20"/>
      <c r="R112" s="20"/>
    </row>
    <row r="113" spans="1:18" ht="18" customHeight="1">
      <c r="A113" s="9">
        <v>65</v>
      </c>
      <c r="B113" s="10" t="str">
        <f t="shared" ref="B113:B176" si="1">TEXT(C113,"000")&amp;"-"&amp;TEXT(E113,"000")</f>
        <v>4级-3级</v>
      </c>
      <c r="C113" s="73" t="s">
        <v>72</v>
      </c>
      <c r="D113" s="73" t="s">
        <v>173</v>
      </c>
      <c r="E113" s="73" t="s">
        <v>69</v>
      </c>
      <c r="F113" s="73" t="s">
        <v>102</v>
      </c>
      <c r="G113" s="81" t="s">
        <v>346</v>
      </c>
      <c r="H113" s="77" t="s">
        <v>6</v>
      </c>
      <c r="I113" s="26">
        <v>66444311.480000004</v>
      </c>
      <c r="J113" s="54" t="s">
        <v>452</v>
      </c>
      <c r="K113" s="55" t="s">
        <v>3</v>
      </c>
      <c r="L113" s="57">
        <v>66444311.480000004</v>
      </c>
      <c r="M113" s="24"/>
      <c r="N113" s="20"/>
      <c r="O113" s="20"/>
      <c r="P113" s="20"/>
      <c r="Q113" s="20"/>
      <c r="R113" s="20"/>
    </row>
    <row r="114" spans="1:18" ht="18" customHeight="1">
      <c r="A114" s="9">
        <v>66</v>
      </c>
      <c r="B114" s="10" t="str">
        <f t="shared" si="1"/>
        <v>4级-3级</v>
      </c>
      <c r="C114" s="73" t="s">
        <v>72</v>
      </c>
      <c r="D114" s="73" t="s">
        <v>173</v>
      </c>
      <c r="E114" s="73" t="s">
        <v>69</v>
      </c>
      <c r="F114" s="73" t="s">
        <v>102</v>
      </c>
      <c r="G114" s="81" t="s">
        <v>453</v>
      </c>
      <c r="H114" s="115" t="s">
        <v>23</v>
      </c>
      <c r="I114" s="26">
        <v>572200000</v>
      </c>
      <c r="J114" s="54" t="s">
        <v>454</v>
      </c>
      <c r="K114" s="55" t="s">
        <v>21</v>
      </c>
      <c r="L114" s="57">
        <v>572200000</v>
      </c>
      <c r="M114" s="24"/>
      <c r="N114" s="20"/>
      <c r="O114" s="20"/>
      <c r="P114" s="20"/>
      <c r="Q114" s="20"/>
      <c r="R114" s="20"/>
    </row>
    <row r="115" spans="1:18" ht="18" customHeight="1">
      <c r="A115" s="9">
        <v>67</v>
      </c>
      <c r="B115" s="10" t="str">
        <f t="shared" si="1"/>
        <v>4级-3级</v>
      </c>
      <c r="C115" s="73" t="s">
        <v>72</v>
      </c>
      <c r="D115" s="73" t="s">
        <v>173</v>
      </c>
      <c r="E115" s="73" t="s">
        <v>69</v>
      </c>
      <c r="F115" s="73" t="s">
        <v>102</v>
      </c>
      <c r="G115" s="81" t="s">
        <v>454</v>
      </c>
      <c r="H115" s="77" t="s">
        <v>21</v>
      </c>
      <c r="I115" s="26">
        <v>507200000</v>
      </c>
      <c r="J115" s="54" t="s">
        <v>453</v>
      </c>
      <c r="K115" s="55" t="s">
        <v>23</v>
      </c>
      <c r="L115" s="57">
        <v>507200000</v>
      </c>
      <c r="M115" s="24"/>
      <c r="N115" s="20"/>
      <c r="O115" s="20"/>
      <c r="P115" s="20"/>
      <c r="Q115" s="20"/>
      <c r="R115" s="20"/>
    </row>
    <row r="116" spans="1:18" ht="18" customHeight="1">
      <c r="A116" s="9">
        <v>68</v>
      </c>
      <c r="B116" s="10" t="str">
        <f t="shared" si="1"/>
        <v>4级-3级</v>
      </c>
      <c r="C116" s="73" t="s">
        <v>72</v>
      </c>
      <c r="D116" s="73" t="s">
        <v>173</v>
      </c>
      <c r="E116" s="73" t="s">
        <v>69</v>
      </c>
      <c r="F116" s="73" t="s">
        <v>102</v>
      </c>
      <c r="G116" s="81" t="s">
        <v>455</v>
      </c>
      <c r="H116" s="77" t="s">
        <v>9</v>
      </c>
      <c r="I116" s="26">
        <v>802428.99</v>
      </c>
      <c r="J116" s="54" t="s">
        <v>455</v>
      </c>
      <c r="K116" s="55" t="s">
        <v>456</v>
      </c>
      <c r="L116" s="57">
        <v>802428.99</v>
      </c>
      <c r="M116" s="24"/>
      <c r="N116" s="20"/>
      <c r="O116" s="20"/>
      <c r="P116" s="20"/>
      <c r="Q116" s="20"/>
      <c r="R116" s="20"/>
    </row>
    <row r="117" spans="1:18" ht="18" customHeight="1">
      <c r="A117" s="9">
        <v>69</v>
      </c>
      <c r="B117" s="10" t="str">
        <f t="shared" si="1"/>
        <v>3级-3级</v>
      </c>
      <c r="C117" s="73" t="s">
        <v>69</v>
      </c>
      <c r="D117" s="73" t="s">
        <v>102</v>
      </c>
      <c r="E117" s="73" t="s">
        <v>69</v>
      </c>
      <c r="F117" s="73" t="s">
        <v>457</v>
      </c>
      <c r="G117" s="81" t="s">
        <v>346</v>
      </c>
      <c r="H117" s="77" t="s">
        <v>6</v>
      </c>
      <c r="I117" s="26">
        <v>69030</v>
      </c>
      <c r="J117" s="54"/>
      <c r="K117" s="55"/>
      <c r="L117" s="57"/>
      <c r="M117" s="24"/>
      <c r="N117" s="20"/>
      <c r="O117" s="20"/>
      <c r="P117" s="20"/>
      <c r="Q117" s="20"/>
      <c r="R117" s="20"/>
    </row>
    <row r="118" spans="1:18" ht="18" customHeight="1">
      <c r="A118" s="9">
        <v>70</v>
      </c>
      <c r="B118" s="10" t="str">
        <f t="shared" si="1"/>
        <v>3级-4级</v>
      </c>
      <c r="C118" s="73" t="s">
        <v>69</v>
      </c>
      <c r="D118" s="73" t="s">
        <v>415</v>
      </c>
      <c r="E118" s="73" t="s">
        <v>72</v>
      </c>
      <c r="F118" s="73" t="s">
        <v>173</v>
      </c>
      <c r="G118" s="81" t="s">
        <v>458</v>
      </c>
      <c r="H118" s="77" t="s">
        <v>9</v>
      </c>
      <c r="I118" s="26">
        <v>22086.42</v>
      </c>
      <c r="J118" s="22"/>
      <c r="K118" s="23"/>
      <c r="L118" s="20"/>
      <c r="M118" s="24"/>
      <c r="N118" s="20"/>
      <c r="O118" s="20"/>
      <c r="P118" s="20"/>
      <c r="Q118" s="20"/>
      <c r="R118" s="20"/>
    </row>
    <row r="119" spans="1:18" ht="18" customHeight="1">
      <c r="A119" s="9">
        <v>71</v>
      </c>
      <c r="B119" s="10" t="str">
        <f t="shared" si="1"/>
        <v>3级-2级</v>
      </c>
      <c r="C119" s="73" t="s">
        <v>69</v>
      </c>
      <c r="D119" s="73" t="s">
        <v>415</v>
      </c>
      <c r="E119" s="73" t="s">
        <v>66</v>
      </c>
      <c r="F119" s="73" t="s">
        <v>106</v>
      </c>
      <c r="G119" s="81" t="s">
        <v>421</v>
      </c>
      <c r="H119" s="77" t="s">
        <v>5</v>
      </c>
      <c r="I119" s="26">
        <v>224812087.28</v>
      </c>
      <c r="J119" s="22"/>
      <c r="K119" s="23"/>
      <c r="L119" s="20"/>
      <c r="M119" s="24"/>
      <c r="N119" s="20"/>
      <c r="O119" s="20"/>
      <c r="P119" s="20"/>
      <c r="Q119" s="20"/>
      <c r="R119" s="20"/>
    </row>
    <row r="120" spans="1:18" ht="18" customHeight="1">
      <c r="A120" s="9">
        <v>72</v>
      </c>
      <c r="B120" s="10" t="str">
        <f t="shared" si="1"/>
        <v>3级-2级</v>
      </c>
      <c r="C120" s="73" t="s">
        <v>69</v>
      </c>
      <c r="D120" s="73" t="s">
        <v>415</v>
      </c>
      <c r="E120" s="73" t="s">
        <v>66</v>
      </c>
      <c r="F120" s="73" t="s">
        <v>106</v>
      </c>
      <c r="G120" s="81" t="s">
        <v>417</v>
      </c>
      <c r="H120" s="77" t="s">
        <v>9</v>
      </c>
      <c r="I120" s="26">
        <v>422596802.32999998</v>
      </c>
      <c r="J120" s="22"/>
      <c r="K120" s="23"/>
      <c r="L120" s="20"/>
      <c r="M120" s="24"/>
      <c r="N120" s="20"/>
      <c r="O120" s="20"/>
      <c r="P120" s="20"/>
      <c r="Q120" s="20"/>
      <c r="R120" s="20"/>
    </row>
    <row r="121" spans="1:18" ht="18" customHeight="1">
      <c r="A121" s="9">
        <v>73</v>
      </c>
      <c r="B121" s="10" t="str">
        <f t="shared" si="1"/>
        <v>3级-2级</v>
      </c>
      <c r="C121" s="73" t="s">
        <v>69</v>
      </c>
      <c r="D121" s="73" t="s">
        <v>415</v>
      </c>
      <c r="E121" s="73" t="s">
        <v>66</v>
      </c>
      <c r="F121" s="73" t="s">
        <v>106</v>
      </c>
      <c r="G121" s="81" t="s">
        <v>459</v>
      </c>
      <c r="H121" s="77" t="s">
        <v>9</v>
      </c>
      <c r="I121" s="26">
        <v>43093808.640000001</v>
      </c>
      <c r="J121" s="22"/>
      <c r="K121" s="23"/>
      <c r="L121" s="20"/>
      <c r="M121" s="24"/>
      <c r="N121" s="20"/>
      <c r="O121" s="20"/>
      <c r="P121" s="20"/>
      <c r="Q121" s="20"/>
      <c r="R121" s="20"/>
    </row>
    <row r="122" spans="1:18" ht="18" customHeight="1">
      <c r="A122" s="9">
        <v>74</v>
      </c>
      <c r="B122" s="10" t="str">
        <f t="shared" si="1"/>
        <v>3级-2级</v>
      </c>
      <c r="C122" s="73" t="s">
        <v>69</v>
      </c>
      <c r="D122" s="73" t="s">
        <v>415</v>
      </c>
      <c r="E122" s="73" t="s">
        <v>66</v>
      </c>
      <c r="F122" s="73" t="s">
        <v>106</v>
      </c>
      <c r="G122" s="81" t="s">
        <v>460</v>
      </c>
      <c r="H122" s="77" t="s">
        <v>5</v>
      </c>
      <c r="I122" s="26">
        <f>8638927.39+371479.29-733036.32</f>
        <v>8277370.3599999994</v>
      </c>
      <c r="J122" s="22"/>
      <c r="K122" s="23"/>
      <c r="L122" s="20"/>
      <c r="M122" s="24"/>
      <c r="N122" s="20"/>
      <c r="O122" s="20"/>
      <c r="P122" s="20"/>
      <c r="Q122" s="20"/>
      <c r="R122" s="20"/>
    </row>
    <row r="123" spans="1:18" ht="18" customHeight="1">
      <c r="A123" s="9">
        <v>75</v>
      </c>
      <c r="B123" s="10" t="str">
        <f t="shared" si="1"/>
        <v>3级-2级</v>
      </c>
      <c r="C123" s="73" t="s">
        <v>69</v>
      </c>
      <c r="D123" s="73" t="s">
        <v>415</v>
      </c>
      <c r="E123" s="73" t="s">
        <v>66</v>
      </c>
      <c r="F123" s="73" t="s">
        <v>106</v>
      </c>
      <c r="G123" s="117" t="s">
        <v>461</v>
      </c>
      <c r="H123" s="77" t="s">
        <v>9</v>
      </c>
      <c r="I123" s="26">
        <f>39669728.77+762279.72</f>
        <v>40432008.490000002</v>
      </c>
      <c r="J123" s="22"/>
      <c r="K123" s="23"/>
      <c r="L123" s="20"/>
      <c r="M123" s="24"/>
      <c r="N123" s="20"/>
      <c r="O123" s="20"/>
      <c r="P123" s="20"/>
      <c r="Q123" s="20"/>
      <c r="R123" s="20"/>
    </row>
    <row r="124" spans="1:18" ht="18" customHeight="1">
      <c r="A124" s="9">
        <v>76</v>
      </c>
      <c r="B124" s="10" t="str">
        <f t="shared" si="1"/>
        <v>3级-2级</v>
      </c>
      <c r="C124" s="73" t="s">
        <v>69</v>
      </c>
      <c r="D124" s="73" t="s">
        <v>415</v>
      </c>
      <c r="E124" s="73" t="s">
        <v>66</v>
      </c>
      <c r="F124" s="73" t="s">
        <v>106</v>
      </c>
      <c r="G124" s="117" t="s">
        <v>462</v>
      </c>
      <c r="H124" s="77" t="s">
        <v>5</v>
      </c>
      <c r="I124" s="26">
        <v>584758.27</v>
      </c>
      <c r="J124" s="22"/>
      <c r="K124" s="23"/>
      <c r="L124" s="20"/>
      <c r="M124" s="24"/>
      <c r="N124" s="20"/>
      <c r="O124" s="20"/>
      <c r="P124" s="20"/>
      <c r="Q124" s="20"/>
      <c r="R124" s="20"/>
    </row>
    <row r="125" spans="1:18" ht="18" customHeight="1">
      <c r="A125" s="9">
        <v>77</v>
      </c>
      <c r="B125" s="10" t="str">
        <f t="shared" si="1"/>
        <v>3级-2级</v>
      </c>
      <c r="C125" s="73" t="s">
        <v>69</v>
      </c>
      <c r="D125" s="73" t="s">
        <v>415</v>
      </c>
      <c r="E125" s="73" t="s">
        <v>66</v>
      </c>
      <c r="F125" s="73" t="s">
        <v>106</v>
      </c>
      <c r="G125" s="117" t="s">
        <v>463</v>
      </c>
      <c r="H125" s="77" t="s">
        <v>5</v>
      </c>
      <c r="I125" s="26">
        <f>418265.5+367212</f>
        <v>785477.5</v>
      </c>
      <c r="J125" s="22"/>
      <c r="K125" s="23"/>
      <c r="L125" s="20"/>
      <c r="M125" s="24"/>
      <c r="N125" s="20"/>
      <c r="O125" s="20"/>
      <c r="P125" s="20"/>
      <c r="Q125" s="20"/>
      <c r="R125" s="20"/>
    </row>
    <row r="126" spans="1:18" ht="18" customHeight="1">
      <c r="A126" s="9">
        <v>78</v>
      </c>
      <c r="B126" s="10" t="str">
        <f t="shared" si="1"/>
        <v>3级-2级</v>
      </c>
      <c r="C126" s="73" t="s">
        <v>69</v>
      </c>
      <c r="D126" s="73" t="s">
        <v>415</v>
      </c>
      <c r="E126" s="73" t="s">
        <v>66</v>
      </c>
      <c r="F126" s="73" t="s">
        <v>106</v>
      </c>
      <c r="G126" s="118" t="s">
        <v>464</v>
      </c>
      <c r="H126" s="77" t="s">
        <v>22</v>
      </c>
      <c r="I126" s="26">
        <v>200000000</v>
      </c>
      <c r="J126" s="22"/>
      <c r="K126" s="23"/>
      <c r="L126" s="20"/>
      <c r="M126" s="24"/>
      <c r="N126" s="20"/>
      <c r="O126" s="20"/>
      <c r="P126" s="20"/>
      <c r="Q126" s="20"/>
      <c r="R126" s="20"/>
    </row>
    <row r="127" spans="1:18" ht="18" customHeight="1">
      <c r="A127" s="9">
        <v>79</v>
      </c>
      <c r="B127" s="10" t="str">
        <f t="shared" si="1"/>
        <v>3级-2级</v>
      </c>
      <c r="C127" s="73" t="s">
        <v>69</v>
      </c>
      <c r="D127" s="73" t="s">
        <v>415</v>
      </c>
      <c r="E127" s="73" t="s">
        <v>66</v>
      </c>
      <c r="F127" s="73" t="s">
        <v>106</v>
      </c>
      <c r="G127" s="118" t="s">
        <v>465</v>
      </c>
      <c r="H127" s="77" t="s">
        <v>9</v>
      </c>
      <c r="I127" s="26">
        <f>1456195+12857798.7</f>
        <v>14313993.699999999</v>
      </c>
      <c r="J127" s="22"/>
      <c r="K127" s="23"/>
      <c r="L127" s="20"/>
      <c r="M127" s="24"/>
      <c r="N127" s="20"/>
      <c r="O127" s="20"/>
      <c r="P127" s="20"/>
      <c r="Q127" s="20"/>
      <c r="R127" s="20"/>
    </row>
    <row r="128" spans="1:18" ht="18" customHeight="1">
      <c r="A128" s="9">
        <v>80</v>
      </c>
      <c r="B128" s="10" t="str">
        <f t="shared" si="1"/>
        <v>3级-2级</v>
      </c>
      <c r="C128" s="73" t="s">
        <v>69</v>
      </c>
      <c r="D128" s="73" t="s">
        <v>415</v>
      </c>
      <c r="E128" s="73" t="s">
        <v>66</v>
      </c>
      <c r="F128" s="73" t="s">
        <v>106</v>
      </c>
      <c r="G128" s="118" t="s">
        <v>466</v>
      </c>
      <c r="H128" s="77" t="s">
        <v>3</v>
      </c>
      <c r="I128" s="26">
        <v>733036.32</v>
      </c>
      <c r="J128" s="22"/>
      <c r="K128" s="23"/>
      <c r="L128" s="20"/>
      <c r="M128" s="24"/>
      <c r="N128" s="20"/>
      <c r="O128" s="20"/>
      <c r="P128" s="20"/>
      <c r="Q128" s="20"/>
      <c r="R128" s="20"/>
    </row>
    <row r="129" spans="1:18" ht="18" customHeight="1">
      <c r="A129" s="9">
        <v>81</v>
      </c>
      <c r="B129" s="10" t="str">
        <f t="shared" si="1"/>
        <v>3级-3级</v>
      </c>
      <c r="C129" s="73" t="s">
        <v>69</v>
      </c>
      <c r="D129" s="73" t="s">
        <v>415</v>
      </c>
      <c r="E129" s="73" t="s">
        <v>69</v>
      </c>
      <c r="F129" s="73" t="s">
        <v>467</v>
      </c>
      <c r="G129" s="118" t="s">
        <v>458</v>
      </c>
      <c r="H129" s="77" t="s">
        <v>6</v>
      </c>
      <c r="I129" s="26">
        <v>5482595.4400000004</v>
      </c>
      <c r="J129" s="22"/>
      <c r="K129" s="23"/>
      <c r="L129" s="20"/>
      <c r="M129" s="24"/>
      <c r="N129" s="20"/>
      <c r="O129" s="20"/>
      <c r="P129" s="20"/>
      <c r="Q129" s="20"/>
      <c r="R129" s="20"/>
    </row>
    <row r="130" spans="1:18" ht="18" customHeight="1">
      <c r="A130" s="9">
        <v>82</v>
      </c>
      <c r="B130" s="10" t="str">
        <f t="shared" si="1"/>
        <v>3级-3级</v>
      </c>
      <c r="C130" s="73" t="s">
        <v>69</v>
      </c>
      <c r="D130" s="73" t="s">
        <v>415</v>
      </c>
      <c r="E130" s="73" t="s">
        <v>69</v>
      </c>
      <c r="F130" s="73" t="s">
        <v>467</v>
      </c>
      <c r="G130" s="118" t="s">
        <v>468</v>
      </c>
      <c r="H130" s="77" t="s">
        <v>3</v>
      </c>
      <c r="I130" s="26">
        <v>32628937.82</v>
      </c>
      <c r="J130" s="22"/>
      <c r="K130" s="23"/>
      <c r="L130" s="20"/>
      <c r="M130" s="24"/>
      <c r="N130" s="20"/>
      <c r="O130" s="20"/>
      <c r="P130" s="20"/>
      <c r="Q130" s="20"/>
      <c r="R130" s="20"/>
    </row>
    <row r="131" spans="1:18" ht="18" customHeight="1">
      <c r="A131" s="9">
        <v>83</v>
      </c>
      <c r="B131" s="10" t="str">
        <f t="shared" si="1"/>
        <v>3级-3级</v>
      </c>
      <c r="C131" s="73" t="s">
        <v>69</v>
      </c>
      <c r="D131" s="73" t="s">
        <v>415</v>
      </c>
      <c r="E131" s="73" t="s">
        <v>69</v>
      </c>
      <c r="F131" s="73" t="s">
        <v>467</v>
      </c>
      <c r="G131" s="118" t="s">
        <v>469</v>
      </c>
      <c r="H131" s="77" t="s">
        <v>9</v>
      </c>
      <c r="I131" s="26">
        <v>15335224.57</v>
      </c>
      <c r="J131" s="22"/>
      <c r="K131" s="23"/>
      <c r="L131" s="20"/>
      <c r="M131" s="24"/>
      <c r="N131" s="20"/>
      <c r="O131" s="20"/>
      <c r="P131" s="20"/>
      <c r="Q131" s="20"/>
      <c r="R131" s="20"/>
    </row>
    <row r="132" spans="1:18" ht="18" customHeight="1">
      <c r="A132" s="9">
        <v>84</v>
      </c>
      <c r="B132" s="10" t="str">
        <f t="shared" si="1"/>
        <v>3级-3级</v>
      </c>
      <c r="C132" s="73" t="s">
        <v>69</v>
      </c>
      <c r="D132" s="73" t="s">
        <v>415</v>
      </c>
      <c r="E132" s="73" t="s">
        <v>69</v>
      </c>
      <c r="F132" s="73" t="s">
        <v>418</v>
      </c>
      <c r="G132" s="118" t="s">
        <v>468</v>
      </c>
      <c r="H132" s="77" t="s">
        <v>3</v>
      </c>
      <c r="I132" s="26">
        <v>4167526.13</v>
      </c>
      <c r="J132" s="22"/>
      <c r="K132" s="23"/>
      <c r="L132" s="20"/>
      <c r="M132" s="24"/>
      <c r="N132" s="20"/>
      <c r="O132" s="20"/>
      <c r="P132" s="20"/>
      <c r="Q132" s="20"/>
      <c r="R132" s="20"/>
    </row>
    <row r="133" spans="1:18" ht="18" customHeight="1">
      <c r="A133" s="9">
        <v>85</v>
      </c>
      <c r="B133" s="10" t="str">
        <f t="shared" si="1"/>
        <v>3级-3级</v>
      </c>
      <c r="C133" s="73" t="s">
        <v>69</v>
      </c>
      <c r="D133" s="73" t="s">
        <v>415</v>
      </c>
      <c r="E133" s="73" t="s">
        <v>69</v>
      </c>
      <c r="F133" s="73" t="s">
        <v>418</v>
      </c>
      <c r="G133" s="118" t="s">
        <v>470</v>
      </c>
      <c r="H133" s="77" t="s">
        <v>6</v>
      </c>
      <c r="I133" s="26">
        <v>43185.599999999999</v>
      </c>
      <c r="J133" s="22"/>
      <c r="K133" s="23"/>
      <c r="L133" s="20"/>
      <c r="M133" s="24"/>
      <c r="N133" s="20"/>
      <c r="O133" s="20"/>
      <c r="P133" s="20"/>
      <c r="Q133" s="20"/>
      <c r="R133" s="20"/>
    </row>
    <row r="134" spans="1:18" ht="18" customHeight="1">
      <c r="A134" s="9">
        <v>86</v>
      </c>
      <c r="B134" s="10" t="str">
        <f t="shared" si="1"/>
        <v>3级-3级</v>
      </c>
      <c r="C134" s="73" t="s">
        <v>69</v>
      </c>
      <c r="D134" s="73" t="s">
        <v>415</v>
      </c>
      <c r="E134" s="73" t="s">
        <v>69</v>
      </c>
      <c r="F134" s="73" t="s">
        <v>420</v>
      </c>
      <c r="G134" s="118" t="s">
        <v>468</v>
      </c>
      <c r="H134" s="77" t="s">
        <v>3</v>
      </c>
      <c r="I134" s="26">
        <v>9130.6299999999992</v>
      </c>
      <c r="J134" s="22"/>
      <c r="K134" s="23"/>
      <c r="L134" s="20"/>
      <c r="M134" s="24"/>
      <c r="N134" s="20"/>
      <c r="O134" s="20"/>
      <c r="P134" s="20"/>
      <c r="Q134" s="20"/>
      <c r="R134" s="20"/>
    </row>
    <row r="135" spans="1:18" ht="18" customHeight="1">
      <c r="A135" s="9">
        <v>87</v>
      </c>
      <c r="B135" s="10" t="str">
        <f t="shared" si="1"/>
        <v>3级-3级</v>
      </c>
      <c r="C135" s="73" t="s">
        <v>69</v>
      </c>
      <c r="D135" s="73" t="s">
        <v>415</v>
      </c>
      <c r="E135" s="73" t="s">
        <v>69</v>
      </c>
      <c r="F135" s="73" t="s">
        <v>420</v>
      </c>
      <c r="G135" s="118" t="s">
        <v>421</v>
      </c>
      <c r="H135" s="77" t="s">
        <v>5</v>
      </c>
      <c r="I135" s="26">
        <v>5000000</v>
      </c>
      <c r="J135" s="22"/>
      <c r="K135" s="23"/>
      <c r="L135" s="20"/>
      <c r="M135" s="24"/>
      <c r="N135" s="20"/>
      <c r="O135" s="20"/>
      <c r="P135" s="20"/>
      <c r="Q135" s="20"/>
      <c r="R135" s="20"/>
    </row>
    <row r="136" spans="1:18" ht="18" customHeight="1">
      <c r="A136" s="9">
        <v>88</v>
      </c>
      <c r="B136" s="10" t="str">
        <f t="shared" si="1"/>
        <v>3级-2级</v>
      </c>
      <c r="C136" s="73" t="s">
        <v>69</v>
      </c>
      <c r="D136" s="73" t="s">
        <v>415</v>
      </c>
      <c r="E136" s="73" t="s">
        <v>66</v>
      </c>
      <c r="F136" s="73" t="s">
        <v>90</v>
      </c>
      <c r="G136" s="118" t="s">
        <v>471</v>
      </c>
      <c r="H136" s="77" t="s">
        <v>3</v>
      </c>
      <c r="I136" s="26">
        <f>3196699.82+1202497.76</f>
        <v>4399197.58</v>
      </c>
      <c r="J136" s="22"/>
      <c r="K136" s="23"/>
      <c r="L136" s="20"/>
      <c r="M136" s="24"/>
      <c r="N136" s="20"/>
      <c r="O136" s="20"/>
      <c r="P136" s="20"/>
      <c r="Q136" s="20"/>
      <c r="R136" s="20"/>
    </row>
    <row r="137" spans="1:18" ht="18" customHeight="1">
      <c r="A137" s="9">
        <v>89</v>
      </c>
      <c r="B137" s="10" t="str">
        <f t="shared" si="1"/>
        <v>3级-2级</v>
      </c>
      <c r="C137" s="73" t="s">
        <v>69</v>
      </c>
      <c r="D137" s="73" t="s">
        <v>415</v>
      </c>
      <c r="E137" s="73" t="s">
        <v>66</v>
      </c>
      <c r="F137" s="73" t="s">
        <v>90</v>
      </c>
      <c r="G137" s="118" t="s">
        <v>472</v>
      </c>
      <c r="H137" s="77" t="s">
        <v>6</v>
      </c>
      <c r="I137" s="26">
        <v>3035422</v>
      </c>
      <c r="J137" s="22"/>
      <c r="K137" s="23"/>
      <c r="L137" s="20"/>
      <c r="M137" s="24"/>
      <c r="N137" s="20"/>
      <c r="O137" s="20"/>
      <c r="P137" s="20"/>
      <c r="Q137" s="20"/>
      <c r="R137" s="20"/>
    </row>
    <row r="138" spans="1:18" ht="18" customHeight="1">
      <c r="A138" s="9">
        <v>90</v>
      </c>
      <c r="B138" s="10" t="str">
        <f t="shared" si="1"/>
        <v>3级-3级</v>
      </c>
      <c r="C138" s="73" t="s">
        <v>69</v>
      </c>
      <c r="D138" s="73" t="s">
        <v>415</v>
      </c>
      <c r="E138" s="73" t="s">
        <v>69</v>
      </c>
      <c r="F138" s="73" t="s">
        <v>371</v>
      </c>
      <c r="G138" s="118" t="s">
        <v>473</v>
      </c>
      <c r="H138" s="77" t="s">
        <v>6</v>
      </c>
      <c r="I138" s="26">
        <v>3339938</v>
      </c>
      <c r="J138" s="22"/>
      <c r="K138" s="23"/>
      <c r="L138" s="20"/>
      <c r="M138" s="24"/>
      <c r="N138" s="20"/>
      <c r="O138" s="20"/>
      <c r="P138" s="20"/>
      <c r="Q138" s="20"/>
      <c r="R138" s="20"/>
    </row>
    <row r="139" spans="1:18" ht="18" customHeight="1">
      <c r="A139" s="9">
        <v>91</v>
      </c>
      <c r="B139" s="10" t="str">
        <f t="shared" si="1"/>
        <v>3级-3级</v>
      </c>
      <c r="C139" s="73" t="s">
        <v>69</v>
      </c>
      <c r="D139" s="73" t="s">
        <v>415</v>
      </c>
      <c r="E139" s="73" t="s">
        <v>69</v>
      </c>
      <c r="F139" s="73" t="s">
        <v>371</v>
      </c>
      <c r="G139" s="118" t="s">
        <v>297</v>
      </c>
      <c r="H139" s="77" t="s">
        <v>3</v>
      </c>
      <c r="I139" s="26">
        <v>22303729.100000001</v>
      </c>
      <c r="J139" s="22"/>
      <c r="K139" s="23"/>
      <c r="L139" s="20"/>
      <c r="M139" s="24"/>
      <c r="N139" s="20"/>
      <c r="O139" s="20"/>
      <c r="P139" s="20"/>
      <c r="Q139" s="20"/>
      <c r="R139" s="20"/>
    </row>
    <row r="140" spans="1:18" ht="18" customHeight="1">
      <c r="A140" s="9">
        <v>92</v>
      </c>
      <c r="B140" s="10" t="str">
        <f t="shared" si="1"/>
        <v>3级-3级</v>
      </c>
      <c r="C140" s="73" t="s">
        <v>69</v>
      </c>
      <c r="D140" s="73" t="s">
        <v>415</v>
      </c>
      <c r="E140" s="73" t="s">
        <v>69</v>
      </c>
      <c r="F140" s="73" t="s">
        <v>158</v>
      </c>
      <c r="G140" s="118" t="s">
        <v>297</v>
      </c>
      <c r="H140" s="77" t="s">
        <v>3</v>
      </c>
      <c r="I140" s="26">
        <v>300000</v>
      </c>
      <c r="J140" s="22"/>
      <c r="K140" s="23"/>
      <c r="L140" s="20"/>
      <c r="M140" s="24"/>
      <c r="N140" s="20"/>
      <c r="O140" s="20"/>
      <c r="P140" s="20"/>
      <c r="Q140" s="20"/>
      <c r="R140" s="20"/>
    </row>
    <row r="141" spans="1:18" ht="18" customHeight="1">
      <c r="A141" s="9">
        <v>93</v>
      </c>
      <c r="B141" s="10" t="str">
        <f t="shared" si="1"/>
        <v>3级-3级</v>
      </c>
      <c r="C141" s="73" t="s">
        <v>69</v>
      </c>
      <c r="D141" s="73" t="s">
        <v>415</v>
      </c>
      <c r="E141" s="73" t="s">
        <v>69</v>
      </c>
      <c r="F141" s="73" t="s">
        <v>414</v>
      </c>
      <c r="G141" s="118" t="s">
        <v>474</v>
      </c>
      <c r="H141" s="77" t="s">
        <v>9</v>
      </c>
      <c r="I141" s="26">
        <v>300000</v>
      </c>
      <c r="J141" s="22"/>
      <c r="K141" s="23"/>
      <c r="L141" s="20"/>
      <c r="M141" s="24"/>
      <c r="N141" s="20"/>
      <c r="O141" s="20"/>
      <c r="P141" s="20"/>
      <c r="Q141" s="20"/>
      <c r="R141" s="20"/>
    </row>
    <row r="142" spans="1:18" ht="18" customHeight="1">
      <c r="A142" s="9">
        <v>94</v>
      </c>
      <c r="B142" s="10" t="str">
        <f t="shared" si="1"/>
        <v>3级-3级</v>
      </c>
      <c r="C142" s="73" t="s">
        <v>69</v>
      </c>
      <c r="D142" s="73" t="s">
        <v>415</v>
      </c>
      <c r="E142" s="73" t="s">
        <v>69</v>
      </c>
      <c r="F142" s="73" t="s">
        <v>316</v>
      </c>
      <c r="G142" s="118" t="s">
        <v>475</v>
      </c>
      <c r="H142" s="77" t="s">
        <v>9</v>
      </c>
      <c r="I142" s="26">
        <v>695666.68</v>
      </c>
      <c r="J142" s="22"/>
      <c r="K142" s="23"/>
      <c r="L142" s="20"/>
      <c r="M142" s="24"/>
      <c r="N142" s="20"/>
      <c r="O142" s="20"/>
      <c r="P142" s="20"/>
      <c r="Q142" s="20"/>
      <c r="R142" s="20"/>
    </row>
    <row r="143" spans="1:18" ht="18" customHeight="1">
      <c r="A143" s="9">
        <v>95</v>
      </c>
      <c r="B143" s="10" t="str">
        <f t="shared" si="1"/>
        <v>3级-3级</v>
      </c>
      <c r="C143" s="73" t="s">
        <v>69</v>
      </c>
      <c r="D143" s="73" t="s">
        <v>415</v>
      </c>
      <c r="E143" s="73" t="s">
        <v>69</v>
      </c>
      <c r="F143" s="73" t="s">
        <v>476</v>
      </c>
      <c r="G143" s="118" t="s">
        <v>477</v>
      </c>
      <c r="H143" s="77" t="s">
        <v>6</v>
      </c>
      <c r="I143" s="26">
        <v>413657.33</v>
      </c>
      <c r="J143" s="22"/>
      <c r="K143" s="23"/>
      <c r="L143" s="20"/>
      <c r="M143" s="24"/>
      <c r="N143" s="20"/>
      <c r="O143" s="20"/>
      <c r="P143" s="20"/>
      <c r="Q143" s="20"/>
      <c r="R143" s="20"/>
    </row>
    <row r="144" spans="1:18" ht="18" customHeight="1">
      <c r="A144" s="9">
        <v>96</v>
      </c>
      <c r="B144" s="10" t="str">
        <f t="shared" si="1"/>
        <v>3级-3级</v>
      </c>
      <c r="C144" s="73" t="s">
        <v>69</v>
      </c>
      <c r="D144" s="73" t="s">
        <v>415</v>
      </c>
      <c r="E144" s="73" t="s">
        <v>69</v>
      </c>
      <c r="F144" s="73" t="s">
        <v>197</v>
      </c>
      <c r="G144" s="118" t="s">
        <v>297</v>
      </c>
      <c r="H144" s="77" t="s">
        <v>3</v>
      </c>
      <c r="I144" s="26">
        <v>19334.8</v>
      </c>
      <c r="J144" s="22"/>
      <c r="K144" s="23"/>
      <c r="L144" s="20"/>
      <c r="M144" s="24"/>
      <c r="N144" s="20"/>
      <c r="O144" s="20"/>
      <c r="P144" s="20"/>
      <c r="Q144" s="20"/>
      <c r="R144" s="20"/>
    </row>
    <row r="145" spans="1:18" ht="18" customHeight="1">
      <c r="A145" s="9">
        <v>97</v>
      </c>
      <c r="B145" s="10" t="str">
        <f t="shared" si="1"/>
        <v>3级-3级</v>
      </c>
      <c r="C145" s="73" t="s">
        <v>69</v>
      </c>
      <c r="D145" s="73" t="s">
        <v>415</v>
      </c>
      <c r="E145" s="73" t="s">
        <v>69</v>
      </c>
      <c r="F145" s="73" t="s">
        <v>180</v>
      </c>
      <c r="G145" s="118" t="s">
        <v>478</v>
      </c>
      <c r="H145" s="77" t="s">
        <v>9</v>
      </c>
      <c r="I145" s="26">
        <v>121344</v>
      </c>
      <c r="J145" s="22"/>
      <c r="K145" s="23"/>
      <c r="L145" s="20"/>
      <c r="M145" s="24"/>
      <c r="N145" s="20"/>
      <c r="O145" s="20"/>
      <c r="P145" s="20"/>
      <c r="Q145" s="20"/>
      <c r="R145" s="20"/>
    </row>
    <row r="146" spans="1:18" ht="18" customHeight="1">
      <c r="A146" s="9">
        <v>98</v>
      </c>
      <c r="B146" s="10" t="str">
        <f t="shared" si="1"/>
        <v>3级-2级</v>
      </c>
      <c r="C146" s="73" t="s">
        <v>69</v>
      </c>
      <c r="D146" s="73" t="s">
        <v>415</v>
      </c>
      <c r="E146" s="73" t="s">
        <v>66</v>
      </c>
      <c r="F146" s="73" t="s">
        <v>84</v>
      </c>
      <c r="G146" s="118" t="s">
        <v>297</v>
      </c>
      <c r="H146" s="77" t="s">
        <v>3</v>
      </c>
      <c r="I146" s="26">
        <v>14925</v>
      </c>
      <c r="J146" s="22"/>
      <c r="K146" s="23"/>
      <c r="L146" s="20"/>
      <c r="M146" s="24"/>
      <c r="N146" s="20"/>
      <c r="O146" s="20"/>
      <c r="P146" s="20"/>
      <c r="Q146" s="20"/>
      <c r="R146" s="20"/>
    </row>
    <row r="147" spans="1:18" ht="18" customHeight="1">
      <c r="A147" s="9">
        <v>99</v>
      </c>
      <c r="B147" s="10" t="str">
        <f t="shared" si="1"/>
        <v>3级-2级</v>
      </c>
      <c r="C147" s="73" t="s">
        <v>69</v>
      </c>
      <c r="D147" s="73" t="s">
        <v>415</v>
      </c>
      <c r="E147" s="73" t="s">
        <v>66</v>
      </c>
      <c r="F147" s="73" t="s">
        <v>175</v>
      </c>
      <c r="G147" s="118" t="s">
        <v>479</v>
      </c>
      <c r="H147" s="77" t="s">
        <v>6</v>
      </c>
      <c r="I147" s="26">
        <v>8380766.04</v>
      </c>
      <c r="J147" s="22"/>
      <c r="K147" s="23"/>
      <c r="L147" s="20"/>
      <c r="M147" s="24"/>
      <c r="N147" s="20"/>
      <c r="O147" s="20"/>
      <c r="P147" s="20"/>
      <c r="Q147" s="20"/>
      <c r="R147" s="20"/>
    </row>
    <row r="148" spans="1:18" ht="18" customHeight="1">
      <c r="A148" s="9">
        <v>100</v>
      </c>
      <c r="B148" s="10" t="str">
        <f t="shared" si="1"/>
        <v>3级-3级</v>
      </c>
      <c r="C148" s="73" t="s">
        <v>69</v>
      </c>
      <c r="D148" s="73" t="s">
        <v>414</v>
      </c>
      <c r="E148" s="73" t="s">
        <v>69</v>
      </c>
      <c r="F148" s="116" t="s">
        <v>180</v>
      </c>
      <c r="G148" s="118" t="s">
        <v>480</v>
      </c>
      <c r="H148" s="77" t="s">
        <v>9</v>
      </c>
      <c r="I148" s="26">
        <v>3398.23</v>
      </c>
      <c r="J148" s="22"/>
      <c r="K148" s="23"/>
      <c r="L148" s="20"/>
      <c r="M148" s="24"/>
      <c r="N148" s="20"/>
      <c r="O148" s="20"/>
      <c r="P148" s="20"/>
      <c r="Q148" s="20"/>
      <c r="R148" s="20"/>
    </row>
    <row r="149" spans="1:18" ht="18" customHeight="1">
      <c r="A149" s="9">
        <v>101</v>
      </c>
      <c r="B149" s="10" t="str">
        <f t="shared" si="1"/>
        <v>3级-3级</v>
      </c>
      <c r="C149" s="73" t="s">
        <v>69</v>
      </c>
      <c r="D149" s="73" t="s">
        <v>414</v>
      </c>
      <c r="E149" s="73" t="s">
        <v>69</v>
      </c>
      <c r="F149" s="73" t="s">
        <v>415</v>
      </c>
      <c r="G149" s="118" t="s">
        <v>437</v>
      </c>
      <c r="H149" s="77" t="s">
        <v>3</v>
      </c>
      <c r="I149" s="26">
        <v>1333816.54</v>
      </c>
      <c r="J149" s="22"/>
      <c r="K149" s="23"/>
      <c r="L149" s="20"/>
      <c r="M149" s="24"/>
      <c r="N149" s="20"/>
      <c r="O149" s="20"/>
      <c r="P149" s="20"/>
      <c r="Q149" s="20"/>
      <c r="R149" s="20"/>
    </row>
    <row r="150" spans="1:18" ht="18" customHeight="1">
      <c r="A150" s="9">
        <v>102</v>
      </c>
      <c r="B150" s="10" t="str">
        <f t="shared" si="1"/>
        <v>3级-3级</v>
      </c>
      <c r="C150" s="73" t="s">
        <v>69</v>
      </c>
      <c r="D150" s="73" t="s">
        <v>414</v>
      </c>
      <c r="E150" s="73" t="s">
        <v>69</v>
      </c>
      <c r="F150" s="73" t="s">
        <v>418</v>
      </c>
      <c r="G150" s="118" t="s">
        <v>437</v>
      </c>
      <c r="H150" s="77" t="s">
        <v>3</v>
      </c>
      <c r="I150" s="26">
        <v>24955.75</v>
      </c>
      <c r="J150" s="22"/>
      <c r="K150" s="23"/>
      <c r="L150" s="20"/>
      <c r="M150" s="24"/>
      <c r="N150" s="20"/>
      <c r="O150" s="20"/>
      <c r="P150" s="20"/>
      <c r="Q150" s="20"/>
      <c r="R150" s="20"/>
    </row>
    <row r="151" spans="1:18" ht="18" customHeight="1">
      <c r="A151" s="9">
        <v>103</v>
      </c>
      <c r="B151" s="10" t="str">
        <f t="shared" si="1"/>
        <v>3级-3级</v>
      </c>
      <c r="C151" s="73" t="s">
        <v>69</v>
      </c>
      <c r="D151" s="73" t="s">
        <v>414</v>
      </c>
      <c r="E151" s="73" t="s">
        <v>69</v>
      </c>
      <c r="F151" s="73" t="s">
        <v>415</v>
      </c>
      <c r="G151" s="118" t="s">
        <v>481</v>
      </c>
      <c r="H151" s="77" t="s">
        <v>6</v>
      </c>
      <c r="I151" s="26">
        <v>32543.42</v>
      </c>
      <c r="J151" s="22"/>
      <c r="K151" s="23"/>
      <c r="L151" s="20"/>
      <c r="M151" s="24"/>
      <c r="N151" s="20"/>
      <c r="O151" s="20"/>
      <c r="P151" s="20"/>
      <c r="Q151" s="20"/>
      <c r="R151" s="20"/>
    </row>
    <row r="152" spans="1:18" ht="18" customHeight="1">
      <c r="A152" s="9">
        <v>104</v>
      </c>
      <c r="B152" s="10" t="str">
        <f t="shared" si="1"/>
        <v>3级-3级</v>
      </c>
      <c r="C152" s="73" t="s">
        <v>69</v>
      </c>
      <c r="D152" s="73" t="s">
        <v>467</v>
      </c>
      <c r="E152" s="73" t="s">
        <v>69</v>
      </c>
      <c r="F152" s="73" t="s">
        <v>415</v>
      </c>
      <c r="G152" s="119"/>
      <c r="H152" s="77" t="s">
        <v>3</v>
      </c>
      <c r="I152" s="26">
        <v>19909026.57</v>
      </c>
      <c r="J152" s="22"/>
      <c r="K152" s="23"/>
      <c r="L152" s="20"/>
      <c r="M152" s="24"/>
      <c r="N152" s="20"/>
      <c r="O152" s="20"/>
      <c r="P152" s="20"/>
      <c r="Q152" s="20"/>
      <c r="R152" s="20"/>
    </row>
    <row r="153" spans="1:18" ht="18" customHeight="1">
      <c r="A153" s="9">
        <v>105</v>
      </c>
      <c r="B153" s="10" t="str">
        <f t="shared" si="1"/>
        <v>3级-3级</v>
      </c>
      <c r="C153" s="73" t="s">
        <v>69</v>
      </c>
      <c r="D153" s="73" t="s">
        <v>467</v>
      </c>
      <c r="E153" s="73" t="s">
        <v>69</v>
      </c>
      <c r="F153" s="73" t="s">
        <v>418</v>
      </c>
      <c r="G153" s="119"/>
      <c r="H153" s="77" t="s">
        <v>3</v>
      </c>
      <c r="I153" s="26">
        <v>-2591718.8199999998</v>
      </c>
      <c r="J153" s="22"/>
      <c r="K153" s="23"/>
      <c r="L153" s="20"/>
      <c r="M153" s="24"/>
      <c r="N153" s="20"/>
      <c r="O153" s="20"/>
      <c r="P153" s="20"/>
      <c r="Q153" s="20"/>
      <c r="R153" s="20"/>
    </row>
    <row r="154" spans="1:18" ht="18" customHeight="1">
      <c r="A154" s="9">
        <v>106</v>
      </c>
      <c r="B154" s="10" t="str">
        <f t="shared" si="1"/>
        <v>3级-3级</v>
      </c>
      <c r="C154" s="73" t="s">
        <v>69</v>
      </c>
      <c r="D154" s="73" t="s">
        <v>467</v>
      </c>
      <c r="E154" s="73" t="s">
        <v>69</v>
      </c>
      <c r="F154" s="73" t="s">
        <v>415</v>
      </c>
      <c r="G154" s="119"/>
      <c r="H154" s="77" t="s">
        <v>6</v>
      </c>
      <c r="I154" s="26">
        <v>26626312.699999999</v>
      </c>
      <c r="J154" s="22"/>
      <c r="K154" s="23"/>
      <c r="L154" s="20"/>
      <c r="M154" s="24"/>
      <c r="N154" s="20"/>
      <c r="O154" s="20"/>
      <c r="P154" s="20"/>
      <c r="Q154" s="20"/>
      <c r="R154" s="20"/>
    </row>
    <row r="155" spans="1:18" ht="18" customHeight="1">
      <c r="A155" s="9">
        <v>107</v>
      </c>
      <c r="B155" s="10" t="str">
        <f t="shared" si="1"/>
        <v>000-000</v>
      </c>
      <c r="C155" s="10"/>
      <c r="D155" s="10"/>
      <c r="E155" s="10"/>
      <c r="F155" s="10"/>
      <c r="G155" s="27"/>
      <c r="H155" s="13"/>
      <c r="I155" s="26"/>
      <c r="J155" s="22"/>
      <c r="K155" s="23"/>
      <c r="L155" s="20"/>
      <c r="M155" s="24"/>
      <c r="N155" s="20"/>
      <c r="O155" s="20"/>
      <c r="P155" s="20"/>
      <c r="Q155" s="20"/>
      <c r="R155" s="20"/>
    </row>
    <row r="156" spans="1:18" ht="18" customHeight="1">
      <c r="A156" s="9">
        <v>108</v>
      </c>
      <c r="B156" s="10" t="str">
        <f t="shared" si="1"/>
        <v>000-000</v>
      </c>
      <c r="C156" s="10"/>
      <c r="D156" s="10"/>
      <c r="E156" s="10"/>
      <c r="F156" s="10"/>
      <c r="G156" s="27"/>
      <c r="H156" s="13"/>
      <c r="I156" s="26"/>
      <c r="J156" s="22"/>
      <c r="K156" s="23"/>
      <c r="L156" s="20"/>
      <c r="M156" s="24"/>
      <c r="N156" s="20"/>
      <c r="O156" s="20"/>
      <c r="P156" s="20"/>
      <c r="Q156" s="20"/>
      <c r="R156" s="20"/>
    </row>
    <row r="157" spans="1:18" ht="18" customHeight="1">
      <c r="A157" s="9">
        <v>109</v>
      </c>
      <c r="B157" s="10" t="str">
        <f t="shared" si="1"/>
        <v>000-000</v>
      </c>
      <c r="C157" s="10"/>
      <c r="D157" s="10"/>
      <c r="E157" s="10"/>
      <c r="F157" s="10"/>
      <c r="G157" s="27"/>
      <c r="H157" s="13"/>
      <c r="I157" s="26"/>
      <c r="J157" s="22"/>
      <c r="K157" s="23"/>
      <c r="L157" s="20"/>
      <c r="M157" s="24"/>
      <c r="N157" s="20"/>
      <c r="O157" s="20"/>
      <c r="P157" s="20"/>
      <c r="Q157" s="20"/>
      <c r="R157" s="20"/>
    </row>
    <row r="158" spans="1:18" ht="18" customHeight="1">
      <c r="A158" s="9">
        <v>110</v>
      </c>
      <c r="B158" s="10" t="str">
        <f t="shared" si="1"/>
        <v>000-000</v>
      </c>
      <c r="C158" s="10"/>
      <c r="D158" s="10"/>
      <c r="E158" s="10"/>
      <c r="F158" s="10"/>
      <c r="G158" s="27"/>
      <c r="H158" s="13"/>
      <c r="I158" s="26"/>
      <c r="J158" s="22"/>
      <c r="K158" s="23"/>
      <c r="L158" s="20"/>
      <c r="M158" s="24"/>
      <c r="N158" s="20"/>
      <c r="O158" s="20"/>
      <c r="P158" s="20"/>
      <c r="Q158" s="20"/>
      <c r="R158" s="20"/>
    </row>
    <row r="159" spans="1:18" ht="18" customHeight="1">
      <c r="A159" s="9">
        <v>111</v>
      </c>
      <c r="B159" s="10" t="str">
        <f t="shared" si="1"/>
        <v>000-000</v>
      </c>
      <c r="C159" s="10"/>
      <c r="D159" s="10"/>
      <c r="E159" s="10"/>
      <c r="F159" s="10"/>
      <c r="G159" s="27"/>
      <c r="H159" s="13"/>
      <c r="I159" s="26"/>
      <c r="J159" s="22"/>
      <c r="K159" s="23"/>
      <c r="L159" s="20"/>
      <c r="M159" s="24"/>
      <c r="N159" s="20"/>
      <c r="O159" s="20"/>
      <c r="P159" s="20"/>
      <c r="Q159" s="20"/>
      <c r="R159" s="20"/>
    </row>
    <row r="160" spans="1:18" ht="18" customHeight="1">
      <c r="A160" s="9">
        <v>112</v>
      </c>
      <c r="B160" s="10" t="str">
        <f t="shared" si="1"/>
        <v>000-000</v>
      </c>
      <c r="C160" s="10"/>
      <c r="D160" s="10"/>
      <c r="E160" s="10"/>
      <c r="F160" s="10"/>
      <c r="G160" s="27"/>
      <c r="H160" s="13"/>
      <c r="I160" s="26"/>
      <c r="J160" s="22"/>
      <c r="K160" s="23"/>
      <c r="L160" s="20"/>
      <c r="M160" s="24"/>
      <c r="N160" s="20"/>
      <c r="O160" s="20"/>
      <c r="P160" s="20"/>
      <c r="Q160" s="20"/>
      <c r="R160" s="20"/>
    </row>
    <row r="161" spans="1:18" ht="18" customHeight="1">
      <c r="A161" s="9">
        <v>113</v>
      </c>
      <c r="B161" s="10" t="str">
        <f t="shared" si="1"/>
        <v>000-000</v>
      </c>
      <c r="C161" s="10"/>
      <c r="D161" s="10"/>
      <c r="E161" s="10"/>
      <c r="F161" s="10"/>
      <c r="G161" s="27"/>
      <c r="H161" s="13"/>
      <c r="I161" s="26"/>
      <c r="J161" s="22"/>
      <c r="K161" s="23"/>
      <c r="L161" s="20"/>
      <c r="M161" s="24"/>
      <c r="N161" s="20"/>
      <c r="O161" s="20"/>
      <c r="P161" s="20"/>
      <c r="Q161" s="20"/>
      <c r="R161" s="20"/>
    </row>
    <row r="162" spans="1:18" ht="18" customHeight="1">
      <c r="A162" s="9">
        <v>114</v>
      </c>
      <c r="B162" s="10" t="str">
        <f t="shared" si="1"/>
        <v>000-000</v>
      </c>
      <c r="C162" s="10"/>
      <c r="D162" s="10"/>
      <c r="E162" s="10"/>
      <c r="F162" s="10"/>
      <c r="G162" s="27"/>
      <c r="H162" s="13"/>
      <c r="I162" s="26"/>
      <c r="J162" s="22"/>
      <c r="K162" s="23"/>
      <c r="L162" s="20"/>
      <c r="M162" s="24"/>
      <c r="N162" s="20"/>
      <c r="O162" s="20"/>
      <c r="P162" s="20"/>
      <c r="Q162" s="20"/>
      <c r="R162" s="20"/>
    </row>
    <row r="163" spans="1:18" ht="18" customHeight="1">
      <c r="A163" s="9">
        <v>115</v>
      </c>
      <c r="B163" s="10" t="str">
        <f t="shared" si="1"/>
        <v>000-000</v>
      </c>
      <c r="C163" s="10"/>
      <c r="D163" s="10"/>
      <c r="E163" s="10"/>
      <c r="F163" s="10"/>
      <c r="G163" s="27"/>
      <c r="H163" s="13"/>
      <c r="I163" s="26"/>
      <c r="J163" s="22"/>
      <c r="K163" s="23"/>
      <c r="L163" s="20"/>
      <c r="M163" s="24"/>
      <c r="N163" s="20"/>
      <c r="O163" s="20"/>
      <c r="P163" s="20"/>
      <c r="Q163" s="20"/>
      <c r="R163" s="20"/>
    </row>
    <row r="164" spans="1:18" ht="18" customHeight="1">
      <c r="A164" s="9">
        <v>116</v>
      </c>
      <c r="B164" s="10" t="str">
        <f t="shared" si="1"/>
        <v>000-000</v>
      </c>
      <c r="C164" s="10"/>
      <c r="D164" s="10"/>
      <c r="E164" s="10"/>
      <c r="F164" s="10"/>
      <c r="G164" s="27"/>
      <c r="H164" s="13"/>
      <c r="I164" s="26"/>
      <c r="J164" s="22"/>
      <c r="K164" s="23"/>
      <c r="L164" s="20"/>
      <c r="M164" s="24"/>
      <c r="N164" s="20"/>
      <c r="O164" s="20"/>
      <c r="P164" s="20"/>
      <c r="Q164" s="20"/>
      <c r="R164" s="20"/>
    </row>
    <row r="165" spans="1:18" ht="18" customHeight="1">
      <c r="A165" s="9">
        <v>117</v>
      </c>
      <c r="B165" s="10" t="str">
        <f t="shared" si="1"/>
        <v>000-000</v>
      </c>
      <c r="C165" s="10"/>
      <c r="D165" s="10"/>
      <c r="E165" s="10"/>
      <c r="F165" s="10"/>
      <c r="G165" s="27"/>
      <c r="H165" s="13"/>
      <c r="I165" s="26"/>
      <c r="J165" s="22"/>
      <c r="K165" s="23"/>
      <c r="L165" s="20"/>
      <c r="M165" s="24"/>
      <c r="N165" s="20"/>
      <c r="O165" s="20"/>
      <c r="P165" s="20"/>
      <c r="Q165" s="20"/>
      <c r="R165" s="20"/>
    </row>
    <row r="166" spans="1:18" ht="18" customHeight="1">
      <c r="A166" s="9">
        <v>118</v>
      </c>
      <c r="B166" s="10" t="str">
        <f t="shared" si="1"/>
        <v>000-000</v>
      </c>
      <c r="C166" s="10"/>
      <c r="D166" s="10"/>
      <c r="E166" s="10"/>
      <c r="F166" s="10"/>
      <c r="G166" s="27"/>
      <c r="H166" s="13"/>
      <c r="I166" s="26"/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ht="18" customHeight="1">
      <c r="A167" s="9">
        <v>119</v>
      </c>
      <c r="B167" s="10" t="str">
        <f t="shared" si="1"/>
        <v>000-000</v>
      </c>
      <c r="C167" s="10"/>
      <c r="D167" s="10"/>
      <c r="E167" s="10"/>
      <c r="F167" s="10"/>
      <c r="G167" s="27"/>
      <c r="H167" s="13"/>
      <c r="I167" s="26"/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ht="18" customHeight="1">
      <c r="A168" s="9">
        <v>120</v>
      </c>
      <c r="B168" s="10" t="str">
        <f t="shared" si="1"/>
        <v>000-000</v>
      </c>
      <c r="C168" s="10"/>
      <c r="D168" s="10"/>
      <c r="E168" s="10"/>
      <c r="F168" s="10"/>
      <c r="G168" s="27"/>
      <c r="H168" s="13"/>
      <c r="I168" s="26"/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ht="18" customHeight="1">
      <c r="A169" s="9">
        <v>121</v>
      </c>
      <c r="B169" s="10" t="str">
        <f t="shared" si="1"/>
        <v>000-000</v>
      </c>
      <c r="C169" s="10"/>
      <c r="D169" s="10"/>
      <c r="E169" s="10"/>
      <c r="F169" s="10"/>
      <c r="G169" s="27"/>
      <c r="H169" s="13"/>
      <c r="I169" s="26"/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ht="18" customHeight="1">
      <c r="A170" s="9">
        <v>122</v>
      </c>
      <c r="B170" s="10" t="str">
        <f t="shared" si="1"/>
        <v>000-000</v>
      </c>
      <c r="C170" s="10"/>
      <c r="D170" s="10"/>
      <c r="E170" s="10"/>
      <c r="F170" s="10"/>
      <c r="G170" s="27"/>
      <c r="H170" s="13"/>
      <c r="I170" s="26"/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ht="18" customHeight="1">
      <c r="A171" s="9">
        <v>123</v>
      </c>
      <c r="B171" s="10" t="str">
        <f t="shared" si="1"/>
        <v>000-000</v>
      </c>
      <c r="C171" s="10"/>
      <c r="D171" s="10"/>
      <c r="E171" s="10"/>
      <c r="F171" s="10"/>
      <c r="G171" s="27"/>
      <c r="H171" s="13"/>
      <c r="I171" s="26"/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ht="18" customHeight="1">
      <c r="A172" s="9">
        <v>124</v>
      </c>
      <c r="B172" s="10" t="str">
        <f t="shared" si="1"/>
        <v>000-000</v>
      </c>
      <c r="C172" s="10"/>
      <c r="D172" s="10"/>
      <c r="E172" s="10"/>
      <c r="F172" s="10"/>
      <c r="G172" s="27"/>
      <c r="H172" s="13"/>
      <c r="I172" s="26"/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ht="18" customHeight="1">
      <c r="A173" s="9">
        <v>125</v>
      </c>
      <c r="B173" s="10" t="str">
        <f t="shared" si="1"/>
        <v>000-000</v>
      </c>
      <c r="C173" s="10"/>
      <c r="D173" s="10"/>
      <c r="E173" s="10"/>
      <c r="F173" s="10"/>
      <c r="G173" s="27"/>
      <c r="H173" s="13"/>
      <c r="I173" s="26"/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ht="18" customHeight="1">
      <c r="A174" s="9">
        <v>126</v>
      </c>
      <c r="B174" s="10" t="str">
        <f t="shared" si="1"/>
        <v>000-000</v>
      </c>
      <c r="C174" s="10"/>
      <c r="D174" s="10"/>
      <c r="E174" s="10"/>
      <c r="F174" s="10"/>
      <c r="G174" s="27"/>
      <c r="H174" s="13"/>
      <c r="I174" s="26"/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ht="18" customHeight="1">
      <c r="A175" s="9">
        <v>127</v>
      </c>
      <c r="B175" s="10" t="str">
        <f t="shared" si="1"/>
        <v>000-000</v>
      </c>
      <c r="C175" s="10"/>
      <c r="D175" s="10"/>
      <c r="E175" s="10"/>
      <c r="F175" s="10"/>
      <c r="G175" s="27"/>
      <c r="H175" s="13"/>
      <c r="I175" s="26"/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ht="18" customHeight="1">
      <c r="A176" s="9">
        <v>128</v>
      </c>
      <c r="B176" s="10" t="str">
        <f t="shared" si="1"/>
        <v>000-000</v>
      </c>
      <c r="C176" s="10"/>
      <c r="D176" s="10"/>
      <c r="E176" s="10"/>
      <c r="F176" s="10"/>
      <c r="G176" s="27"/>
      <c r="H176" s="13"/>
      <c r="I176" s="26"/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ht="18" customHeight="1">
      <c r="A177" s="9">
        <v>129</v>
      </c>
      <c r="B177" s="10" t="str">
        <f t="shared" ref="B177:B240" si="2">TEXT(C177,"000")&amp;"-"&amp;TEXT(E177,"000")</f>
        <v>000-000</v>
      </c>
      <c r="C177" s="10"/>
      <c r="D177" s="10"/>
      <c r="E177" s="10"/>
      <c r="F177" s="10"/>
      <c r="G177" s="27"/>
      <c r="H177" s="13"/>
      <c r="I177" s="26"/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ht="18" customHeight="1">
      <c r="A178" s="9">
        <v>130</v>
      </c>
      <c r="B178" s="10" t="str">
        <f t="shared" si="2"/>
        <v>000-000</v>
      </c>
      <c r="C178" s="10"/>
      <c r="D178" s="10"/>
      <c r="E178" s="10"/>
      <c r="F178" s="10"/>
      <c r="G178" s="27"/>
      <c r="H178" s="13"/>
      <c r="I178" s="26"/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ht="18" customHeight="1">
      <c r="A179" s="9">
        <v>131</v>
      </c>
      <c r="B179" s="10" t="str">
        <f t="shared" si="2"/>
        <v>000-000</v>
      </c>
      <c r="C179" s="10"/>
      <c r="D179" s="10"/>
      <c r="E179" s="10"/>
      <c r="F179" s="10"/>
      <c r="G179" s="27"/>
      <c r="H179" s="13"/>
      <c r="I179" s="26"/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ht="18" customHeight="1">
      <c r="A180" s="9">
        <v>132</v>
      </c>
      <c r="B180" s="10" t="str">
        <f t="shared" si="2"/>
        <v>000-000</v>
      </c>
      <c r="C180" s="10"/>
      <c r="D180" s="10"/>
      <c r="E180" s="10"/>
      <c r="F180" s="10"/>
      <c r="G180" s="27"/>
      <c r="H180" s="13"/>
      <c r="I180" s="26"/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ht="18" customHeight="1">
      <c r="A181" s="9">
        <v>133</v>
      </c>
      <c r="B181" s="10" t="str">
        <f t="shared" si="2"/>
        <v>000-000</v>
      </c>
      <c r="C181" s="10"/>
      <c r="D181" s="10"/>
      <c r="E181" s="10"/>
      <c r="F181" s="10"/>
      <c r="G181" s="27"/>
      <c r="H181" s="13"/>
      <c r="I181" s="26"/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ht="18" customHeight="1">
      <c r="A182" s="9">
        <v>134</v>
      </c>
      <c r="B182" s="10" t="str">
        <f t="shared" si="2"/>
        <v>000-000</v>
      </c>
      <c r="C182" s="10"/>
      <c r="D182" s="10"/>
      <c r="E182" s="10"/>
      <c r="F182" s="10"/>
      <c r="G182" s="27"/>
      <c r="H182" s="13"/>
      <c r="I182" s="26"/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ht="18" customHeight="1">
      <c r="A183" s="9">
        <v>135</v>
      </c>
      <c r="B183" s="10" t="str">
        <f t="shared" si="2"/>
        <v>000-000</v>
      </c>
      <c r="C183" s="10"/>
      <c r="D183" s="10"/>
      <c r="E183" s="10"/>
      <c r="F183" s="10"/>
      <c r="G183" s="27"/>
      <c r="H183" s="13"/>
      <c r="I183" s="26"/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ht="18" customHeight="1">
      <c r="A184" s="9">
        <v>136</v>
      </c>
      <c r="B184" s="10" t="str">
        <f t="shared" si="2"/>
        <v>000-000</v>
      </c>
      <c r="C184" s="10"/>
      <c r="D184" s="10"/>
      <c r="E184" s="10"/>
      <c r="F184" s="10"/>
      <c r="G184" s="27"/>
      <c r="H184" s="13"/>
      <c r="I184" s="26"/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ht="18" customHeight="1">
      <c r="A185" s="9">
        <v>137</v>
      </c>
      <c r="B185" s="10" t="str">
        <f t="shared" si="2"/>
        <v>000-000</v>
      </c>
      <c r="C185" s="10"/>
      <c r="D185" s="10"/>
      <c r="E185" s="10"/>
      <c r="F185" s="10"/>
      <c r="G185" s="27"/>
      <c r="H185" s="13"/>
      <c r="I185" s="26"/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ht="18" customHeight="1">
      <c r="A186" s="9">
        <v>138</v>
      </c>
      <c r="B186" s="10" t="str">
        <f t="shared" si="2"/>
        <v>000-000</v>
      </c>
      <c r="C186" s="10"/>
      <c r="D186" s="10"/>
      <c r="E186" s="10"/>
      <c r="F186" s="10"/>
      <c r="G186" s="27"/>
      <c r="H186" s="13"/>
      <c r="I186" s="26"/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ht="18" customHeight="1">
      <c r="A187" s="9">
        <v>139</v>
      </c>
      <c r="B187" s="10" t="str">
        <f t="shared" si="2"/>
        <v>000-000</v>
      </c>
      <c r="C187" s="10"/>
      <c r="D187" s="10"/>
      <c r="E187" s="10"/>
      <c r="F187" s="10"/>
      <c r="G187" s="27"/>
      <c r="H187" s="13"/>
      <c r="I187" s="26"/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ht="18" customHeight="1">
      <c r="A188" s="9">
        <v>140</v>
      </c>
      <c r="B188" s="10" t="str">
        <f t="shared" si="2"/>
        <v>000-000</v>
      </c>
      <c r="C188" s="10"/>
      <c r="D188" s="10"/>
      <c r="E188" s="10"/>
      <c r="F188" s="10"/>
      <c r="G188" s="27"/>
      <c r="H188" s="13"/>
      <c r="I188" s="26"/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ht="18" customHeight="1">
      <c r="A189" s="9">
        <v>141</v>
      </c>
      <c r="B189" s="10" t="str">
        <f t="shared" si="2"/>
        <v>000-000</v>
      </c>
      <c r="C189" s="10"/>
      <c r="D189" s="10"/>
      <c r="E189" s="10"/>
      <c r="F189" s="10"/>
      <c r="G189" s="27"/>
      <c r="H189" s="13"/>
      <c r="I189" s="26"/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ht="18" customHeight="1">
      <c r="A190" s="9">
        <v>142</v>
      </c>
      <c r="B190" s="10" t="str">
        <f t="shared" si="2"/>
        <v>000-000</v>
      </c>
      <c r="C190" s="10"/>
      <c r="D190" s="10"/>
      <c r="E190" s="10"/>
      <c r="F190" s="10"/>
      <c r="G190" s="27"/>
      <c r="H190" s="13"/>
      <c r="I190" s="26"/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ht="18" customHeight="1">
      <c r="A191" s="9">
        <v>143</v>
      </c>
      <c r="B191" s="10" t="str">
        <f t="shared" si="2"/>
        <v>000-000</v>
      </c>
      <c r="C191" s="10"/>
      <c r="D191" s="10"/>
      <c r="E191" s="10"/>
      <c r="F191" s="10"/>
      <c r="G191" s="27"/>
      <c r="H191" s="13"/>
      <c r="I191" s="26"/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ht="18" customHeight="1">
      <c r="A192" s="9">
        <v>144</v>
      </c>
      <c r="B192" s="10" t="str">
        <f t="shared" si="2"/>
        <v>000-000</v>
      </c>
      <c r="C192" s="10"/>
      <c r="D192" s="10"/>
      <c r="E192" s="10"/>
      <c r="F192" s="10"/>
      <c r="G192" s="27"/>
      <c r="H192" s="13"/>
      <c r="I192" s="26"/>
      <c r="J192" s="22"/>
      <c r="K192" s="23"/>
      <c r="L192" s="20"/>
      <c r="M192" s="24"/>
      <c r="N192" s="20"/>
      <c r="O192" s="20"/>
      <c r="P192" s="20"/>
      <c r="Q192" s="20"/>
      <c r="R192" s="20"/>
    </row>
    <row r="193" spans="1:18" ht="18" customHeight="1">
      <c r="A193" s="9">
        <v>145</v>
      </c>
      <c r="B193" s="10" t="str">
        <f t="shared" si="2"/>
        <v>000-000</v>
      </c>
      <c r="C193" s="10"/>
      <c r="D193" s="10"/>
      <c r="E193" s="10"/>
      <c r="F193" s="10"/>
      <c r="G193" s="27"/>
      <c r="H193" s="13"/>
      <c r="I193" s="26"/>
      <c r="J193" s="22"/>
      <c r="K193" s="23"/>
      <c r="L193" s="20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10" t="str">
        <f t="shared" si="2"/>
        <v>000-000</v>
      </c>
      <c r="C194" s="10"/>
      <c r="D194" s="10"/>
      <c r="E194" s="10"/>
      <c r="F194" s="10"/>
      <c r="G194" s="27"/>
      <c r="H194" s="13"/>
      <c r="I194" s="26"/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10" t="str">
        <f t="shared" si="2"/>
        <v>000-000</v>
      </c>
      <c r="C195" s="10"/>
      <c r="D195" s="10"/>
      <c r="E195" s="10"/>
      <c r="F195" s="10"/>
      <c r="G195" s="27"/>
      <c r="H195" s="13"/>
      <c r="I195" s="26"/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10" t="str">
        <f t="shared" si="2"/>
        <v>000-000</v>
      </c>
      <c r="C196" s="10"/>
      <c r="D196" s="10"/>
      <c r="E196" s="10"/>
      <c r="F196" s="10"/>
      <c r="G196" s="27"/>
      <c r="H196" s="13"/>
      <c r="I196" s="26"/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10" t="str">
        <f t="shared" si="2"/>
        <v>000-000</v>
      </c>
      <c r="C197" s="10"/>
      <c r="D197" s="10"/>
      <c r="E197" s="10"/>
      <c r="F197" s="10"/>
      <c r="G197" s="27"/>
      <c r="H197" s="13"/>
      <c r="I197" s="26"/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10" t="str">
        <f t="shared" si="2"/>
        <v>000-000</v>
      </c>
      <c r="C198" s="10"/>
      <c r="D198" s="10"/>
      <c r="E198" s="10"/>
      <c r="F198" s="10"/>
      <c r="G198" s="27"/>
      <c r="H198" s="13"/>
      <c r="I198" s="26"/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10" t="str">
        <f t="shared" si="2"/>
        <v>000-000</v>
      </c>
      <c r="C199" s="10"/>
      <c r="D199" s="10"/>
      <c r="E199" s="10"/>
      <c r="F199" s="10"/>
      <c r="G199" s="27"/>
      <c r="H199" s="13"/>
      <c r="I199" s="26"/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10" t="str">
        <f t="shared" si="2"/>
        <v>000-000</v>
      </c>
      <c r="C200" s="10"/>
      <c r="D200" s="10"/>
      <c r="E200" s="10"/>
      <c r="F200" s="10"/>
      <c r="G200" s="27"/>
      <c r="H200" s="13"/>
      <c r="I200" s="26"/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10" t="str">
        <f t="shared" si="2"/>
        <v>000-000</v>
      </c>
      <c r="C201" s="10"/>
      <c r="D201" s="10"/>
      <c r="E201" s="10"/>
      <c r="F201" s="10"/>
      <c r="G201" s="27"/>
      <c r="H201" s="13"/>
      <c r="I201" s="26"/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10" t="str">
        <f t="shared" si="2"/>
        <v>000-000</v>
      </c>
      <c r="C202" s="10"/>
      <c r="D202" s="10"/>
      <c r="E202" s="10"/>
      <c r="F202" s="10"/>
      <c r="G202" s="27"/>
      <c r="H202" s="13"/>
      <c r="I202" s="26"/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10" t="str">
        <f t="shared" si="2"/>
        <v>000-000</v>
      </c>
      <c r="C203" s="10"/>
      <c r="D203" s="10"/>
      <c r="E203" s="10"/>
      <c r="F203" s="10"/>
      <c r="G203" s="27"/>
      <c r="H203" s="13"/>
      <c r="I203" s="26"/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10" t="str">
        <f t="shared" si="2"/>
        <v>000-000</v>
      </c>
      <c r="C204" s="10"/>
      <c r="D204" s="10"/>
      <c r="E204" s="10"/>
      <c r="F204" s="10"/>
      <c r="G204" s="27"/>
      <c r="H204" s="13"/>
      <c r="I204" s="26"/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10" t="str">
        <f t="shared" si="2"/>
        <v>000-000</v>
      </c>
      <c r="C205" s="10"/>
      <c r="D205" s="10"/>
      <c r="E205" s="10"/>
      <c r="F205" s="10"/>
      <c r="G205" s="27"/>
      <c r="H205" s="13"/>
      <c r="I205" s="26"/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10" t="str">
        <f t="shared" si="2"/>
        <v>000-000</v>
      </c>
      <c r="C206" s="10"/>
      <c r="D206" s="10"/>
      <c r="E206" s="10"/>
      <c r="F206" s="10"/>
      <c r="G206" s="27"/>
      <c r="H206" s="13"/>
      <c r="I206" s="26"/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10" t="str">
        <f t="shared" si="2"/>
        <v>000-000</v>
      </c>
      <c r="C207" s="10"/>
      <c r="D207" s="10"/>
      <c r="E207" s="10"/>
      <c r="F207" s="10"/>
      <c r="G207" s="27"/>
      <c r="H207" s="13"/>
      <c r="I207" s="26"/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10" t="str">
        <f t="shared" si="2"/>
        <v>000-000</v>
      </c>
      <c r="C208" s="10"/>
      <c r="D208" s="10"/>
      <c r="E208" s="10"/>
      <c r="F208" s="10"/>
      <c r="G208" s="27"/>
      <c r="H208" s="13"/>
      <c r="I208" s="26"/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10" t="str">
        <f t="shared" si="2"/>
        <v>000-000</v>
      </c>
      <c r="C209" s="10"/>
      <c r="D209" s="10"/>
      <c r="E209" s="10"/>
      <c r="F209" s="10"/>
      <c r="G209" s="27"/>
      <c r="H209" s="13"/>
      <c r="I209" s="26"/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10" t="str">
        <f t="shared" si="2"/>
        <v>000-000</v>
      </c>
      <c r="C210" s="10"/>
      <c r="D210" s="10"/>
      <c r="E210" s="10"/>
      <c r="F210" s="10"/>
      <c r="G210" s="27"/>
      <c r="H210" s="13"/>
      <c r="I210" s="26"/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10" t="str">
        <f t="shared" si="2"/>
        <v>000-000</v>
      </c>
      <c r="C211" s="10"/>
      <c r="D211" s="10"/>
      <c r="E211" s="10"/>
      <c r="F211" s="10"/>
      <c r="G211" s="27"/>
      <c r="H211" s="13"/>
      <c r="I211" s="26"/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10" t="str">
        <f t="shared" si="2"/>
        <v>000-000</v>
      </c>
      <c r="C212" s="10"/>
      <c r="D212" s="10"/>
      <c r="E212" s="10"/>
      <c r="F212" s="10"/>
      <c r="G212" s="27"/>
      <c r="H212" s="13"/>
      <c r="I212" s="26"/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10" t="str">
        <f t="shared" si="2"/>
        <v>000-000</v>
      </c>
      <c r="C213" s="10"/>
      <c r="D213" s="10"/>
      <c r="E213" s="10"/>
      <c r="F213" s="10"/>
      <c r="G213" s="27"/>
      <c r="H213" s="13"/>
      <c r="I213" s="26"/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10" t="str">
        <f t="shared" si="2"/>
        <v>000-000</v>
      </c>
      <c r="C214" s="10"/>
      <c r="D214" s="10"/>
      <c r="E214" s="10"/>
      <c r="F214" s="10"/>
      <c r="G214" s="27"/>
      <c r="H214" s="13"/>
      <c r="I214" s="26"/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10" t="str">
        <f t="shared" si="2"/>
        <v>000-000</v>
      </c>
      <c r="C215" s="10"/>
      <c r="D215" s="10"/>
      <c r="E215" s="10"/>
      <c r="F215" s="10"/>
      <c r="G215" s="27"/>
      <c r="H215" s="13"/>
      <c r="I215" s="26"/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10" t="str">
        <f t="shared" si="2"/>
        <v>000-000</v>
      </c>
      <c r="C216" s="10"/>
      <c r="D216" s="10"/>
      <c r="E216" s="10"/>
      <c r="F216" s="10"/>
      <c r="G216" s="27"/>
      <c r="H216" s="13"/>
      <c r="I216" s="26"/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10" t="str">
        <f t="shared" si="2"/>
        <v>000-000</v>
      </c>
      <c r="C217" s="10"/>
      <c r="D217" s="10"/>
      <c r="E217" s="10"/>
      <c r="F217" s="10"/>
      <c r="G217" s="27"/>
      <c r="H217" s="13"/>
      <c r="I217" s="26"/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10" t="str">
        <f t="shared" si="2"/>
        <v>000-000</v>
      </c>
      <c r="C218" s="10"/>
      <c r="D218" s="10"/>
      <c r="E218" s="10"/>
      <c r="F218" s="10"/>
      <c r="G218" s="27"/>
      <c r="H218" s="13"/>
      <c r="I218" s="26"/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10" t="str">
        <f t="shared" si="2"/>
        <v>000-000</v>
      </c>
      <c r="C219" s="10"/>
      <c r="D219" s="10"/>
      <c r="E219" s="10"/>
      <c r="F219" s="10"/>
      <c r="G219" s="27"/>
      <c r="H219" s="13"/>
      <c r="I219" s="26"/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10" t="str">
        <f t="shared" si="2"/>
        <v>000-000</v>
      </c>
      <c r="C220" s="10"/>
      <c r="D220" s="10"/>
      <c r="E220" s="10"/>
      <c r="F220" s="10"/>
      <c r="G220" s="27"/>
      <c r="H220" s="13"/>
      <c r="I220" s="26"/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10" t="str">
        <f t="shared" si="2"/>
        <v>000-000</v>
      </c>
      <c r="C221" s="10"/>
      <c r="D221" s="10"/>
      <c r="E221" s="10"/>
      <c r="F221" s="10"/>
      <c r="G221" s="27"/>
      <c r="H221" s="13"/>
      <c r="I221" s="26"/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10" t="str">
        <f t="shared" si="2"/>
        <v>000-000</v>
      </c>
      <c r="C222" s="10"/>
      <c r="D222" s="10"/>
      <c r="E222" s="10"/>
      <c r="F222" s="10"/>
      <c r="G222" s="27"/>
      <c r="H222" s="13"/>
      <c r="I222" s="26"/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10" t="str">
        <f t="shared" si="2"/>
        <v>000-000</v>
      </c>
      <c r="C223" s="10"/>
      <c r="D223" s="10"/>
      <c r="E223" s="10"/>
      <c r="F223" s="10"/>
      <c r="G223" s="27"/>
      <c r="H223" s="13"/>
      <c r="I223" s="26"/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10" t="str">
        <f t="shared" si="2"/>
        <v>000-000</v>
      </c>
      <c r="C224" s="10"/>
      <c r="D224" s="10"/>
      <c r="E224" s="10"/>
      <c r="F224" s="10"/>
      <c r="G224" s="27"/>
      <c r="H224" s="13"/>
      <c r="I224" s="26"/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10" t="str">
        <f t="shared" si="2"/>
        <v>000-000</v>
      </c>
      <c r="C225" s="10"/>
      <c r="D225" s="10"/>
      <c r="E225" s="10"/>
      <c r="F225" s="10"/>
      <c r="G225" s="27"/>
      <c r="H225" s="13"/>
      <c r="I225" s="26"/>
      <c r="J225" s="22"/>
      <c r="K225" s="23"/>
      <c r="L225" s="20"/>
      <c r="M225" s="24"/>
      <c r="N225" s="20"/>
      <c r="O225" s="20"/>
      <c r="P225" s="20"/>
      <c r="Q225" s="20"/>
      <c r="R225" s="20"/>
    </row>
    <row r="226" spans="1:18" ht="18" customHeight="1">
      <c r="A226" s="9">
        <v>178</v>
      </c>
      <c r="B226" s="10" t="str">
        <f t="shared" si="2"/>
        <v>000-000</v>
      </c>
      <c r="C226" s="10"/>
      <c r="D226" s="10"/>
      <c r="E226" s="10"/>
      <c r="F226" s="10"/>
      <c r="G226" s="27"/>
      <c r="H226" s="13"/>
      <c r="I226" s="26"/>
      <c r="J226" s="22"/>
      <c r="K226" s="23"/>
      <c r="L226" s="20"/>
      <c r="M226" s="24"/>
      <c r="N226" s="20"/>
      <c r="O226" s="20"/>
      <c r="P226" s="20"/>
      <c r="Q226" s="20"/>
      <c r="R226" s="20"/>
    </row>
    <row r="227" spans="1:18" ht="18" customHeight="1">
      <c r="A227" s="9">
        <v>179</v>
      </c>
      <c r="B227" s="10" t="str">
        <f t="shared" si="2"/>
        <v>000-000</v>
      </c>
      <c r="C227" s="10"/>
      <c r="D227" s="10"/>
      <c r="E227" s="10"/>
      <c r="F227" s="10"/>
      <c r="G227" s="27"/>
      <c r="H227" s="13"/>
      <c r="I227" s="26"/>
      <c r="J227" s="22"/>
      <c r="K227" s="23"/>
      <c r="L227" s="20"/>
      <c r="M227" s="24"/>
      <c r="N227" s="20"/>
      <c r="O227" s="20"/>
      <c r="P227" s="20"/>
      <c r="Q227" s="20"/>
      <c r="R227" s="20"/>
    </row>
    <row r="228" spans="1:18" ht="18" customHeight="1">
      <c r="A228" s="9">
        <v>180</v>
      </c>
      <c r="B228" s="10" t="str">
        <f t="shared" si="2"/>
        <v>000-000</v>
      </c>
      <c r="C228" s="10"/>
      <c r="D228" s="10"/>
      <c r="E228" s="10"/>
      <c r="F228" s="10"/>
      <c r="G228" s="27"/>
      <c r="H228" s="13"/>
      <c r="I228" s="26"/>
      <c r="J228" s="22"/>
      <c r="K228" s="23"/>
      <c r="L228" s="20"/>
      <c r="M228" s="24"/>
      <c r="N228" s="20"/>
      <c r="O228" s="20"/>
      <c r="P228" s="20"/>
      <c r="Q228" s="20"/>
      <c r="R228" s="20"/>
    </row>
    <row r="229" spans="1:18" ht="18" customHeight="1">
      <c r="A229" s="9">
        <v>181</v>
      </c>
      <c r="B229" s="10" t="str">
        <f t="shared" si="2"/>
        <v>000-000</v>
      </c>
      <c r="C229" s="10"/>
      <c r="D229" s="10"/>
      <c r="E229" s="10"/>
      <c r="F229" s="10"/>
      <c r="G229" s="27"/>
      <c r="H229" s="13"/>
      <c r="I229" s="26"/>
      <c r="J229" s="22"/>
      <c r="K229" s="23"/>
      <c r="L229" s="20"/>
      <c r="M229" s="24"/>
      <c r="N229" s="20"/>
      <c r="O229" s="20"/>
      <c r="P229" s="20"/>
      <c r="Q229" s="20"/>
      <c r="R229" s="20"/>
    </row>
    <row r="230" spans="1:18" ht="18" customHeight="1">
      <c r="A230" s="9">
        <v>182</v>
      </c>
      <c r="B230" s="10" t="str">
        <f t="shared" si="2"/>
        <v>000-000</v>
      </c>
      <c r="C230" s="10"/>
      <c r="D230" s="10"/>
      <c r="E230" s="10"/>
      <c r="F230" s="10"/>
      <c r="G230" s="27"/>
      <c r="H230" s="13"/>
      <c r="I230" s="26"/>
      <c r="J230" s="22"/>
      <c r="K230" s="23"/>
      <c r="L230" s="20"/>
      <c r="M230" s="24"/>
      <c r="N230" s="20"/>
      <c r="O230" s="20"/>
      <c r="P230" s="20"/>
      <c r="Q230" s="20"/>
      <c r="R230" s="20"/>
    </row>
    <row r="231" spans="1:18" ht="18" customHeight="1">
      <c r="A231" s="9">
        <v>183</v>
      </c>
      <c r="B231" s="10" t="str">
        <f t="shared" si="2"/>
        <v>000-000</v>
      </c>
      <c r="C231" s="10"/>
      <c r="D231" s="10"/>
      <c r="E231" s="10"/>
      <c r="F231" s="10"/>
      <c r="G231" s="27"/>
      <c r="H231" s="13"/>
      <c r="I231" s="26"/>
      <c r="J231" s="22"/>
      <c r="K231" s="23"/>
      <c r="L231" s="20"/>
      <c r="M231" s="24"/>
      <c r="N231" s="20"/>
      <c r="O231" s="20"/>
      <c r="P231" s="20"/>
      <c r="Q231" s="20"/>
      <c r="R231" s="20"/>
    </row>
    <row r="232" spans="1:18" ht="18" customHeight="1">
      <c r="A232" s="9">
        <v>184</v>
      </c>
      <c r="B232" s="10" t="str">
        <f t="shared" si="2"/>
        <v>000-000</v>
      </c>
      <c r="C232" s="10"/>
      <c r="D232" s="10"/>
      <c r="E232" s="10"/>
      <c r="F232" s="10"/>
      <c r="G232" s="27"/>
      <c r="H232" s="13"/>
      <c r="I232" s="26"/>
      <c r="J232" s="22"/>
      <c r="K232" s="23"/>
      <c r="L232" s="20"/>
      <c r="M232" s="24"/>
      <c r="N232" s="20"/>
      <c r="O232" s="20"/>
      <c r="P232" s="20"/>
      <c r="Q232" s="20"/>
      <c r="R232" s="20"/>
    </row>
    <row r="233" spans="1:18" ht="18" customHeight="1">
      <c r="A233" s="9">
        <v>185</v>
      </c>
      <c r="B233" s="10" t="str">
        <f t="shared" si="2"/>
        <v>000-000</v>
      </c>
      <c r="C233" s="10"/>
      <c r="D233" s="10"/>
      <c r="E233" s="10"/>
      <c r="F233" s="10"/>
      <c r="G233" s="27"/>
      <c r="H233" s="13"/>
      <c r="I233" s="26"/>
      <c r="J233" s="22"/>
      <c r="K233" s="23"/>
      <c r="L233" s="20"/>
      <c r="M233" s="24"/>
      <c r="N233" s="20"/>
      <c r="O233" s="20"/>
      <c r="P233" s="20"/>
      <c r="Q233" s="20"/>
      <c r="R233" s="20"/>
    </row>
    <row r="234" spans="1:18" ht="18" customHeight="1">
      <c r="A234" s="9">
        <v>186</v>
      </c>
      <c r="B234" s="10" t="str">
        <f t="shared" si="2"/>
        <v>000-000</v>
      </c>
      <c r="C234" s="10"/>
      <c r="D234" s="10"/>
      <c r="E234" s="10"/>
      <c r="F234" s="10"/>
      <c r="G234" s="27"/>
      <c r="H234" s="13"/>
      <c r="I234" s="26"/>
      <c r="J234" s="22"/>
      <c r="K234" s="23"/>
      <c r="L234" s="20"/>
      <c r="M234" s="24"/>
      <c r="N234" s="20"/>
      <c r="O234" s="20"/>
      <c r="P234" s="20"/>
      <c r="Q234" s="20"/>
      <c r="R234" s="20"/>
    </row>
    <row r="235" spans="1:18" ht="18" customHeight="1">
      <c r="A235" s="9">
        <v>187</v>
      </c>
      <c r="B235" s="10" t="str">
        <f t="shared" si="2"/>
        <v>000-000</v>
      </c>
      <c r="C235" s="10"/>
      <c r="D235" s="10"/>
      <c r="E235" s="10"/>
      <c r="F235" s="10"/>
      <c r="G235" s="27"/>
      <c r="H235" s="13"/>
      <c r="I235" s="26"/>
      <c r="J235" s="22"/>
      <c r="K235" s="23"/>
      <c r="L235" s="20"/>
      <c r="M235" s="24"/>
      <c r="N235" s="20"/>
      <c r="O235" s="20"/>
      <c r="P235" s="20"/>
      <c r="Q235" s="20"/>
      <c r="R235" s="20"/>
    </row>
    <row r="236" spans="1:18" ht="18" customHeight="1">
      <c r="A236" s="9">
        <v>188</v>
      </c>
      <c r="B236" s="10" t="str">
        <f t="shared" si="2"/>
        <v>000-000</v>
      </c>
      <c r="C236" s="10"/>
      <c r="D236" s="10"/>
      <c r="E236" s="10"/>
      <c r="F236" s="10"/>
      <c r="G236" s="27"/>
      <c r="H236" s="13"/>
      <c r="I236" s="26"/>
      <c r="J236" s="22"/>
      <c r="K236" s="23"/>
      <c r="L236" s="20"/>
      <c r="M236" s="24"/>
      <c r="N236" s="20"/>
      <c r="O236" s="20"/>
      <c r="P236" s="20"/>
      <c r="Q236" s="20"/>
      <c r="R236" s="20"/>
    </row>
    <row r="237" spans="1:18" ht="18" customHeight="1">
      <c r="A237" s="9">
        <v>189</v>
      </c>
      <c r="B237" s="10" t="str">
        <f t="shared" si="2"/>
        <v>000-000</v>
      </c>
      <c r="C237" s="10"/>
      <c r="D237" s="10"/>
      <c r="E237" s="10"/>
      <c r="F237" s="10"/>
      <c r="G237" s="27"/>
      <c r="H237" s="13"/>
      <c r="I237" s="26"/>
      <c r="J237" s="22"/>
      <c r="K237" s="23"/>
      <c r="L237" s="20"/>
      <c r="M237" s="24"/>
      <c r="N237" s="20"/>
      <c r="O237" s="20"/>
      <c r="P237" s="20"/>
      <c r="Q237" s="20"/>
      <c r="R237" s="20"/>
    </row>
    <row r="238" spans="1:18" ht="18" customHeight="1">
      <c r="A238" s="9">
        <v>190</v>
      </c>
      <c r="B238" s="10" t="str">
        <f t="shared" si="2"/>
        <v>000-000</v>
      </c>
      <c r="C238" s="10"/>
      <c r="D238" s="10"/>
      <c r="E238" s="10"/>
      <c r="F238" s="10"/>
      <c r="G238" s="27"/>
      <c r="H238" s="13"/>
      <c r="I238" s="26"/>
      <c r="J238" s="22"/>
      <c r="K238" s="23"/>
      <c r="L238" s="20"/>
      <c r="M238" s="24"/>
      <c r="N238" s="20"/>
      <c r="O238" s="20"/>
      <c r="P238" s="20"/>
      <c r="Q238" s="20"/>
      <c r="R238" s="20"/>
    </row>
    <row r="239" spans="1:18" ht="18" customHeight="1">
      <c r="A239" s="9">
        <v>191</v>
      </c>
      <c r="B239" s="10" t="str">
        <f t="shared" si="2"/>
        <v>000-000</v>
      </c>
      <c r="C239" s="10"/>
      <c r="D239" s="10"/>
      <c r="E239" s="10"/>
      <c r="F239" s="10"/>
      <c r="G239" s="27"/>
      <c r="H239" s="13"/>
      <c r="I239" s="26"/>
      <c r="J239" s="22"/>
      <c r="K239" s="23"/>
      <c r="L239" s="20"/>
      <c r="M239" s="24"/>
      <c r="N239" s="20"/>
      <c r="O239" s="20"/>
      <c r="P239" s="20"/>
      <c r="Q239" s="20"/>
      <c r="R239" s="20"/>
    </row>
    <row r="240" spans="1:18" ht="18" customHeight="1">
      <c r="A240" s="9">
        <v>192</v>
      </c>
      <c r="B240" s="10" t="str">
        <f t="shared" si="2"/>
        <v>000-000</v>
      </c>
      <c r="C240" s="10"/>
      <c r="D240" s="10"/>
      <c r="E240" s="10"/>
      <c r="F240" s="10"/>
      <c r="G240" s="27"/>
      <c r="H240" s="13"/>
      <c r="I240" s="26"/>
      <c r="J240" s="22"/>
      <c r="K240" s="23"/>
      <c r="L240" s="20"/>
      <c r="M240" s="24"/>
      <c r="N240" s="20"/>
      <c r="O240" s="20"/>
      <c r="P240" s="20"/>
      <c r="Q240" s="20"/>
      <c r="R240" s="20"/>
    </row>
    <row r="241" spans="1:18" ht="18" customHeight="1">
      <c r="A241" s="9">
        <v>193</v>
      </c>
      <c r="B241" s="10" t="str">
        <f t="shared" ref="B241:B304" si="3">TEXT(C241,"000")&amp;"-"&amp;TEXT(E241,"000")</f>
        <v>000-000</v>
      </c>
      <c r="C241" s="10"/>
      <c r="D241" s="10"/>
      <c r="E241" s="10"/>
      <c r="F241" s="10"/>
      <c r="G241" s="27"/>
      <c r="H241" s="13"/>
      <c r="I241" s="26"/>
      <c r="J241" s="22"/>
      <c r="K241" s="23"/>
      <c r="L241" s="20"/>
      <c r="M241" s="24"/>
      <c r="N241" s="20"/>
      <c r="O241" s="20"/>
      <c r="P241" s="20"/>
      <c r="Q241" s="20"/>
      <c r="R241" s="20"/>
    </row>
    <row r="242" spans="1:18" ht="18" customHeight="1">
      <c r="A242" s="9">
        <v>194</v>
      </c>
      <c r="B242" s="10" t="str">
        <f t="shared" si="3"/>
        <v>000-000</v>
      </c>
      <c r="C242" s="10"/>
      <c r="D242" s="10"/>
      <c r="E242" s="10"/>
      <c r="F242" s="10"/>
      <c r="G242" s="27"/>
      <c r="H242" s="13"/>
      <c r="I242" s="26"/>
      <c r="J242" s="22"/>
      <c r="K242" s="23"/>
      <c r="L242" s="20"/>
      <c r="M242" s="24"/>
      <c r="N242" s="20"/>
      <c r="O242" s="20"/>
      <c r="P242" s="20"/>
      <c r="Q242" s="20"/>
      <c r="R242" s="20"/>
    </row>
    <row r="243" spans="1:18" ht="18" customHeight="1">
      <c r="A243" s="9">
        <v>195</v>
      </c>
      <c r="B243" s="10" t="str">
        <f t="shared" si="3"/>
        <v>000-000</v>
      </c>
      <c r="C243" s="10"/>
      <c r="D243" s="10"/>
      <c r="E243" s="10"/>
      <c r="F243" s="10"/>
      <c r="G243" s="27"/>
      <c r="H243" s="13"/>
      <c r="I243" s="26"/>
      <c r="J243" s="22"/>
      <c r="K243" s="23"/>
      <c r="L243" s="20"/>
      <c r="M243" s="24"/>
      <c r="N243" s="20"/>
      <c r="O243" s="20"/>
      <c r="P243" s="20"/>
      <c r="Q243" s="20"/>
      <c r="R243" s="20"/>
    </row>
    <row r="244" spans="1:18" ht="18" customHeight="1">
      <c r="A244" s="9">
        <v>196</v>
      </c>
      <c r="B244" s="10" t="str">
        <f t="shared" si="3"/>
        <v>000-000</v>
      </c>
      <c r="C244" s="10"/>
      <c r="D244" s="10"/>
      <c r="E244" s="10"/>
      <c r="F244" s="10"/>
      <c r="G244" s="27"/>
      <c r="H244" s="13"/>
      <c r="I244" s="26"/>
      <c r="J244" s="22"/>
      <c r="K244" s="23"/>
      <c r="L244" s="20"/>
      <c r="M244" s="24"/>
      <c r="N244" s="20"/>
      <c r="O244" s="20"/>
      <c r="P244" s="20"/>
      <c r="Q244" s="20"/>
      <c r="R244" s="20"/>
    </row>
    <row r="245" spans="1:18" ht="18" customHeight="1">
      <c r="A245" s="9">
        <v>197</v>
      </c>
      <c r="B245" s="10" t="str">
        <f t="shared" si="3"/>
        <v>000-000</v>
      </c>
      <c r="C245" s="10"/>
      <c r="D245" s="10"/>
      <c r="E245" s="10"/>
      <c r="F245" s="10"/>
      <c r="G245" s="27"/>
      <c r="H245" s="13"/>
      <c r="I245" s="26"/>
      <c r="J245" s="22"/>
      <c r="K245" s="23"/>
      <c r="L245" s="20"/>
      <c r="M245" s="24"/>
      <c r="N245" s="20"/>
      <c r="O245" s="20"/>
      <c r="P245" s="20"/>
      <c r="Q245" s="20"/>
      <c r="R245" s="20"/>
    </row>
    <row r="246" spans="1:18" ht="18" customHeight="1">
      <c r="A246" s="9">
        <v>198</v>
      </c>
      <c r="B246" s="10" t="str">
        <f t="shared" si="3"/>
        <v>000-000</v>
      </c>
      <c r="C246" s="10"/>
      <c r="D246" s="10"/>
      <c r="E246" s="10"/>
      <c r="F246" s="10"/>
      <c r="G246" s="27"/>
      <c r="H246" s="13"/>
      <c r="I246" s="26"/>
      <c r="J246" s="22"/>
      <c r="K246" s="23"/>
      <c r="L246" s="20"/>
      <c r="M246" s="24"/>
      <c r="N246" s="20"/>
      <c r="O246" s="20"/>
      <c r="P246" s="20"/>
      <c r="Q246" s="20"/>
      <c r="R246" s="20"/>
    </row>
    <row r="247" spans="1:18" ht="18" customHeight="1">
      <c r="A247" s="9">
        <v>199</v>
      </c>
      <c r="B247" s="10" t="str">
        <f t="shared" si="3"/>
        <v>000-000</v>
      </c>
      <c r="C247" s="10"/>
      <c r="D247" s="10"/>
      <c r="E247" s="10"/>
      <c r="F247" s="10"/>
      <c r="G247" s="27"/>
      <c r="H247" s="13"/>
      <c r="I247" s="26"/>
      <c r="J247" s="22"/>
      <c r="K247" s="23"/>
      <c r="L247" s="20"/>
      <c r="M247" s="24"/>
      <c r="N247" s="20"/>
      <c r="O247" s="20"/>
      <c r="P247" s="20"/>
      <c r="Q247" s="20"/>
      <c r="R247" s="20"/>
    </row>
    <row r="248" spans="1:18" ht="18" customHeight="1">
      <c r="A248" s="9">
        <v>200</v>
      </c>
      <c r="B248" s="10" t="str">
        <f t="shared" si="3"/>
        <v>000-000</v>
      </c>
      <c r="C248" s="10"/>
      <c r="D248" s="10"/>
      <c r="E248" s="10"/>
      <c r="F248" s="10"/>
      <c r="G248" s="27"/>
      <c r="H248" s="13"/>
      <c r="I248" s="26"/>
      <c r="J248" s="22"/>
      <c r="K248" s="23"/>
      <c r="L248" s="20"/>
      <c r="M248" s="24"/>
      <c r="N248" s="20"/>
      <c r="O248" s="20"/>
      <c r="P248" s="20"/>
      <c r="Q248" s="20"/>
      <c r="R248" s="20"/>
    </row>
    <row r="249" spans="1:18" ht="18" customHeight="1">
      <c r="A249" s="9">
        <v>201</v>
      </c>
      <c r="B249" s="10" t="str">
        <f t="shared" si="3"/>
        <v>000-000</v>
      </c>
      <c r="C249" s="10"/>
      <c r="D249" s="10"/>
      <c r="E249" s="10"/>
      <c r="F249" s="10"/>
      <c r="G249" s="27"/>
      <c r="H249" s="13"/>
      <c r="I249" s="26"/>
      <c r="J249" s="22"/>
      <c r="K249" s="23"/>
      <c r="L249" s="20"/>
      <c r="M249" s="24"/>
      <c r="N249" s="20"/>
      <c r="O249" s="20"/>
      <c r="P249" s="20"/>
      <c r="Q249" s="20"/>
      <c r="R249" s="20"/>
    </row>
    <row r="250" spans="1:18" ht="18" customHeight="1">
      <c r="A250" s="9">
        <v>202</v>
      </c>
      <c r="B250" s="10" t="str">
        <f t="shared" si="3"/>
        <v>000-000</v>
      </c>
      <c r="C250" s="10"/>
      <c r="D250" s="10"/>
      <c r="E250" s="10"/>
      <c r="F250" s="10"/>
      <c r="G250" s="27"/>
      <c r="H250" s="13"/>
      <c r="I250" s="26"/>
      <c r="J250" s="22"/>
      <c r="K250" s="23"/>
      <c r="L250" s="20"/>
      <c r="M250" s="24"/>
      <c r="N250" s="20"/>
      <c r="O250" s="20"/>
      <c r="P250" s="20"/>
      <c r="Q250" s="20"/>
      <c r="R250" s="20"/>
    </row>
    <row r="251" spans="1:18" ht="18" customHeight="1">
      <c r="A251" s="9">
        <v>203</v>
      </c>
      <c r="B251" s="10" t="str">
        <f t="shared" si="3"/>
        <v>000-000</v>
      </c>
      <c r="C251" s="10"/>
      <c r="D251" s="10"/>
      <c r="E251" s="10"/>
      <c r="F251" s="10"/>
      <c r="G251" s="27"/>
      <c r="H251" s="13"/>
      <c r="I251" s="26"/>
      <c r="J251" s="22"/>
      <c r="K251" s="23"/>
      <c r="L251" s="20"/>
      <c r="M251" s="24"/>
      <c r="N251" s="20"/>
      <c r="O251" s="20"/>
      <c r="P251" s="20"/>
      <c r="Q251" s="20"/>
      <c r="R251" s="20"/>
    </row>
    <row r="252" spans="1:18" ht="18" customHeight="1">
      <c r="A252" s="9">
        <v>204</v>
      </c>
      <c r="B252" s="10" t="str">
        <f t="shared" si="3"/>
        <v>000-000</v>
      </c>
      <c r="C252" s="10"/>
      <c r="D252" s="10"/>
      <c r="E252" s="10"/>
      <c r="F252" s="10"/>
      <c r="G252" s="27"/>
      <c r="H252" s="13"/>
      <c r="I252" s="26"/>
      <c r="J252" s="22"/>
      <c r="K252" s="23"/>
      <c r="L252" s="20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10" t="str">
        <f t="shared" si="3"/>
        <v>000-000</v>
      </c>
      <c r="C253" s="10"/>
      <c r="D253" s="10"/>
      <c r="E253" s="10"/>
      <c r="F253" s="10"/>
      <c r="G253" s="27"/>
      <c r="H253" s="13"/>
      <c r="I253" s="26"/>
      <c r="J253" s="22"/>
      <c r="K253" s="23"/>
      <c r="L253" s="20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10" t="str">
        <f t="shared" si="3"/>
        <v>000-000</v>
      </c>
      <c r="C254" s="10"/>
      <c r="D254" s="10"/>
      <c r="E254" s="10"/>
      <c r="F254" s="10"/>
      <c r="G254" s="27"/>
      <c r="H254" s="13"/>
      <c r="I254" s="26"/>
      <c r="J254" s="22"/>
      <c r="K254" s="23"/>
      <c r="L254" s="20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10" t="str">
        <f t="shared" si="3"/>
        <v>000-000</v>
      </c>
      <c r="C255" s="10"/>
      <c r="D255" s="10"/>
      <c r="E255" s="10"/>
      <c r="F255" s="10"/>
      <c r="G255" s="27"/>
      <c r="H255" s="13"/>
      <c r="I255" s="26"/>
      <c r="J255" s="22"/>
      <c r="K255" s="23"/>
      <c r="L255" s="20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10" t="str">
        <f t="shared" si="3"/>
        <v>000-000</v>
      </c>
      <c r="C256" s="10"/>
      <c r="D256" s="10"/>
      <c r="E256" s="10"/>
      <c r="F256" s="10"/>
      <c r="G256" s="27"/>
      <c r="H256" s="13"/>
      <c r="I256" s="26"/>
      <c r="J256" s="22"/>
      <c r="K256" s="23"/>
      <c r="L256" s="20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10" t="str">
        <f t="shared" si="3"/>
        <v>000-000</v>
      </c>
      <c r="C257" s="10"/>
      <c r="D257" s="10"/>
      <c r="E257" s="10"/>
      <c r="F257" s="10"/>
      <c r="G257" s="27"/>
      <c r="H257" s="13"/>
      <c r="I257" s="26"/>
      <c r="J257" s="22"/>
      <c r="K257" s="23"/>
      <c r="L257" s="20"/>
      <c r="M257" s="24"/>
      <c r="N257" s="20"/>
      <c r="O257" s="20"/>
      <c r="P257" s="20"/>
      <c r="Q257" s="20"/>
      <c r="R257" s="20"/>
    </row>
    <row r="258" spans="1:18" ht="18" customHeight="1">
      <c r="A258" s="9">
        <v>210</v>
      </c>
      <c r="B258" s="10" t="str">
        <f t="shared" si="3"/>
        <v>000-000</v>
      </c>
      <c r="C258" s="10"/>
      <c r="D258" s="10"/>
      <c r="E258" s="10"/>
      <c r="F258" s="10"/>
      <c r="G258" s="27"/>
      <c r="H258" s="13"/>
      <c r="I258" s="26"/>
      <c r="J258" s="22"/>
      <c r="K258" s="23"/>
      <c r="L258" s="20"/>
      <c r="M258" s="24"/>
      <c r="N258" s="20"/>
      <c r="O258" s="20"/>
      <c r="P258" s="20"/>
      <c r="Q258" s="20"/>
      <c r="R258" s="20"/>
    </row>
    <row r="259" spans="1:18" ht="18" customHeight="1">
      <c r="A259" s="9">
        <v>211</v>
      </c>
      <c r="B259" s="10" t="str">
        <f t="shared" si="3"/>
        <v>000-000</v>
      </c>
      <c r="C259" s="10"/>
      <c r="D259" s="10"/>
      <c r="E259" s="10"/>
      <c r="F259" s="10"/>
      <c r="G259" s="27"/>
      <c r="H259" s="13"/>
      <c r="I259" s="26"/>
      <c r="J259" s="22"/>
      <c r="K259" s="23"/>
      <c r="L259" s="20"/>
      <c r="M259" s="24"/>
      <c r="N259" s="20"/>
      <c r="O259" s="20"/>
      <c r="P259" s="20"/>
      <c r="Q259" s="20"/>
      <c r="R259" s="20"/>
    </row>
    <row r="260" spans="1:18" ht="18" customHeight="1">
      <c r="A260" s="9">
        <v>212</v>
      </c>
      <c r="B260" s="10" t="str">
        <f t="shared" si="3"/>
        <v>000-000</v>
      </c>
      <c r="C260" s="10"/>
      <c r="D260" s="10"/>
      <c r="E260" s="10"/>
      <c r="F260" s="10"/>
      <c r="G260" s="27"/>
      <c r="H260" s="13"/>
      <c r="I260" s="26"/>
      <c r="J260" s="22"/>
      <c r="K260" s="23"/>
      <c r="L260" s="20"/>
      <c r="M260" s="24"/>
      <c r="N260" s="20"/>
      <c r="O260" s="20"/>
      <c r="P260" s="20"/>
      <c r="Q260" s="20"/>
      <c r="R260" s="20"/>
    </row>
    <row r="261" spans="1:18" ht="18" customHeight="1">
      <c r="A261" s="9">
        <v>213</v>
      </c>
      <c r="B261" s="10" t="str">
        <f t="shared" si="3"/>
        <v>000-000</v>
      </c>
      <c r="C261" s="10"/>
      <c r="D261" s="10"/>
      <c r="E261" s="10"/>
      <c r="F261" s="10"/>
      <c r="G261" s="27"/>
      <c r="H261" s="13"/>
      <c r="I261" s="26"/>
      <c r="J261" s="22"/>
      <c r="K261" s="23"/>
      <c r="L261" s="20"/>
      <c r="M261" s="24"/>
      <c r="N261" s="20"/>
      <c r="O261" s="20"/>
      <c r="P261" s="20"/>
      <c r="Q261" s="20"/>
      <c r="R261" s="20"/>
    </row>
    <row r="262" spans="1:18" ht="18" customHeight="1">
      <c r="A262" s="9">
        <v>214</v>
      </c>
      <c r="B262" s="10" t="str">
        <f t="shared" si="3"/>
        <v>000-000</v>
      </c>
      <c r="C262" s="10"/>
      <c r="D262" s="10"/>
      <c r="E262" s="10"/>
      <c r="F262" s="10"/>
      <c r="G262" s="27"/>
      <c r="H262" s="13"/>
      <c r="I262" s="26"/>
      <c r="J262" s="22"/>
      <c r="K262" s="23"/>
      <c r="L262" s="20"/>
      <c r="M262" s="24"/>
      <c r="N262" s="20"/>
      <c r="O262" s="20"/>
      <c r="P262" s="20"/>
      <c r="Q262" s="20"/>
      <c r="R262" s="20"/>
    </row>
    <row r="263" spans="1:18" ht="18" customHeight="1">
      <c r="A263" s="9">
        <v>215</v>
      </c>
      <c r="B263" s="10" t="str">
        <f t="shared" si="3"/>
        <v>000-000</v>
      </c>
      <c r="C263" s="10"/>
      <c r="D263" s="10"/>
      <c r="E263" s="10"/>
      <c r="F263" s="10"/>
      <c r="G263" s="27"/>
      <c r="H263" s="13"/>
      <c r="I263" s="26"/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10" t="str">
        <f t="shared" si="3"/>
        <v>000-000</v>
      </c>
      <c r="C264" s="10"/>
      <c r="D264" s="10"/>
      <c r="E264" s="10"/>
      <c r="F264" s="10"/>
      <c r="G264" s="27"/>
      <c r="H264" s="13"/>
      <c r="I264" s="26"/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10" t="str">
        <f t="shared" si="3"/>
        <v>000-000</v>
      </c>
      <c r="C265" s="10"/>
      <c r="D265" s="10"/>
      <c r="E265" s="10"/>
      <c r="F265" s="10"/>
      <c r="G265" s="27"/>
      <c r="H265" s="13"/>
      <c r="I265" s="26"/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10" t="str">
        <f t="shared" si="3"/>
        <v>000-000</v>
      </c>
      <c r="C266" s="10"/>
      <c r="D266" s="10"/>
      <c r="E266" s="10"/>
      <c r="F266" s="10"/>
      <c r="G266" s="27"/>
      <c r="H266" s="13"/>
      <c r="I266" s="26"/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10" t="str">
        <f t="shared" si="3"/>
        <v>000-000</v>
      </c>
      <c r="C267" s="10"/>
      <c r="D267" s="10"/>
      <c r="E267" s="10"/>
      <c r="F267" s="10"/>
      <c r="G267" s="27"/>
      <c r="H267" s="13"/>
      <c r="I267" s="26"/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10" t="str">
        <f t="shared" si="3"/>
        <v>000-000</v>
      </c>
      <c r="C268" s="10"/>
      <c r="D268" s="10"/>
      <c r="E268" s="10"/>
      <c r="F268" s="10"/>
      <c r="G268" s="27"/>
      <c r="H268" s="13"/>
      <c r="I268" s="26"/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10" t="str">
        <f t="shared" si="3"/>
        <v>000-000</v>
      </c>
      <c r="C269" s="10"/>
      <c r="D269" s="10"/>
      <c r="E269" s="10"/>
      <c r="F269" s="10"/>
      <c r="G269" s="27"/>
      <c r="H269" s="13"/>
      <c r="I269" s="26"/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10" t="str">
        <f t="shared" si="3"/>
        <v>000-000</v>
      </c>
      <c r="C270" s="10"/>
      <c r="D270" s="10"/>
      <c r="E270" s="10"/>
      <c r="F270" s="10"/>
      <c r="G270" s="27"/>
      <c r="H270" s="13"/>
      <c r="I270" s="26"/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10" t="str">
        <f t="shared" si="3"/>
        <v>000-000</v>
      </c>
      <c r="C271" s="10"/>
      <c r="D271" s="10"/>
      <c r="E271" s="10"/>
      <c r="F271" s="10"/>
      <c r="G271" s="27"/>
      <c r="H271" s="13"/>
      <c r="I271" s="26"/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10" t="str">
        <f t="shared" si="3"/>
        <v>000-000</v>
      </c>
      <c r="C272" s="10"/>
      <c r="D272" s="10"/>
      <c r="E272" s="10"/>
      <c r="F272" s="10"/>
      <c r="G272" s="27"/>
      <c r="H272" s="13"/>
      <c r="I272" s="26"/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10" t="str">
        <f t="shared" si="3"/>
        <v>000-000</v>
      </c>
      <c r="C273" s="10"/>
      <c r="D273" s="10"/>
      <c r="E273" s="10"/>
      <c r="F273" s="10"/>
      <c r="G273" s="27"/>
      <c r="H273" s="13"/>
      <c r="I273" s="26"/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10" t="str">
        <f t="shared" si="3"/>
        <v>000-000</v>
      </c>
      <c r="C274" s="10"/>
      <c r="D274" s="10"/>
      <c r="E274" s="10"/>
      <c r="F274" s="10"/>
      <c r="G274" s="27"/>
      <c r="H274" s="13"/>
      <c r="I274" s="26"/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10" t="str">
        <f t="shared" si="3"/>
        <v>000-000</v>
      </c>
      <c r="C275" s="10"/>
      <c r="D275" s="10"/>
      <c r="E275" s="10"/>
      <c r="F275" s="10"/>
      <c r="G275" s="27"/>
      <c r="H275" s="13"/>
      <c r="I275" s="26"/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10" t="str">
        <f t="shared" si="3"/>
        <v>000-000</v>
      </c>
      <c r="C276" s="10"/>
      <c r="D276" s="10"/>
      <c r="E276" s="10"/>
      <c r="F276" s="10"/>
      <c r="G276" s="27"/>
      <c r="H276" s="13"/>
      <c r="I276" s="26"/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10" t="str">
        <f t="shared" si="3"/>
        <v>000-000</v>
      </c>
      <c r="C277" s="10"/>
      <c r="D277" s="10"/>
      <c r="E277" s="10"/>
      <c r="F277" s="10"/>
      <c r="G277" s="27"/>
      <c r="H277" s="13"/>
      <c r="I277" s="26"/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10" t="str">
        <f t="shared" si="3"/>
        <v>000-000</v>
      </c>
      <c r="C278" s="10"/>
      <c r="D278" s="10"/>
      <c r="E278" s="10"/>
      <c r="F278" s="10"/>
      <c r="G278" s="27"/>
      <c r="H278" s="13"/>
      <c r="I278" s="26"/>
      <c r="J278" s="22"/>
      <c r="K278" s="23"/>
      <c r="L278" s="20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10" t="str">
        <f t="shared" si="3"/>
        <v>000-000</v>
      </c>
      <c r="C279" s="10"/>
      <c r="D279" s="10"/>
      <c r="E279" s="10"/>
      <c r="F279" s="10"/>
      <c r="G279" s="27"/>
      <c r="H279" s="13"/>
      <c r="I279" s="26"/>
      <c r="J279" s="22"/>
      <c r="K279" s="23"/>
      <c r="L279" s="20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10" t="str">
        <f t="shared" si="3"/>
        <v>000-000</v>
      </c>
      <c r="C280" s="10"/>
      <c r="D280" s="10"/>
      <c r="E280" s="10"/>
      <c r="F280" s="10"/>
      <c r="G280" s="27"/>
      <c r="H280" s="13"/>
      <c r="I280" s="26"/>
      <c r="J280" s="22"/>
      <c r="K280" s="23"/>
      <c r="L280" s="20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10" t="str">
        <f t="shared" si="3"/>
        <v>000-000</v>
      </c>
      <c r="C281" s="10"/>
      <c r="D281" s="10"/>
      <c r="E281" s="10"/>
      <c r="F281" s="10"/>
      <c r="G281" s="27"/>
      <c r="H281" s="13"/>
      <c r="I281" s="26"/>
      <c r="J281" s="22"/>
      <c r="K281" s="23"/>
      <c r="L281" s="20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10" t="str">
        <f t="shared" si="3"/>
        <v>000-000</v>
      </c>
      <c r="C282" s="10"/>
      <c r="D282" s="10"/>
      <c r="E282" s="10"/>
      <c r="F282" s="10"/>
      <c r="G282" s="27"/>
      <c r="H282" s="13"/>
      <c r="I282" s="26"/>
      <c r="J282" s="22"/>
      <c r="K282" s="23"/>
      <c r="L282" s="20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10" t="str">
        <f t="shared" si="3"/>
        <v>000-000</v>
      </c>
      <c r="C283" s="10"/>
      <c r="D283" s="10"/>
      <c r="E283" s="10"/>
      <c r="F283" s="10"/>
      <c r="G283" s="27"/>
      <c r="H283" s="13"/>
      <c r="I283" s="26"/>
      <c r="J283" s="22"/>
      <c r="K283" s="23"/>
      <c r="L283" s="20"/>
      <c r="M283" s="24"/>
      <c r="N283" s="20"/>
      <c r="O283" s="20"/>
      <c r="P283" s="20"/>
      <c r="Q283" s="20"/>
      <c r="R283" s="20"/>
    </row>
    <row r="284" spans="1:18" ht="18" customHeight="1">
      <c r="A284" s="9">
        <v>236</v>
      </c>
      <c r="B284" s="10" t="str">
        <f t="shared" si="3"/>
        <v>000-000</v>
      </c>
      <c r="C284" s="10"/>
      <c r="D284" s="10"/>
      <c r="E284" s="10"/>
      <c r="F284" s="10"/>
      <c r="G284" s="27"/>
      <c r="H284" s="13"/>
      <c r="I284" s="26"/>
      <c r="J284" s="22"/>
      <c r="K284" s="23"/>
      <c r="L284" s="20"/>
      <c r="M284" s="24"/>
      <c r="N284" s="20"/>
      <c r="O284" s="20"/>
      <c r="P284" s="20"/>
      <c r="Q284" s="20"/>
      <c r="R284" s="20"/>
    </row>
    <row r="285" spans="1:18" ht="18" customHeight="1">
      <c r="A285" s="9">
        <v>237</v>
      </c>
      <c r="B285" s="10" t="str">
        <f t="shared" si="3"/>
        <v>000-000</v>
      </c>
      <c r="C285" s="10"/>
      <c r="D285" s="10"/>
      <c r="E285" s="10"/>
      <c r="F285" s="10"/>
      <c r="G285" s="27"/>
      <c r="H285" s="13"/>
      <c r="I285" s="26"/>
      <c r="J285" s="22"/>
      <c r="K285" s="23"/>
      <c r="L285" s="20"/>
      <c r="M285" s="24"/>
      <c r="N285" s="20"/>
      <c r="O285" s="20"/>
      <c r="P285" s="20"/>
      <c r="Q285" s="20"/>
      <c r="R285" s="20"/>
    </row>
    <row r="286" spans="1:18" ht="18" customHeight="1">
      <c r="A286" s="9">
        <v>238</v>
      </c>
      <c r="B286" s="10" t="str">
        <f t="shared" si="3"/>
        <v>000-000</v>
      </c>
      <c r="C286" s="10"/>
      <c r="D286" s="10"/>
      <c r="E286" s="10"/>
      <c r="F286" s="10"/>
      <c r="G286" s="27"/>
      <c r="H286" s="13"/>
      <c r="I286" s="26"/>
      <c r="J286" s="22"/>
      <c r="K286" s="23"/>
      <c r="L286" s="20"/>
      <c r="M286" s="24"/>
      <c r="N286" s="20"/>
      <c r="O286" s="20"/>
      <c r="P286" s="20"/>
      <c r="Q286" s="20"/>
      <c r="R286" s="20"/>
    </row>
    <row r="287" spans="1:18" ht="18" customHeight="1">
      <c r="A287" s="9">
        <v>239</v>
      </c>
      <c r="B287" s="10" t="str">
        <f t="shared" si="3"/>
        <v>000-000</v>
      </c>
      <c r="C287" s="10"/>
      <c r="D287" s="10"/>
      <c r="E287" s="10"/>
      <c r="F287" s="10"/>
      <c r="G287" s="27"/>
      <c r="H287" s="13"/>
      <c r="I287" s="26"/>
      <c r="J287" s="22"/>
      <c r="K287" s="23"/>
      <c r="L287" s="20"/>
      <c r="M287" s="24"/>
      <c r="N287" s="20"/>
      <c r="O287" s="20"/>
      <c r="P287" s="20"/>
      <c r="Q287" s="20"/>
      <c r="R287" s="20"/>
    </row>
    <row r="288" spans="1:18" ht="18" customHeight="1">
      <c r="A288" s="9">
        <v>240</v>
      </c>
      <c r="B288" s="10" t="str">
        <f t="shared" si="3"/>
        <v>000-000</v>
      </c>
      <c r="C288" s="10"/>
      <c r="D288" s="10"/>
      <c r="E288" s="10"/>
      <c r="F288" s="10"/>
      <c r="G288" s="27"/>
      <c r="H288" s="13"/>
      <c r="I288" s="26"/>
      <c r="J288" s="22"/>
      <c r="K288" s="23"/>
      <c r="L288" s="20"/>
      <c r="M288" s="24"/>
      <c r="N288" s="20"/>
      <c r="O288" s="20"/>
      <c r="P288" s="20"/>
      <c r="Q288" s="20"/>
      <c r="R288" s="20"/>
    </row>
    <row r="289" spans="1:18" ht="18" customHeight="1">
      <c r="A289" s="9">
        <v>241</v>
      </c>
      <c r="B289" s="10" t="str">
        <f t="shared" si="3"/>
        <v>000-000</v>
      </c>
      <c r="C289" s="10"/>
      <c r="D289" s="10"/>
      <c r="E289" s="10"/>
      <c r="F289" s="10"/>
      <c r="G289" s="27"/>
      <c r="H289" s="13"/>
      <c r="I289" s="26"/>
      <c r="J289" s="22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10" t="str">
        <f t="shared" si="3"/>
        <v>000-000</v>
      </c>
      <c r="C290" s="10"/>
      <c r="D290" s="10"/>
      <c r="E290" s="10"/>
      <c r="F290" s="10"/>
      <c r="G290" s="27"/>
      <c r="H290" s="13"/>
      <c r="I290" s="26"/>
      <c r="J290" s="22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10" t="str">
        <f t="shared" si="3"/>
        <v>000-000</v>
      </c>
      <c r="C291" s="10"/>
      <c r="D291" s="10"/>
      <c r="E291" s="10"/>
      <c r="F291" s="10"/>
      <c r="G291" s="27"/>
      <c r="H291" s="13"/>
      <c r="I291" s="26"/>
      <c r="J291" s="22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10" t="str">
        <f t="shared" si="3"/>
        <v>000-000</v>
      </c>
      <c r="C292" s="10"/>
      <c r="D292" s="10"/>
      <c r="E292" s="10"/>
      <c r="F292" s="10"/>
      <c r="G292" s="27"/>
      <c r="H292" s="13"/>
      <c r="I292" s="26"/>
      <c r="J292" s="22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10" t="str">
        <f t="shared" si="3"/>
        <v>000-000</v>
      </c>
      <c r="C293" s="10"/>
      <c r="D293" s="10"/>
      <c r="E293" s="10"/>
      <c r="F293" s="10"/>
      <c r="G293" s="27"/>
      <c r="H293" s="13"/>
      <c r="I293" s="26"/>
      <c r="J293" s="22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10" t="str">
        <f t="shared" si="3"/>
        <v>000-000</v>
      </c>
      <c r="C294" s="10"/>
      <c r="D294" s="10"/>
      <c r="E294" s="10"/>
      <c r="F294" s="10"/>
      <c r="G294" s="27"/>
      <c r="H294" s="13"/>
      <c r="I294" s="26"/>
      <c r="J294" s="22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10" t="str">
        <f t="shared" si="3"/>
        <v>000-000</v>
      </c>
      <c r="C295" s="10"/>
      <c r="D295" s="10"/>
      <c r="E295" s="10"/>
      <c r="F295" s="10"/>
      <c r="G295" s="27"/>
      <c r="H295" s="13"/>
      <c r="I295" s="26"/>
      <c r="J295" s="22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10" t="str">
        <f t="shared" si="3"/>
        <v>000-000</v>
      </c>
      <c r="C296" s="10"/>
      <c r="D296" s="10"/>
      <c r="E296" s="10"/>
      <c r="F296" s="10"/>
      <c r="G296" s="27"/>
      <c r="H296" s="13"/>
      <c r="I296" s="26"/>
      <c r="J296" s="22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10" t="str">
        <f t="shared" si="3"/>
        <v>000-000</v>
      </c>
      <c r="C297" s="10"/>
      <c r="D297" s="10"/>
      <c r="E297" s="10"/>
      <c r="F297" s="10"/>
      <c r="G297" s="27"/>
      <c r="H297" s="13"/>
      <c r="I297" s="26"/>
      <c r="J297" s="22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10" t="str">
        <f t="shared" si="3"/>
        <v>000-000</v>
      </c>
      <c r="C298" s="10"/>
      <c r="D298" s="10"/>
      <c r="E298" s="10"/>
      <c r="F298" s="10"/>
      <c r="G298" s="27"/>
      <c r="H298" s="13"/>
      <c r="I298" s="26"/>
      <c r="J298" s="22"/>
      <c r="K298" s="23"/>
      <c r="L298" s="20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10" t="str">
        <f t="shared" si="3"/>
        <v>000-000</v>
      </c>
      <c r="C299" s="10"/>
      <c r="D299" s="10"/>
      <c r="E299" s="10"/>
      <c r="F299" s="10"/>
      <c r="G299" s="27"/>
      <c r="H299" s="13"/>
      <c r="I299" s="26"/>
      <c r="J299" s="22"/>
      <c r="K299" s="23"/>
      <c r="L299" s="20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10" t="str">
        <f t="shared" si="3"/>
        <v>000-000</v>
      </c>
      <c r="C300" s="10"/>
      <c r="D300" s="10"/>
      <c r="E300" s="10"/>
      <c r="F300" s="10"/>
      <c r="G300" s="27"/>
      <c r="H300" s="13"/>
      <c r="I300" s="26"/>
      <c r="J300" s="22"/>
      <c r="K300" s="23"/>
      <c r="L300" s="20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10" t="str">
        <f t="shared" si="3"/>
        <v>000-000</v>
      </c>
      <c r="C301" s="10"/>
      <c r="D301" s="10"/>
      <c r="E301" s="10"/>
      <c r="F301" s="10"/>
      <c r="G301" s="27"/>
      <c r="H301" s="13"/>
      <c r="I301" s="26"/>
      <c r="J301" s="22"/>
      <c r="K301" s="23"/>
      <c r="L301" s="20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10" t="str">
        <f t="shared" si="3"/>
        <v>000-000</v>
      </c>
      <c r="C302" s="10"/>
      <c r="D302" s="10"/>
      <c r="E302" s="10"/>
      <c r="F302" s="10"/>
      <c r="G302" s="27"/>
      <c r="H302" s="13"/>
      <c r="I302" s="26"/>
      <c r="J302" s="22"/>
      <c r="K302" s="23"/>
      <c r="L302" s="20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10" t="str">
        <f t="shared" si="3"/>
        <v>000-000</v>
      </c>
      <c r="C303" s="10"/>
      <c r="D303" s="10"/>
      <c r="E303" s="10"/>
      <c r="F303" s="10"/>
      <c r="G303" s="27"/>
      <c r="H303" s="13"/>
      <c r="I303" s="26"/>
      <c r="J303" s="22"/>
      <c r="K303" s="23"/>
      <c r="L303" s="20"/>
      <c r="M303" s="24"/>
      <c r="N303" s="20"/>
      <c r="O303" s="20"/>
      <c r="P303" s="20"/>
      <c r="Q303" s="20"/>
      <c r="R303" s="20"/>
    </row>
    <row r="304" spans="1:18" ht="18" customHeight="1">
      <c r="A304" s="9">
        <v>256</v>
      </c>
      <c r="B304" s="10" t="str">
        <f t="shared" si="3"/>
        <v>000-000</v>
      </c>
      <c r="C304" s="10"/>
      <c r="D304" s="10"/>
      <c r="E304" s="10"/>
      <c r="F304" s="10"/>
      <c r="G304" s="27"/>
      <c r="H304" s="13"/>
      <c r="I304" s="26"/>
      <c r="J304" s="22"/>
      <c r="K304" s="23"/>
      <c r="L304" s="20"/>
      <c r="M304" s="24"/>
      <c r="N304" s="20"/>
      <c r="O304" s="20"/>
      <c r="P304" s="20"/>
      <c r="Q304" s="20"/>
      <c r="R304" s="20"/>
    </row>
    <row r="305" spans="1:18" ht="18" customHeight="1">
      <c r="A305" s="9">
        <v>257</v>
      </c>
      <c r="B305" s="10" t="str">
        <f t="shared" ref="B305:B368" si="4">TEXT(C305,"000")&amp;"-"&amp;TEXT(E305,"000")</f>
        <v>000-000</v>
      </c>
      <c r="C305" s="10"/>
      <c r="D305" s="10"/>
      <c r="E305" s="10"/>
      <c r="F305" s="10"/>
      <c r="G305" s="21"/>
      <c r="H305" s="13"/>
      <c r="I305" s="26"/>
      <c r="J305" s="22"/>
      <c r="K305" s="23"/>
      <c r="L305" s="20"/>
      <c r="M305" s="24"/>
      <c r="N305" s="20"/>
      <c r="O305" s="20"/>
      <c r="P305" s="20"/>
      <c r="Q305" s="20"/>
      <c r="R305" s="20"/>
    </row>
    <row r="306" spans="1:18" ht="18" customHeight="1">
      <c r="A306" s="9">
        <v>258</v>
      </c>
      <c r="B306" s="10" t="str">
        <f t="shared" si="4"/>
        <v>000-000</v>
      </c>
      <c r="C306" s="10"/>
      <c r="D306" s="10"/>
      <c r="E306" s="10"/>
      <c r="F306" s="10"/>
      <c r="G306" s="21"/>
      <c r="H306" s="13"/>
      <c r="I306" s="26"/>
      <c r="J306" s="22"/>
      <c r="K306" s="23"/>
      <c r="L306" s="20"/>
      <c r="M306" s="24"/>
      <c r="N306" s="20"/>
      <c r="O306" s="20"/>
      <c r="P306" s="20"/>
      <c r="Q306" s="20"/>
      <c r="R306" s="20"/>
    </row>
    <row r="307" spans="1:18" ht="18" customHeight="1">
      <c r="A307" s="9">
        <v>259</v>
      </c>
      <c r="B307" s="10" t="str">
        <f t="shared" si="4"/>
        <v>000-000</v>
      </c>
      <c r="C307" s="10"/>
      <c r="D307" s="10"/>
      <c r="E307" s="10"/>
      <c r="F307" s="10"/>
      <c r="G307" s="21"/>
      <c r="H307" s="13"/>
      <c r="I307" s="26"/>
      <c r="J307" s="22"/>
      <c r="K307" s="23"/>
      <c r="L307" s="20"/>
      <c r="M307" s="24"/>
      <c r="N307" s="20"/>
      <c r="O307" s="20"/>
      <c r="P307" s="20"/>
      <c r="Q307" s="20"/>
      <c r="R307" s="20"/>
    </row>
    <row r="308" spans="1:18" ht="18" customHeight="1">
      <c r="A308" s="9">
        <v>260</v>
      </c>
      <c r="B308" s="10" t="str">
        <f t="shared" si="4"/>
        <v>000-000</v>
      </c>
      <c r="C308" s="10"/>
      <c r="D308" s="10"/>
      <c r="E308" s="10"/>
      <c r="F308" s="10"/>
      <c r="G308" s="27"/>
      <c r="H308" s="13"/>
      <c r="I308" s="26"/>
      <c r="J308" s="22"/>
      <c r="K308" s="23"/>
      <c r="L308" s="20"/>
      <c r="M308" s="24"/>
      <c r="N308" s="20"/>
      <c r="O308" s="20"/>
      <c r="P308" s="20"/>
      <c r="Q308" s="20"/>
      <c r="R308" s="20"/>
    </row>
    <row r="309" spans="1:18" ht="18" customHeight="1">
      <c r="A309" s="9">
        <v>261</v>
      </c>
      <c r="B309" s="10" t="str">
        <f t="shared" si="4"/>
        <v>000-000</v>
      </c>
      <c r="C309" s="10"/>
      <c r="D309" s="10"/>
      <c r="E309" s="10"/>
      <c r="F309" s="10"/>
      <c r="G309" s="27"/>
      <c r="H309" s="13"/>
      <c r="I309" s="26"/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10" t="str">
        <f t="shared" si="4"/>
        <v>000-000</v>
      </c>
      <c r="C310" s="10"/>
      <c r="D310" s="10"/>
      <c r="E310" s="10"/>
      <c r="F310" s="10"/>
      <c r="G310" s="27"/>
      <c r="H310" s="13"/>
      <c r="I310" s="26"/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10" t="str">
        <f t="shared" si="4"/>
        <v>000-000</v>
      </c>
      <c r="C311" s="10"/>
      <c r="D311" s="10"/>
      <c r="E311" s="10"/>
      <c r="F311" s="10"/>
      <c r="G311" s="27"/>
      <c r="H311" s="13"/>
      <c r="I311" s="26"/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10" t="str">
        <f t="shared" si="4"/>
        <v>000-000</v>
      </c>
      <c r="C312" s="10"/>
      <c r="D312" s="10"/>
      <c r="E312" s="10"/>
      <c r="F312" s="10"/>
      <c r="G312" s="27"/>
      <c r="H312" s="13"/>
      <c r="I312" s="26"/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10" t="str">
        <f t="shared" si="4"/>
        <v>000-000</v>
      </c>
      <c r="C313" s="10"/>
      <c r="D313" s="10"/>
      <c r="E313" s="10"/>
      <c r="F313" s="10"/>
      <c r="G313" s="27"/>
      <c r="H313" s="13"/>
      <c r="I313" s="26"/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10" t="str">
        <f t="shared" si="4"/>
        <v>000-000</v>
      </c>
      <c r="C314" s="10"/>
      <c r="D314" s="10"/>
      <c r="E314" s="10"/>
      <c r="F314" s="10"/>
      <c r="G314" s="27"/>
      <c r="H314" s="13"/>
      <c r="I314" s="26"/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10" t="str">
        <f t="shared" si="4"/>
        <v>000-000</v>
      </c>
      <c r="C315" s="10"/>
      <c r="D315" s="10"/>
      <c r="E315" s="10"/>
      <c r="F315" s="10"/>
      <c r="G315" s="27"/>
      <c r="H315" s="13"/>
      <c r="I315" s="26"/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10" t="str">
        <f t="shared" si="4"/>
        <v>000-000</v>
      </c>
      <c r="C316" s="10"/>
      <c r="D316" s="10"/>
      <c r="E316" s="10"/>
      <c r="F316" s="10"/>
      <c r="G316" s="27"/>
      <c r="H316" s="13"/>
      <c r="I316" s="26"/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10" t="str">
        <f t="shared" si="4"/>
        <v>000-000</v>
      </c>
      <c r="C317" s="10"/>
      <c r="D317" s="10"/>
      <c r="E317" s="10"/>
      <c r="F317" s="10"/>
      <c r="G317" s="27"/>
      <c r="H317" s="13"/>
      <c r="I317" s="26"/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10" t="str">
        <f t="shared" si="4"/>
        <v>000-000</v>
      </c>
      <c r="C318" s="10"/>
      <c r="D318" s="10"/>
      <c r="E318" s="10"/>
      <c r="F318" s="10"/>
      <c r="G318" s="27"/>
      <c r="H318" s="13"/>
      <c r="I318" s="26"/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10" t="str">
        <f t="shared" si="4"/>
        <v>000-000</v>
      </c>
      <c r="C319" s="10"/>
      <c r="D319" s="10"/>
      <c r="E319" s="10"/>
      <c r="F319" s="10"/>
      <c r="G319" s="27"/>
      <c r="H319" s="13"/>
      <c r="I319" s="26"/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10" t="str">
        <f t="shared" si="4"/>
        <v>000-000</v>
      </c>
      <c r="C320" s="10"/>
      <c r="D320" s="10"/>
      <c r="E320" s="10"/>
      <c r="F320" s="10"/>
      <c r="G320" s="27"/>
      <c r="H320" s="13"/>
      <c r="I320" s="26"/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10" t="str">
        <f t="shared" si="4"/>
        <v>000-000</v>
      </c>
      <c r="C321" s="10"/>
      <c r="D321" s="10"/>
      <c r="E321" s="10"/>
      <c r="F321" s="10"/>
      <c r="G321" s="27"/>
      <c r="H321" s="13"/>
      <c r="I321" s="26"/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10" t="str">
        <f t="shared" si="4"/>
        <v>000-000</v>
      </c>
      <c r="C322" s="10"/>
      <c r="D322" s="10"/>
      <c r="E322" s="10"/>
      <c r="F322" s="10"/>
      <c r="G322" s="27"/>
      <c r="H322" s="13"/>
      <c r="I322" s="26"/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10" t="str">
        <f t="shared" si="4"/>
        <v>000-000</v>
      </c>
      <c r="C323" s="10"/>
      <c r="D323" s="10"/>
      <c r="E323" s="10"/>
      <c r="F323" s="10"/>
      <c r="G323" s="27"/>
      <c r="H323" s="13"/>
      <c r="I323" s="26"/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10" t="str">
        <f t="shared" si="4"/>
        <v>000-000</v>
      </c>
      <c r="C324" s="10"/>
      <c r="D324" s="10"/>
      <c r="E324" s="10"/>
      <c r="F324" s="10"/>
      <c r="G324" s="27"/>
      <c r="H324" s="13"/>
      <c r="I324" s="26"/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10" t="str">
        <f t="shared" si="4"/>
        <v>000-000</v>
      </c>
      <c r="C325" s="10"/>
      <c r="D325" s="10"/>
      <c r="E325" s="10"/>
      <c r="F325" s="10"/>
      <c r="G325" s="27"/>
      <c r="H325" s="13"/>
      <c r="I325" s="26"/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10" t="str">
        <f t="shared" si="4"/>
        <v>000-000</v>
      </c>
      <c r="C326" s="10"/>
      <c r="D326" s="10"/>
      <c r="E326" s="10"/>
      <c r="F326" s="10"/>
      <c r="G326" s="27"/>
      <c r="H326" s="13"/>
      <c r="I326" s="26"/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10" t="str">
        <f t="shared" si="4"/>
        <v>000-000</v>
      </c>
      <c r="C327" s="10"/>
      <c r="D327" s="10"/>
      <c r="E327" s="10"/>
      <c r="F327" s="10"/>
      <c r="G327" s="27"/>
      <c r="H327" s="13"/>
      <c r="I327" s="26"/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10" t="str">
        <f t="shared" si="4"/>
        <v>000-000</v>
      </c>
      <c r="C328" s="10"/>
      <c r="D328" s="10"/>
      <c r="E328" s="10"/>
      <c r="F328" s="10"/>
      <c r="G328" s="27"/>
      <c r="H328" s="13"/>
      <c r="I328" s="26"/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10" t="str">
        <f t="shared" si="4"/>
        <v>000-000</v>
      </c>
      <c r="C329" s="10"/>
      <c r="D329" s="10"/>
      <c r="E329" s="10"/>
      <c r="F329" s="10"/>
      <c r="G329" s="27"/>
      <c r="H329" s="13"/>
      <c r="I329" s="26"/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10" t="str">
        <f t="shared" si="4"/>
        <v>000-000</v>
      </c>
      <c r="C330" s="10"/>
      <c r="D330" s="10"/>
      <c r="E330" s="10"/>
      <c r="F330" s="10"/>
      <c r="G330" s="27"/>
      <c r="H330" s="13"/>
      <c r="I330" s="26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10" t="str">
        <f t="shared" si="4"/>
        <v>000-000</v>
      </c>
      <c r="C331" s="10"/>
      <c r="D331" s="10"/>
      <c r="E331" s="10"/>
      <c r="F331" s="10"/>
      <c r="G331" s="27"/>
      <c r="H331" s="13"/>
      <c r="I331" s="26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10" t="str">
        <f t="shared" si="4"/>
        <v>000-000</v>
      </c>
      <c r="C332" s="10"/>
      <c r="D332" s="10"/>
      <c r="E332" s="10"/>
      <c r="F332" s="10"/>
      <c r="G332" s="27"/>
      <c r="H332" s="13"/>
      <c r="I332" s="26"/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10" t="str">
        <f t="shared" si="4"/>
        <v>000-000</v>
      </c>
      <c r="C333" s="10"/>
      <c r="D333" s="10"/>
      <c r="E333" s="10"/>
      <c r="F333" s="10"/>
      <c r="G333" s="27"/>
      <c r="H333" s="13"/>
      <c r="I333" s="26"/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10" t="str">
        <f t="shared" si="4"/>
        <v>000-000</v>
      </c>
      <c r="C334" s="10"/>
      <c r="D334" s="10"/>
      <c r="E334" s="10"/>
      <c r="F334" s="10"/>
      <c r="G334" s="27"/>
      <c r="H334" s="13"/>
      <c r="I334" s="26"/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10" t="str">
        <f t="shared" si="4"/>
        <v>000-000</v>
      </c>
      <c r="C335" s="10"/>
      <c r="D335" s="10"/>
      <c r="E335" s="10"/>
      <c r="F335" s="10"/>
      <c r="G335" s="27"/>
      <c r="H335" s="13"/>
      <c r="I335" s="26"/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10" t="str">
        <f t="shared" si="4"/>
        <v>000-000</v>
      </c>
      <c r="C336" s="10"/>
      <c r="D336" s="10"/>
      <c r="E336" s="10"/>
      <c r="F336" s="10"/>
      <c r="G336" s="27"/>
      <c r="H336" s="13"/>
      <c r="I336" s="26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10" t="str">
        <f t="shared" si="4"/>
        <v>000-000</v>
      </c>
      <c r="C337" s="10"/>
      <c r="D337" s="10"/>
      <c r="E337" s="10"/>
      <c r="F337" s="10"/>
      <c r="G337" s="27"/>
      <c r="H337" s="13"/>
      <c r="I337" s="26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10" t="str">
        <f t="shared" si="4"/>
        <v>000-000</v>
      </c>
      <c r="C338" s="10"/>
      <c r="D338" s="10"/>
      <c r="E338" s="10"/>
      <c r="F338" s="10"/>
      <c r="G338" s="27"/>
      <c r="H338" s="13"/>
      <c r="I338" s="26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10" t="str">
        <f t="shared" si="4"/>
        <v>000-000</v>
      </c>
      <c r="C339" s="10"/>
      <c r="D339" s="10"/>
      <c r="E339" s="10"/>
      <c r="F339" s="10"/>
      <c r="G339" s="27"/>
      <c r="H339" s="13"/>
      <c r="I339" s="26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10" t="str">
        <f t="shared" si="4"/>
        <v>000-000</v>
      </c>
      <c r="C340" s="10"/>
      <c r="D340" s="10"/>
      <c r="E340" s="10"/>
      <c r="F340" s="10"/>
      <c r="G340" s="27"/>
      <c r="H340" s="13"/>
      <c r="I340" s="26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10" t="str">
        <f t="shared" si="4"/>
        <v>000-000</v>
      </c>
      <c r="C341" s="10"/>
      <c r="D341" s="10"/>
      <c r="E341" s="10"/>
      <c r="F341" s="10"/>
      <c r="G341" s="27"/>
      <c r="H341" s="13"/>
      <c r="I341" s="26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10" t="str">
        <f t="shared" si="4"/>
        <v>000-000</v>
      </c>
      <c r="C342" s="10"/>
      <c r="D342" s="10"/>
      <c r="E342" s="10"/>
      <c r="F342" s="10"/>
      <c r="G342" s="27"/>
      <c r="H342" s="13"/>
      <c r="I342" s="26"/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10" t="str">
        <f t="shared" si="4"/>
        <v>000-000</v>
      </c>
      <c r="C343" s="10"/>
      <c r="D343" s="10"/>
      <c r="E343" s="10"/>
      <c r="F343" s="10"/>
      <c r="G343" s="27"/>
      <c r="H343" s="13"/>
      <c r="I343" s="26"/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10" t="str">
        <f t="shared" si="4"/>
        <v>000-000</v>
      </c>
      <c r="C344" s="10"/>
      <c r="D344" s="10"/>
      <c r="E344" s="10"/>
      <c r="F344" s="10"/>
      <c r="G344" s="27"/>
      <c r="H344" s="13"/>
      <c r="I344" s="26"/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10" t="str">
        <f t="shared" si="4"/>
        <v>000-000</v>
      </c>
      <c r="C345" s="10"/>
      <c r="D345" s="10"/>
      <c r="E345" s="10"/>
      <c r="F345" s="10"/>
      <c r="G345" s="27"/>
      <c r="H345" s="13"/>
      <c r="I345" s="26"/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10" t="str">
        <f t="shared" si="4"/>
        <v>000-000</v>
      </c>
      <c r="C346" s="10"/>
      <c r="D346" s="10"/>
      <c r="E346" s="10"/>
      <c r="F346" s="10"/>
      <c r="G346" s="27"/>
      <c r="H346" s="13"/>
      <c r="I346" s="26"/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10" t="str">
        <f t="shared" si="4"/>
        <v>000-000</v>
      </c>
      <c r="C347" s="10"/>
      <c r="D347" s="10"/>
      <c r="E347" s="10"/>
      <c r="F347" s="10"/>
      <c r="G347" s="27"/>
      <c r="H347" s="13"/>
      <c r="I347" s="26"/>
      <c r="J347" s="22"/>
      <c r="K347" s="23"/>
      <c r="L347" s="20"/>
      <c r="M347" s="24"/>
      <c r="N347" s="20"/>
      <c r="O347" s="20"/>
      <c r="P347" s="20"/>
      <c r="Q347" s="20"/>
      <c r="R347" s="20"/>
    </row>
    <row r="348" spans="1:18" ht="18" customHeight="1">
      <c r="A348" s="9">
        <v>300</v>
      </c>
      <c r="B348" s="10" t="str">
        <f t="shared" si="4"/>
        <v>000-000</v>
      </c>
      <c r="C348" s="10"/>
      <c r="D348" s="10"/>
      <c r="E348" s="10"/>
      <c r="F348" s="10"/>
      <c r="G348" s="27"/>
      <c r="H348" s="13"/>
      <c r="I348" s="26"/>
      <c r="J348" s="22"/>
      <c r="K348" s="23"/>
      <c r="L348" s="20"/>
      <c r="M348" s="24"/>
      <c r="N348" s="20"/>
      <c r="O348" s="20"/>
      <c r="P348" s="20"/>
      <c r="Q348" s="20"/>
      <c r="R348" s="20"/>
    </row>
    <row r="349" spans="1:18" ht="18" customHeight="1">
      <c r="A349" s="9">
        <v>301</v>
      </c>
      <c r="B349" s="10" t="str">
        <f t="shared" si="4"/>
        <v>000-000</v>
      </c>
      <c r="C349" s="10"/>
      <c r="D349" s="10"/>
      <c r="E349" s="10"/>
      <c r="F349" s="10"/>
      <c r="G349" s="27"/>
      <c r="H349" s="13"/>
      <c r="I349" s="26"/>
      <c r="J349" s="22"/>
      <c r="K349" s="23"/>
      <c r="L349" s="20"/>
      <c r="M349" s="24"/>
      <c r="N349" s="20"/>
      <c r="O349" s="20"/>
      <c r="P349" s="20"/>
      <c r="Q349" s="20"/>
      <c r="R349" s="20"/>
    </row>
    <row r="350" spans="1:18" ht="18" customHeight="1">
      <c r="A350" s="9">
        <v>302</v>
      </c>
      <c r="B350" s="10" t="str">
        <f t="shared" si="4"/>
        <v>000-000</v>
      </c>
      <c r="C350" s="10"/>
      <c r="D350" s="10"/>
      <c r="E350" s="10"/>
      <c r="F350" s="10"/>
      <c r="G350" s="27"/>
      <c r="H350" s="13"/>
      <c r="I350" s="26"/>
      <c r="J350" s="22"/>
      <c r="K350" s="23"/>
      <c r="L350" s="20"/>
      <c r="M350" s="24"/>
      <c r="N350" s="20"/>
      <c r="O350" s="20"/>
      <c r="P350" s="20"/>
      <c r="Q350" s="20"/>
      <c r="R350" s="20"/>
    </row>
    <row r="351" spans="1:18" ht="18" customHeight="1">
      <c r="A351" s="9">
        <v>303</v>
      </c>
      <c r="B351" s="10" t="str">
        <f t="shared" si="4"/>
        <v>000-000</v>
      </c>
      <c r="C351" s="10"/>
      <c r="D351" s="10"/>
      <c r="E351" s="10"/>
      <c r="F351" s="10"/>
      <c r="G351" s="27"/>
      <c r="H351" s="13"/>
      <c r="I351" s="26"/>
      <c r="J351" s="22"/>
      <c r="K351" s="23"/>
      <c r="L351" s="20"/>
      <c r="M351" s="24"/>
      <c r="N351" s="20"/>
      <c r="O351" s="20"/>
      <c r="P351" s="20"/>
      <c r="Q351" s="20"/>
      <c r="R351" s="20"/>
    </row>
    <row r="352" spans="1:18" ht="18" customHeight="1">
      <c r="A352" s="9">
        <v>304</v>
      </c>
      <c r="B352" s="10" t="str">
        <f t="shared" si="4"/>
        <v>000-000</v>
      </c>
      <c r="C352" s="10"/>
      <c r="D352" s="10"/>
      <c r="E352" s="10"/>
      <c r="F352" s="10"/>
      <c r="G352" s="27"/>
      <c r="H352" s="13"/>
      <c r="I352" s="26"/>
      <c r="J352" s="22"/>
      <c r="K352" s="23"/>
      <c r="L352" s="20"/>
      <c r="M352" s="24"/>
      <c r="N352" s="20"/>
      <c r="O352" s="20"/>
      <c r="P352" s="20"/>
      <c r="Q352" s="20"/>
      <c r="R352" s="20"/>
    </row>
    <row r="353" spans="1:18" ht="18" customHeight="1">
      <c r="A353" s="9">
        <v>305</v>
      </c>
      <c r="B353" s="10" t="str">
        <f t="shared" si="4"/>
        <v>000-000</v>
      </c>
      <c r="C353" s="10"/>
      <c r="D353" s="10"/>
      <c r="E353" s="10"/>
      <c r="F353" s="10"/>
      <c r="G353" s="27"/>
      <c r="H353" s="13"/>
      <c r="I353" s="26"/>
      <c r="J353" s="22"/>
      <c r="K353" s="23"/>
      <c r="L353" s="20"/>
      <c r="M353" s="24"/>
      <c r="N353" s="20"/>
      <c r="O353" s="20"/>
      <c r="P353" s="20"/>
      <c r="Q353" s="20"/>
      <c r="R353" s="20"/>
    </row>
    <row r="354" spans="1:18" ht="18" customHeight="1">
      <c r="A354" s="9">
        <v>306</v>
      </c>
      <c r="B354" s="10" t="str">
        <f t="shared" si="4"/>
        <v>000-000</v>
      </c>
      <c r="C354" s="10"/>
      <c r="D354" s="10"/>
      <c r="E354" s="10"/>
      <c r="F354" s="10"/>
      <c r="G354" s="27"/>
      <c r="H354" s="13"/>
      <c r="I354" s="26"/>
      <c r="J354" s="22"/>
      <c r="K354" s="23"/>
      <c r="L354" s="20"/>
      <c r="M354" s="24"/>
      <c r="N354" s="20"/>
      <c r="O354" s="20"/>
      <c r="P354" s="20"/>
      <c r="Q354" s="20"/>
      <c r="R354" s="20"/>
    </row>
    <row r="355" spans="1:18" ht="18" customHeight="1">
      <c r="A355" s="9">
        <v>307</v>
      </c>
      <c r="B355" s="10" t="str">
        <f t="shared" si="4"/>
        <v>000-000</v>
      </c>
      <c r="C355" s="10"/>
      <c r="D355" s="10"/>
      <c r="E355" s="10"/>
      <c r="F355" s="10"/>
      <c r="G355" s="27"/>
      <c r="H355" s="13"/>
      <c r="I355" s="26"/>
      <c r="J355" s="22"/>
      <c r="K355" s="23"/>
      <c r="L355" s="20"/>
      <c r="M355" s="24"/>
      <c r="N355" s="20"/>
      <c r="O355" s="20"/>
      <c r="P355" s="20"/>
      <c r="Q355" s="20"/>
      <c r="R355" s="20"/>
    </row>
    <row r="356" spans="1:18" ht="18" customHeight="1">
      <c r="A356" s="9">
        <v>308</v>
      </c>
      <c r="B356" s="10" t="str">
        <f t="shared" si="4"/>
        <v>000-000</v>
      </c>
      <c r="C356" s="10"/>
      <c r="D356" s="10"/>
      <c r="E356" s="10"/>
      <c r="F356" s="10"/>
      <c r="G356" s="27"/>
      <c r="H356" s="13"/>
      <c r="I356" s="26"/>
      <c r="J356" s="22"/>
      <c r="K356" s="23"/>
      <c r="L356" s="20"/>
      <c r="M356" s="24"/>
      <c r="N356" s="20"/>
      <c r="O356" s="20"/>
      <c r="P356" s="20"/>
      <c r="Q356" s="20"/>
      <c r="R356" s="20"/>
    </row>
    <row r="357" spans="1:18" ht="18" customHeight="1">
      <c r="A357" s="9">
        <v>309</v>
      </c>
      <c r="B357" s="10" t="str">
        <f t="shared" si="4"/>
        <v>000-000</v>
      </c>
      <c r="C357" s="10"/>
      <c r="D357" s="10"/>
      <c r="E357" s="10"/>
      <c r="F357" s="10"/>
      <c r="G357" s="27"/>
      <c r="H357" s="13"/>
      <c r="I357" s="26"/>
      <c r="J357" s="22"/>
      <c r="K357" s="23"/>
      <c r="L357" s="20"/>
      <c r="M357" s="24"/>
      <c r="N357" s="20"/>
      <c r="O357" s="20"/>
      <c r="P357" s="20"/>
      <c r="Q357" s="20"/>
      <c r="R357" s="20"/>
    </row>
    <row r="358" spans="1:18" ht="18" customHeight="1">
      <c r="A358" s="9">
        <v>310</v>
      </c>
      <c r="B358" s="10" t="str">
        <f t="shared" si="4"/>
        <v>000-000</v>
      </c>
      <c r="C358" s="10"/>
      <c r="D358" s="10"/>
      <c r="E358" s="10"/>
      <c r="F358" s="10"/>
      <c r="G358" s="27"/>
      <c r="H358" s="13"/>
      <c r="I358" s="26"/>
      <c r="J358" s="22"/>
      <c r="K358" s="23"/>
      <c r="L358" s="20"/>
      <c r="M358" s="24"/>
      <c r="N358" s="20"/>
      <c r="O358" s="20"/>
      <c r="P358" s="20"/>
      <c r="Q358" s="20"/>
      <c r="R358" s="20"/>
    </row>
    <row r="359" spans="1:18" ht="18" customHeight="1">
      <c r="A359" s="9">
        <v>311</v>
      </c>
      <c r="B359" s="10" t="str">
        <f t="shared" si="4"/>
        <v>000-000</v>
      </c>
      <c r="C359" s="10"/>
      <c r="D359" s="10"/>
      <c r="E359" s="10"/>
      <c r="F359" s="10"/>
      <c r="G359" s="27"/>
      <c r="H359" s="13"/>
      <c r="I359" s="26"/>
      <c r="J359" s="22"/>
      <c r="K359" s="23"/>
      <c r="L359" s="20"/>
      <c r="M359" s="24"/>
      <c r="N359" s="20"/>
      <c r="O359" s="20"/>
      <c r="P359" s="20"/>
      <c r="Q359" s="20"/>
      <c r="R359" s="20"/>
    </row>
    <row r="360" spans="1:18" ht="18" customHeight="1">
      <c r="A360" s="9">
        <v>312</v>
      </c>
      <c r="B360" s="10" t="str">
        <f t="shared" si="4"/>
        <v>000-000</v>
      </c>
      <c r="C360" s="10"/>
      <c r="D360" s="10"/>
      <c r="E360" s="10"/>
      <c r="F360" s="10"/>
      <c r="G360" s="27"/>
      <c r="H360" s="13"/>
      <c r="I360" s="26"/>
      <c r="J360" s="22"/>
      <c r="K360" s="23"/>
      <c r="L360" s="20"/>
      <c r="M360" s="24"/>
      <c r="N360" s="20"/>
      <c r="O360" s="20"/>
      <c r="P360" s="20"/>
      <c r="Q360" s="20"/>
      <c r="R360" s="20"/>
    </row>
    <row r="361" spans="1:18" ht="18" customHeight="1">
      <c r="A361" s="9">
        <v>313</v>
      </c>
      <c r="B361" s="10" t="str">
        <f t="shared" si="4"/>
        <v>000-000</v>
      </c>
      <c r="C361" s="10"/>
      <c r="D361" s="10"/>
      <c r="E361" s="10"/>
      <c r="F361" s="10"/>
      <c r="G361" s="27"/>
      <c r="H361" s="13"/>
      <c r="I361" s="26"/>
      <c r="J361" s="22"/>
      <c r="K361" s="23"/>
      <c r="L361" s="20"/>
      <c r="M361" s="24"/>
      <c r="N361" s="20"/>
      <c r="O361" s="20"/>
      <c r="P361" s="20"/>
      <c r="Q361" s="20"/>
      <c r="R361" s="20"/>
    </row>
    <row r="362" spans="1:18" ht="18" customHeight="1">
      <c r="A362" s="9">
        <v>314</v>
      </c>
      <c r="B362" s="10" t="str">
        <f t="shared" si="4"/>
        <v>000-000</v>
      </c>
      <c r="C362" s="10"/>
      <c r="D362" s="10"/>
      <c r="E362" s="10"/>
      <c r="F362" s="10"/>
      <c r="G362" s="27"/>
      <c r="H362" s="13"/>
      <c r="I362" s="26"/>
      <c r="J362" s="22"/>
      <c r="K362" s="23"/>
      <c r="L362" s="20"/>
      <c r="M362" s="24"/>
      <c r="N362" s="20"/>
      <c r="O362" s="20"/>
      <c r="P362" s="20"/>
      <c r="Q362" s="20"/>
      <c r="R362" s="20"/>
    </row>
    <row r="363" spans="1:18" ht="18" customHeight="1">
      <c r="A363" s="9">
        <v>315</v>
      </c>
      <c r="B363" s="10" t="str">
        <f t="shared" si="4"/>
        <v>000-000</v>
      </c>
      <c r="C363" s="10"/>
      <c r="D363" s="10"/>
      <c r="E363" s="10"/>
      <c r="F363" s="10"/>
      <c r="G363" s="27"/>
      <c r="H363" s="13"/>
      <c r="I363" s="26"/>
      <c r="J363" s="22"/>
      <c r="K363" s="23"/>
      <c r="L363" s="20"/>
      <c r="M363" s="24"/>
      <c r="N363" s="20"/>
      <c r="O363" s="20"/>
      <c r="P363" s="20"/>
      <c r="Q363" s="20"/>
      <c r="R363" s="20"/>
    </row>
    <row r="364" spans="1:18" ht="18" customHeight="1">
      <c r="A364" s="9">
        <v>316</v>
      </c>
      <c r="B364" s="10" t="str">
        <f t="shared" si="4"/>
        <v>000-000</v>
      </c>
      <c r="C364" s="10"/>
      <c r="D364" s="10"/>
      <c r="E364" s="10"/>
      <c r="F364" s="10"/>
      <c r="G364" s="27"/>
      <c r="H364" s="13"/>
      <c r="I364" s="26"/>
      <c r="J364" s="22"/>
      <c r="K364" s="23"/>
      <c r="L364" s="20"/>
      <c r="M364" s="24"/>
      <c r="N364" s="20"/>
      <c r="O364" s="20"/>
      <c r="P364" s="20"/>
      <c r="Q364" s="20"/>
      <c r="R364" s="20"/>
    </row>
    <row r="365" spans="1:18" ht="18" customHeight="1">
      <c r="A365" s="9">
        <v>317</v>
      </c>
      <c r="B365" s="10" t="str">
        <f t="shared" si="4"/>
        <v>000-000</v>
      </c>
      <c r="C365" s="10"/>
      <c r="D365" s="10"/>
      <c r="E365" s="10"/>
      <c r="F365" s="10"/>
      <c r="G365" s="27"/>
      <c r="H365" s="13"/>
      <c r="I365" s="26"/>
      <c r="J365" s="22"/>
      <c r="K365" s="23"/>
      <c r="L365" s="20"/>
      <c r="M365" s="24"/>
      <c r="N365" s="20"/>
      <c r="O365" s="20"/>
      <c r="P365" s="20"/>
      <c r="Q365" s="20"/>
      <c r="R365" s="20"/>
    </row>
    <row r="366" spans="1:18" ht="18" customHeight="1">
      <c r="A366" s="9">
        <v>318</v>
      </c>
      <c r="B366" s="10" t="str">
        <f t="shared" si="4"/>
        <v>000-000</v>
      </c>
      <c r="C366" s="10"/>
      <c r="D366" s="10"/>
      <c r="E366" s="10"/>
      <c r="F366" s="10"/>
      <c r="G366" s="27"/>
      <c r="H366" s="13"/>
      <c r="I366" s="26"/>
      <c r="J366" s="22"/>
      <c r="K366" s="23"/>
      <c r="L366" s="20"/>
      <c r="M366" s="24"/>
      <c r="N366" s="20"/>
      <c r="O366" s="20"/>
      <c r="P366" s="20"/>
      <c r="Q366" s="20"/>
      <c r="R366" s="20"/>
    </row>
    <row r="367" spans="1:18" ht="18" customHeight="1">
      <c r="A367" s="9">
        <v>319</v>
      </c>
      <c r="B367" s="10" t="str">
        <f t="shared" si="4"/>
        <v>000-000</v>
      </c>
      <c r="C367" s="10"/>
      <c r="D367" s="10"/>
      <c r="E367" s="10"/>
      <c r="F367" s="10"/>
      <c r="G367" s="27"/>
      <c r="H367" s="13"/>
      <c r="I367" s="26"/>
      <c r="J367" s="22"/>
      <c r="K367" s="23"/>
      <c r="L367" s="20"/>
      <c r="M367" s="24"/>
      <c r="N367" s="20"/>
      <c r="O367" s="20"/>
      <c r="P367" s="20"/>
      <c r="Q367" s="20"/>
      <c r="R367" s="20"/>
    </row>
    <row r="368" spans="1:18" ht="18" customHeight="1">
      <c r="A368" s="9">
        <v>320</v>
      </c>
      <c r="B368" s="10" t="str">
        <f t="shared" si="4"/>
        <v>000-000</v>
      </c>
      <c r="C368" s="10"/>
      <c r="D368" s="10"/>
      <c r="E368" s="10"/>
      <c r="F368" s="10"/>
      <c r="G368" s="27"/>
      <c r="H368" s="13"/>
      <c r="I368" s="26"/>
      <c r="J368" s="22"/>
      <c r="K368" s="23"/>
      <c r="L368" s="20"/>
      <c r="M368" s="24"/>
      <c r="N368" s="20"/>
      <c r="O368" s="20"/>
      <c r="P368" s="20"/>
      <c r="Q368" s="20"/>
      <c r="R368" s="20"/>
    </row>
    <row r="369" spans="1:18" ht="18" customHeight="1">
      <c r="A369" s="9">
        <v>321</v>
      </c>
      <c r="B369" s="10" t="str">
        <f t="shared" ref="B369:B432" si="5">TEXT(C369,"000")&amp;"-"&amp;TEXT(E369,"000")</f>
        <v>000-000</v>
      </c>
      <c r="C369" s="10"/>
      <c r="D369" s="10"/>
      <c r="E369" s="10"/>
      <c r="F369" s="10"/>
      <c r="G369" s="27"/>
      <c r="H369" s="13"/>
      <c r="I369" s="26"/>
      <c r="J369" s="22"/>
      <c r="K369" s="23"/>
      <c r="L369" s="20"/>
      <c r="M369" s="24"/>
      <c r="N369" s="20"/>
      <c r="O369" s="20"/>
      <c r="P369" s="20"/>
      <c r="Q369" s="20"/>
      <c r="R369" s="20"/>
    </row>
    <row r="370" spans="1:18" ht="18" customHeight="1">
      <c r="A370" s="9">
        <v>322</v>
      </c>
      <c r="B370" s="10" t="str">
        <f t="shared" si="5"/>
        <v>000-000</v>
      </c>
      <c r="C370" s="10"/>
      <c r="D370" s="10"/>
      <c r="E370" s="10"/>
      <c r="F370" s="10"/>
      <c r="G370" s="27"/>
      <c r="H370" s="13"/>
      <c r="I370" s="26"/>
      <c r="J370" s="22"/>
      <c r="K370" s="23"/>
      <c r="L370" s="20"/>
      <c r="M370" s="24"/>
      <c r="N370" s="20"/>
      <c r="O370" s="20"/>
      <c r="P370" s="20"/>
      <c r="Q370" s="20"/>
      <c r="R370" s="20"/>
    </row>
    <row r="371" spans="1:18" ht="18" customHeight="1">
      <c r="A371" s="9">
        <v>323</v>
      </c>
      <c r="B371" s="10" t="str">
        <f t="shared" si="5"/>
        <v>000-000</v>
      </c>
      <c r="C371" s="10"/>
      <c r="D371" s="10"/>
      <c r="E371" s="10"/>
      <c r="F371" s="10"/>
      <c r="G371" s="27"/>
      <c r="H371" s="13"/>
      <c r="I371" s="26"/>
      <c r="J371" s="22"/>
      <c r="K371" s="23"/>
      <c r="L371" s="20"/>
      <c r="M371" s="24"/>
      <c r="N371" s="20"/>
      <c r="O371" s="20"/>
      <c r="P371" s="20"/>
      <c r="Q371" s="20"/>
      <c r="R371" s="20"/>
    </row>
    <row r="372" spans="1:18" ht="18" customHeight="1">
      <c r="A372" s="9">
        <v>324</v>
      </c>
      <c r="B372" s="10" t="str">
        <f t="shared" si="5"/>
        <v>000-000</v>
      </c>
      <c r="C372" s="10"/>
      <c r="D372" s="10"/>
      <c r="E372" s="10"/>
      <c r="F372" s="10"/>
      <c r="G372" s="27"/>
      <c r="H372" s="13"/>
      <c r="I372" s="26"/>
      <c r="J372" s="22"/>
      <c r="K372" s="23"/>
      <c r="L372" s="20"/>
      <c r="M372" s="24"/>
      <c r="N372" s="20"/>
      <c r="O372" s="20"/>
      <c r="P372" s="20"/>
      <c r="Q372" s="20"/>
      <c r="R372" s="20"/>
    </row>
    <row r="373" spans="1:18" ht="18" customHeight="1">
      <c r="A373" s="9">
        <v>325</v>
      </c>
      <c r="B373" s="10" t="str">
        <f t="shared" si="5"/>
        <v>000-000</v>
      </c>
      <c r="C373" s="10"/>
      <c r="D373" s="10"/>
      <c r="E373" s="10"/>
      <c r="F373" s="10"/>
      <c r="G373" s="27"/>
      <c r="H373" s="13"/>
      <c r="I373" s="26"/>
      <c r="J373" s="22"/>
      <c r="K373" s="23"/>
      <c r="L373" s="20"/>
      <c r="M373" s="24"/>
      <c r="N373" s="20"/>
      <c r="O373" s="20"/>
      <c r="P373" s="20"/>
      <c r="Q373" s="20"/>
      <c r="R373" s="20"/>
    </row>
    <row r="374" spans="1:18" ht="18" customHeight="1">
      <c r="A374" s="9">
        <v>326</v>
      </c>
      <c r="B374" s="10" t="str">
        <f t="shared" si="5"/>
        <v>000-000</v>
      </c>
      <c r="C374" s="10"/>
      <c r="D374" s="10"/>
      <c r="E374" s="10"/>
      <c r="F374" s="10"/>
      <c r="G374" s="27"/>
      <c r="H374" s="13"/>
      <c r="I374" s="26"/>
      <c r="J374" s="22"/>
      <c r="K374" s="23"/>
      <c r="L374" s="20"/>
      <c r="M374" s="24"/>
      <c r="N374" s="20"/>
      <c r="O374" s="20"/>
      <c r="P374" s="20"/>
      <c r="Q374" s="20"/>
      <c r="R374" s="20"/>
    </row>
    <row r="375" spans="1:18" ht="18" customHeight="1">
      <c r="A375" s="9">
        <v>327</v>
      </c>
      <c r="B375" s="10" t="str">
        <f t="shared" si="5"/>
        <v>000-000</v>
      </c>
      <c r="C375" s="10"/>
      <c r="D375" s="10"/>
      <c r="E375" s="10"/>
      <c r="F375" s="10"/>
      <c r="G375" s="27"/>
      <c r="H375" s="13"/>
      <c r="I375" s="26"/>
      <c r="J375" s="22"/>
      <c r="K375" s="23"/>
      <c r="L375" s="20"/>
      <c r="M375" s="24"/>
      <c r="N375" s="20"/>
      <c r="O375" s="20"/>
      <c r="P375" s="20"/>
      <c r="Q375" s="20"/>
      <c r="R375" s="20"/>
    </row>
    <row r="376" spans="1:18" ht="18" customHeight="1">
      <c r="A376" s="9">
        <v>328</v>
      </c>
      <c r="B376" s="10" t="str">
        <f t="shared" si="5"/>
        <v>000-000</v>
      </c>
      <c r="C376" s="10"/>
      <c r="D376" s="10"/>
      <c r="E376" s="10"/>
      <c r="F376" s="10"/>
      <c r="G376" s="27"/>
      <c r="H376" s="13"/>
      <c r="I376" s="26"/>
      <c r="J376" s="22"/>
      <c r="K376" s="23"/>
      <c r="L376" s="20"/>
      <c r="M376" s="24"/>
      <c r="N376" s="20"/>
      <c r="O376" s="20"/>
      <c r="P376" s="20"/>
      <c r="Q376" s="20"/>
      <c r="R376" s="20"/>
    </row>
    <row r="377" spans="1:18" ht="18" customHeight="1">
      <c r="A377" s="9">
        <v>329</v>
      </c>
      <c r="B377" s="10" t="str">
        <f t="shared" si="5"/>
        <v>000-000</v>
      </c>
      <c r="C377" s="10"/>
      <c r="D377" s="10"/>
      <c r="E377" s="10"/>
      <c r="F377" s="10"/>
      <c r="G377" s="27"/>
      <c r="H377" s="13"/>
      <c r="I377" s="26"/>
      <c r="J377" s="22"/>
      <c r="K377" s="23"/>
      <c r="L377" s="20"/>
      <c r="M377" s="24"/>
      <c r="N377" s="20"/>
      <c r="O377" s="20"/>
      <c r="P377" s="20"/>
      <c r="Q377" s="20"/>
      <c r="R377" s="20"/>
    </row>
    <row r="378" spans="1:18" ht="18" customHeight="1">
      <c r="A378" s="9">
        <v>330</v>
      </c>
      <c r="B378" s="10" t="str">
        <f t="shared" si="5"/>
        <v>000-000</v>
      </c>
      <c r="C378" s="10"/>
      <c r="D378" s="10"/>
      <c r="E378" s="10"/>
      <c r="F378" s="10"/>
      <c r="G378" s="27"/>
      <c r="H378" s="13"/>
      <c r="I378" s="26"/>
      <c r="J378" s="22"/>
      <c r="K378" s="23"/>
      <c r="L378" s="20"/>
      <c r="M378" s="24"/>
      <c r="N378" s="20"/>
      <c r="O378" s="20"/>
      <c r="P378" s="20"/>
      <c r="Q378" s="20"/>
      <c r="R378" s="20"/>
    </row>
    <row r="379" spans="1:18" ht="18" customHeight="1">
      <c r="A379" s="9">
        <v>331</v>
      </c>
      <c r="B379" s="10" t="str">
        <f t="shared" si="5"/>
        <v>000-000</v>
      </c>
      <c r="C379" s="10"/>
      <c r="D379" s="10"/>
      <c r="E379" s="10"/>
      <c r="F379" s="10"/>
      <c r="G379" s="27"/>
      <c r="H379" s="13"/>
      <c r="I379" s="26"/>
      <c r="J379" s="22"/>
      <c r="K379" s="23"/>
      <c r="L379" s="20"/>
      <c r="M379" s="24"/>
      <c r="N379" s="20"/>
      <c r="O379" s="20"/>
      <c r="P379" s="20"/>
      <c r="Q379" s="20"/>
      <c r="R379" s="20"/>
    </row>
    <row r="380" spans="1:18" ht="18" customHeight="1">
      <c r="A380" s="9">
        <v>332</v>
      </c>
      <c r="B380" s="10" t="str">
        <f t="shared" si="5"/>
        <v>000-000</v>
      </c>
      <c r="C380" s="10"/>
      <c r="D380" s="10"/>
      <c r="E380" s="10"/>
      <c r="F380" s="10"/>
      <c r="G380" s="27"/>
      <c r="H380" s="13"/>
      <c r="I380" s="26"/>
      <c r="J380" s="22"/>
      <c r="K380" s="23"/>
      <c r="L380" s="20"/>
      <c r="M380" s="24"/>
      <c r="N380" s="20"/>
      <c r="O380" s="20"/>
      <c r="P380" s="20"/>
      <c r="Q380" s="20"/>
      <c r="R380" s="20"/>
    </row>
    <row r="381" spans="1:18" ht="18" customHeight="1">
      <c r="A381" s="9">
        <v>333</v>
      </c>
      <c r="B381" s="10" t="str">
        <f t="shared" si="5"/>
        <v>000-000</v>
      </c>
      <c r="C381" s="10"/>
      <c r="D381" s="10"/>
      <c r="E381" s="10"/>
      <c r="F381" s="10"/>
      <c r="G381" s="27"/>
      <c r="H381" s="13"/>
      <c r="I381" s="26"/>
      <c r="J381" s="22"/>
      <c r="K381" s="23"/>
      <c r="L381" s="20"/>
      <c r="M381" s="24"/>
      <c r="N381" s="20"/>
      <c r="O381" s="20"/>
      <c r="P381" s="20"/>
      <c r="Q381" s="20"/>
      <c r="R381" s="20"/>
    </row>
    <row r="382" spans="1:18" ht="18" customHeight="1">
      <c r="A382" s="9">
        <v>334</v>
      </c>
      <c r="B382" s="10" t="str">
        <f t="shared" si="5"/>
        <v>000-000</v>
      </c>
      <c r="C382" s="10"/>
      <c r="D382" s="10"/>
      <c r="E382" s="10"/>
      <c r="F382" s="10"/>
      <c r="G382" s="27"/>
      <c r="H382" s="13"/>
      <c r="I382" s="26"/>
      <c r="J382" s="22"/>
      <c r="K382" s="23"/>
      <c r="L382" s="20"/>
      <c r="M382" s="24"/>
      <c r="N382" s="20"/>
      <c r="O382" s="20"/>
      <c r="P382" s="20"/>
      <c r="Q382" s="20"/>
      <c r="R382" s="20"/>
    </row>
    <row r="383" spans="1:18" ht="18" customHeight="1">
      <c r="A383" s="9">
        <v>335</v>
      </c>
      <c r="B383" s="10" t="str">
        <f t="shared" si="5"/>
        <v>000-000</v>
      </c>
      <c r="C383" s="10"/>
      <c r="D383" s="10"/>
      <c r="E383" s="10"/>
      <c r="F383" s="10"/>
      <c r="G383" s="27"/>
      <c r="H383" s="13"/>
      <c r="I383" s="26"/>
      <c r="J383" s="22"/>
      <c r="K383" s="23"/>
      <c r="L383" s="20"/>
      <c r="M383" s="24"/>
      <c r="N383" s="20"/>
      <c r="O383" s="20"/>
      <c r="P383" s="20"/>
      <c r="Q383" s="20"/>
      <c r="R383" s="20"/>
    </row>
    <row r="384" spans="1:18" ht="18" customHeight="1">
      <c r="A384" s="9">
        <v>336</v>
      </c>
      <c r="B384" s="10" t="str">
        <f t="shared" si="5"/>
        <v>000-000</v>
      </c>
      <c r="C384" s="10"/>
      <c r="D384" s="10"/>
      <c r="E384" s="10"/>
      <c r="F384" s="10"/>
      <c r="G384" s="27"/>
      <c r="H384" s="13"/>
      <c r="I384" s="26"/>
      <c r="J384" s="22"/>
      <c r="K384" s="23"/>
      <c r="L384" s="20"/>
      <c r="M384" s="24"/>
      <c r="N384" s="20"/>
      <c r="O384" s="20"/>
      <c r="P384" s="20"/>
      <c r="Q384" s="20"/>
      <c r="R384" s="20"/>
    </row>
    <row r="385" spans="1:18" ht="18" customHeight="1">
      <c r="A385" s="9">
        <v>337</v>
      </c>
      <c r="B385" s="10" t="str">
        <f t="shared" si="5"/>
        <v>000-000</v>
      </c>
      <c r="C385" s="10"/>
      <c r="D385" s="10"/>
      <c r="E385" s="10"/>
      <c r="F385" s="10"/>
      <c r="G385" s="27"/>
      <c r="H385" s="13"/>
      <c r="I385" s="26"/>
      <c r="J385" s="22"/>
      <c r="K385" s="23"/>
      <c r="L385" s="20"/>
      <c r="M385" s="24"/>
      <c r="N385" s="20"/>
      <c r="O385" s="20"/>
      <c r="P385" s="20"/>
      <c r="Q385" s="20"/>
      <c r="R385" s="20"/>
    </row>
    <row r="386" spans="1:18" ht="18" customHeight="1">
      <c r="A386" s="9">
        <v>338</v>
      </c>
      <c r="B386" s="10" t="str">
        <f t="shared" si="5"/>
        <v>000-000</v>
      </c>
      <c r="C386" s="10"/>
      <c r="D386" s="10"/>
      <c r="E386" s="10"/>
      <c r="F386" s="10"/>
      <c r="G386" s="27"/>
      <c r="H386" s="13"/>
      <c r="I386" s="26"/>
      <c r="J386" s="22"/>
      <c r="K386" s="23"/>
      <c r="L386" s="20"/>
      <c r="M386" s="24"/>
      <c r="N386" s="20"/>
      <c r="O386" s="20"/>
      <c r="P386" s="20"/>
      <c r="Q386" s="20"/>
      <c r="R386" s="20"/>
    </row>
    <row r="387" spans="1:18" ht="18" customHeight="1">
      <c r="A387" s="9">
        <v>339</v>
      </c>
      <c r="B387" s="10" t="str">
        <f t="shared" si="5"/>
        <v>000-000</v>
      </c>
      <c r="C387" s="10"/>
      <c r="D387" s="10"/>
      <c r="E387" s="10"/>
      <c r="F387" s="10"/>
      <c r="G387" s="27"/>
      <c r="H387" s="13"/>
      <c r="I387" s="26"/>
      <c r="J387" s="22"/>
      <c r="K387" s="23"/>
      <c r="L387" s="20"/>
      <c r="M387" s="24"/>
      <c r="N387" s="20"/>
      <c r="O387" s="20"/>
      <c r="P387" s="20"/>
      <c r="Q387" s="20"/>
      <c r="R387" s="20"/>
    </row>
    <row r="388" spans="1:18" ht="18" customHeight="1">
      <c r="A388" s="9">
        <v>340</v>
      </c>
      <c r="B388" s="10" t="str">
        <f t="shared" si="5"/>
        <v>000-000</v>
      </c>
      <c r="C388" s="10"/>
      <c r="D388" s="10"/>
      <c r="E388" s="10"/>
      <c r="F388" s="10"/>
      <c r="G388" s="27"/>
      <c r="H388" s="13"/>
      <c r="I388" s="26"/>
      <c r="J388" s="22"/>
      <c r="K388" s="23"/>
      <c r="L388" s="20"/>
      <c r="M388" s="24"/>
      <c r="N388" s="20"/>
      <c r="O388" s="20"/>
      <c r="P388" s="20"/>
      <c r="Q388" s="20"/>
      <c r="R388" s="20"/>
    </row>
    <row r="389" spans="1:18" ht="18" customHeight="1">
      <c r="A389" s="9">
        <v>341</v>
      </c>
      <c r="B389" s="10" t="str">
        <f t="shared" si="5"/>
        <v>000-000</v>
      </c>
      <c r="C389" s="10"/>
      <c r="D389" s="10"/>
      <c r="E389" s="10"/>
      <c r="F389" s="10"/>
      <c r="G389" s="27"/>
      <c r="H389" s="13"/>
      <c r="I389" s="26"/>
      <c r="J389" s="22"/>
      <c r="K389" s="23"/>
      <c r="L389" s="20"/>
      <c r="M389" s="24"/>
      <c r="N389" s="20"/>
      <c r="O389" s="20"/>
      <c r="P389" s="20"/>
      <c r="Q389" s="20"/>
      <c r="R389" s="20"/>
    </row>
    <row r="390" spans="1:18" ht="18" customHeight="1">
      <c r="A390" s="9">
        <v>342</v>
      </c>
      <c r="B390" s="10" t="str">
        <f t="shared" si="5"/>
        <v>000-000</v>
      </c>
      <c r="C390" s="10"/>
      <c r="D390" s="10"/>
      <c r="E390" s="10"/>
      <c r="F390" s="10"/>
      <c r="G390" s="27"/>
      <c r="H390" s="13"/>
      <c r="I390" s="26"/>
      <c r="J390" s="22"/>
      <c r="K390" s="23"/>
      <c r="L390" s="20"/>
      <c r="M390" s="24"/>
      <c r="N390" s="20"/>
      <c r="O390" s="20"/>
      <c r="P390" s="20"/>
      <c r="Q390" s="20"/>
      <c r="R390" s="20"/>
    </row>
    <row r="391" spans="1:18" ht="18" customHeight="1">
      <c r="A391" s="9">
        <v>343</v>
      </c>
      <c r="B391" s="10" t="str">
        <f t="shared" si="5"/>
        <v>000-000</v>
      </c>
      <c r="C391" s="10"/>
      <c r="D391" s="10"/>
      <c r="E391" s="10"/>
      <c r="F391" s="10"/>
      <c r="G391" s="27"/>
      <c r="H391" s="13"/>
      <c r="I391" s="26"/>
      <c r="J391" s="22"/>
      <c r="K391" s="23"/>
      <c r="L391" s="20"/>
      <c r="M391" s="24"/>
      <c r="N391" s="20"/>
      <c r="O391" s="20"/>
      <c r="P391" s="20"/>
      <c r="Q391" s="20"/>
      <c r="R391" s="20"/>
    </row>
    <row r="392" spans="1:18" ht="18" customHeight="1">
      <c r="A392" s="9">
        <v>344</v>
      </c>
      <c r="B392" s="10" t="str">
        <f t="shared" si="5"/>
        <v>000-000</v>
      </c>
      <c r="C392" s="10"/>
      <c r="D392" s="10"/>
      <c r="E392" s="10"/>
      <c r="F392" s="10"/>
      <c r="G392" s="27"/>
      <c r="H392" s="13"/>
      <c r="I392" s="26"/>
      <c r="J392" s="22"/>
      <c r="K392" s="23"/>
      <c r="L392" s="20"/>
      <c r="M392" s="24"/>
      <c r="N392" s="20"/>
      <c r="O392" s="20"/>
      <c r="P392" s="20"/>
      <c r="Q392" s="20"/>
      <c r="R392" s="20"/>
    </row>
    <row r="393" spans="1:18" ht="18" customHeight="1">
      <c r="A393" s="9">
        <v>345</v>
      </c>
      <c r="B393" s="10" t="str">
        <f t="shared" si="5"/>
        <v>000-000</v>
      </c>
      <c r="C393" s="10"/>
      <c r="D393" s="10"/>
      <c r="E393" s="10"/>
      <c r="F393" s="10"/>
      <c r="G393" s="27"/>
      <c r="H393" s="13"/>
      <c r="I393" s="26"/>
      <c r="J393" s="22"/>
      <c r="K393" s="23"/>
      <c r="L393" s="20"/>
      <c r="M393" s="24"/>
      <c r="N393" s="20"/>
      <c r="O393" s="20"/>
      <c r="P393" s="20"/>
      <c r="Q393" s="20"/>
      <c r="R393" s="20"/>
    </row>
    <row r="394" spans="1:18" ht="18" customHeight="1">
      <c r="A394" s="9">
        <v>346</v>
      </c>
      <c r="B394" s="10" t="str">
        <f t="shared" si="5"/>
        <v>000-000</v>
      </c>
      <c r="C394" s="10"/>
      <c r="D394" s="10"/>
      <c r="E394" s="10"/>
      <c r="F394" s="10"/>
      <c r="G394" s="27"/>
      <c r="H394" s="13"/>
      <c r="I394" s="26"/>
      <c r="J394" s="22"/>
      <c r="K394" s="23"/>
      <c r="L394" s="20"/>
      <c r="M394" s="24"/>
      <c r="N394" s="20"/>
      <c r="O394" s="20"/>
      <c r="P394" s="20"/>
      <c r="Q394" s="20"/>
      <c r="R394" s="20"/>
    </row>
    <row r="395" spans="1:18" ht="18" customHeight="1">
      <c r="A395" s="9">
        <v>347</v>
      </c>
      <c r="B395" s="10" t="str">
        <f t="shared" si="5"/>
        <v>000-000</v>
      </c>
      <c r="C395" s="10"/>
      <c r="D395" s="10"/>
      <c r="E395" s="10"/>
      <c r="F395" s="10"/>
      <c r="G395" s="27"/>
      <c r="H395" s="13"/>
      <c r="I395" s="26"/>
      <c r="J395" s="22"/>
      <c r="K395" s="23"/>
      <c r="L395" s="20"/>
      <c r="M395" s="24"/>
      <c r="N395" s="20"/>
      <c r="O395" s="20"/>
      <c r="P395" s="20"/>
      <c r="Q395" s="20"/>
      <c r="R395" s="20"/>
    </row>
    <row r="396" spans="1:18" ht="18" customHeight="1">
      <c r="A396" s="9">
        <v>348</v>
      </c>
      <c r="B396" s="10" t="str">
        <f t="shared" si="5"/>
        <v>000-000</v>
      </c>
      <c r="C396" s="10"/>
      <c r="D396" s="10"/>
      <c r="E396" s="10"/>
      <c r="F396" s="10"/>
      <c r="G396" s="27"/>
      <c r="H396" s="13"/>
      <c r="I396" s="26"/>
      <c r="J396" s="22"/>
      <c r="K396" s="23"/>
      <c r="L396" s="20"/>
      <c r="M396" s="24"/>
      <c r="N396" s="20"/>
      <c r="O396" s="20"/>
      <c r="P396" s="20"/>
      <c r="Q396" s="20"/>
      <c r="R396" s="20"/>
    </row>
    <row r="397" spans="1:18" ht="18" customHeight="1">
      <c r="A397" s="9">
        <v>349</v>
      </c>
      <c r="B397" s="10" t="str">
        <f t="shared" si="5"/>
        <v>000-000</v>
      </c>
      <c r="C397" s="10"/>
      <c r="D397" s="10"/>
      <c r="E397" s="10"/>
      <c r="F397" s="10"/>
      <c r="G397" s="27"/>
      <c r="H397" s="13"/>
      <c r="I397" s="26"/>
      <c r="J397" s="22"/>
      <c r="K397" s="23"/>
      <c r="L397" s="20"/>
      <c r="M397" s="24"/>
      <c r="N397" s="20"/>
      <c r="O397" s="20"/>
      <c r="P397" s="20"/>
      <c r="Q397" s="20"/>
      <c r="R397" s="20"/>
    </row>
    <row r="398" spans="1:18" ht="18" customHeight="1">
      <c r="A398" s="9">
        <v>350</v>
      </c>
      <c r="B398" s="10" t="str">
        <f t="shared" si="5"/>
        <v>000-000</v>
      </c>
      <c r="C398" s="10"/>
      <c r="D398" s="10"/>
      <c r="E398" s="10"/>
      <c r="F398" s="10"/>
      <c r="G398" s="27"/>
      <c r="H398" s="13"/>
      <c r="I398" s="26"/>
      <c r="J398" s="22"/>
      <c r="K398" s="23"/>
      <c r="L398" s="20"/>
      <c r="M398" s="24"/>
      <c r="N398" s="20"/>
      <c r="O398" s="20"/>
      <c r="P398" s="20"/>
      <c r="Q398" s="20"/>
      <c r="R398" s="20"/>
    </row>
    <row r="399" spans="1:18" ht="18" customHeight="1">
      <c r="A399" s="9">
        <v>351</v>
      </c>
      <c r="B399" s="10" t="str">
        <f t="shared" si="5"/>
        <v>000-000</v>
      </c>
      <c r="C399" s="10"/>
      <c r="D399" s="10"/>
      <c r="E399" s="10"/>
      <c r="F399" s="10"/>
      <c r="G399" s="27"/>
      <c r="H399" s="13"/>
      <c r="I399" s="26"/>
      <c r="J399" s="22"/>
      <c r="K399" s="23"/>
      <c r="L399" s="20"/>
      <c r="M399" s="24"/>
      <c r="N399" s="20"/>
      <c r="O399" s="20"/>
      <c r="P399" s="20"/>
      <c r="Q399" s="20"/>
      <c r="R399" s="20"/>
    </row>
    <row r="400" spans="1:18" ht="18" customHeight="1">
      <c r="A400" s="9">
        <v>352</v>
      </c>
      <c r="B400" s="10" t="str">
        <f t="shared" si="5"/>
        <v>000-000</v>
      </c>
      <c r="C400" s="10"/>
      <c r="D400" s="10"/>
      <c r="E400" s="10"/>
      <c r="F400" s="10"/>
      <c r="G400" s="27"/>
      <c r="H400" s="13"/>
      <c r="I400" s="26"/>
      <c r="J400" s="22"/>
      <c r="K400" s="23"/>
      <c r="L400" s="20"/>
      <c r="M400" s="24"/>
      <c r="N400" s="20"/>
      <c r="O400" s="20"/>
      <c r="P400" s="20"/>
      <c r="Q400" s="20"/>
      <c r="R400" s="20"/>
    </row>
    <row r="401" spans="1:18" ht="18" customHeight="1">
      <c r="A401" s="9">
        <v>353</v>
      </c>
      <c r="B401" s="10" t="str">
        <f t="shared" si="5"/>
        <v>000-000</v>
      </c>
      <c r="C401" s="10"/>
      <c r="D401" s="10"/>
      <c r="E401" s="10"/>
      <c r="F401" s="10"/>
      <c r="G401" s="27"/>
      <c r="H401" s="13"/>
      <c r="I401" s="26"/>
      <c r="J401" s="22"/>
      <c r="K401" s="23"/>
      <c r="L401" s="20"/>
      <c r="M401" s="24"/>
      <c r="N401" s="20"/>
      <c r="O401" s="20"/>
      <c r="P401" s="20"/>
      <c r="Q401" s="20"/>
      <c r="R401" s="20"/>
    </row>
    <row r="402" spans="1:18" ht="18" customHeight="1">
      <c r="A402" s="9">
        <v>354</v>
      </c>
      <c r="B402" s="10" t="str">
        <f t="shared" si="5"/>
        <v>000-000</v>
      </c>
      <c r="C402" s="10"/>
      <c r="D402" s="10"/>
      <c r="E402" s="10"/>
      <c r="F402" s="10"/>
      <c r="G402" s="27"/>
      <c r="H402" s="13"/>
      <c r="I402" s="26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355</v>
      </c>
      <c r="B403" s="10" t="str">
        <f t="shared" si="5"/>
        <v>000-000</v>
      </c>
      <c r="C403" s="10"/>
      <c r="D403" s="10"/>
      <c r="E403" s="10"/>
      <c r="F403" s="10"/>
      <c r="G403" s="27"/>
      <c r="H403" s="13"/>
      <c r="I403" s="26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356</v>
      </c>
      <c r="B404" s="10" t="str">
        <f t="shared" si="5"/>
        <v>000-000</v>
      </c>
      <c r="C404" s="10"/>
      <c r="D404" s="10"/>
      <c r="E404" s="10"/>
      <c r="F404" s="10"/>
      <c r="G404" s="27"/>
      <c r="H404" s="13"/>
      <c r="I404" s="26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357</v>
      </c>
      <c r="B405" s="10" t="str">
        <f t="shared" si="5"/>
        <v>000-000</v>
      </c>
      <c r="C405" s="10"/>
      <c r="D405" s="10"/>
      <c r="E405" s="10"/>
      <c r="F405" s="10"/>
      <c r="G405" s="27"/>
      <c r="H405" s="13"/>
      <c r="I405" s="26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358</v>
      </c>
      <c r="B406" s="10" t="str">
        <f t="shared" si="5"/>
        <v>000-000</v>
      </c>
      <c r="C406" s="10"/>
      <c r="D406" s="10"/>
      <c r="E406" s="10"/>
      <c r="F406" s="10"/>
      <c r="G406" s="27"/>
      <c r="H406" s="13"/>
      <c r="I406" s="26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359</v>
      </c>
      <c r="B407" s="10" t="str">
        <f t="shared" si="5"/>
        <v>000-000</v>
      </c>
      <c r="C407" s="10"/>
      <c r="D407" s="10"/>
      <c r="E407" s="10"/>
      <c r="F407" s="10"/>
      <c r="G407" s="27"/>
      <c r="H407" s="13"/>
      <c r="I407" s="26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360</v>
      </c>
      <c r="B408" s="10" t="str">
        <f t="shared" si="5"/>
        <v>000-000</v>
      </c>
      <c r="C408" s="10"/>
      <c r="D408" s="10"/>
      <c r="E408" s="10"/>
      <c r="F408" s="10"/>
      <c r="G408" s="27"/>
      <c r="H408" s="13"/>
      <c r="I408" s="26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361</v>
      </c>
      <c r="B409" s="10" t="str">
        <f t="shared" si="5"/>
        <v>000-000</v>
      </c>
      <c r="C409" s="10"/>
      <c r="D409" s="10"/>
      <c r="E409" s="10"/>
      <c r="F409" s="10"/>
      <c r="G409" s="27"/>
      <c r="H409" s="13"/>
      <c r="I409" s="26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362</v>
      </c>
      <c r="B410" s="10" t="str">
        <f t="shared" si="5"/>
        <v>000-000</v>
      </c>
      <c r="C410" s="10"/>
      <c r="D410" s="10"/>
      <c r="E410" s="10"/>
      <c r="F410" s="10"/>
      <c r="G410" s="27"/>
      <c r="H410" s="13"/>
      <c r="I410" s="26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363</v>
      </c>
      <c r="B411" s="10" t="str">
        <f t="shared" si="5"/>
        <v>000-000</v>
      </c>
      <c r="C411" s="10"/>
      <c r="D411" s="10"/>
      <c r="E411" s="10"/>
      <c r="F411" s="10"/>
      <c r="G411" s="27"/>
      <c r="H411" s="13"/>
      <c r="I411" s="26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10" t="str">
        <f t="shared" si="5"/>
        <v>000-000</v>
      </c>
      <c r="C412" s="10"/>
      <c r="D412" s="10"/>
      <c r="E412" s="10"/>
      <c r="F412" s="10"/>
      <c r="G412" s="27"/>
      <c r="H412" s="13"/>
      <c r="I412" s="26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10" t="str">
        <f t="shared" si="5"/>
        <v>000-000</v>
      </c>
      <c r="C413" s="10"/>
      <c r="D413" s="10"/>
      <c r="E413" s="10"/>
      <c r="F413" s="10"/>
      <c r="G413" s="27"/>
      <c r="H413" s="13"/>
      <c r="I413" s="26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10" t="str">
        <f t="shared" si="5"/>
        <v>000-000</v>
      </c>
      <c r="C414" s="10"/>
      <c r="D414" s="10"/>
      <c r="E414" s="10"/>
      <c r="F414" s="10"/>
      <c r="G414" s="27"/>
      <c r="H414" s="13"/>
      <c r="I414" s="26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10" t="str">
        <f t="shared" si="5"/>
        <v>000-000</v>
      </c>
      <c r="C415" s="10"/>
      <c r="D415" s="10"/>
      <c r="E415" s="10"/>
      <c r="F415" s="10"/>
      <c r="G415" s="27"/>
      <c r="H415" s="13"/>
      <c r="I415" s="26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10" t="str">
        <f t="shared" si="5"/>
        <v>000-000</v>
      </c>
      <c r="C416" s="10"/>
      <c r="D416" s="10"/>
      <c r="E416" s="10"/>
      <c r="F416" s="10"/>
      <c r="G416" s="27"/>
      <c r="H416" s="13"/>
      <c r="I416" s="26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10" t="str">
        <f t="shared" si="5"/>
        <v>000-000</v>
      </c>
      <c r="C417" s="10"/>
      <c r="D417" s="10"/>
      <c r="E417" s="10"/>
      <c r="F417" s="10"/>
      <c r="G417" s="27"/>
      <c r="H417" s="13"/>
      <c r="I417" s="26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10" t="str">
        <f t="shared" si="5"/>
        <v>000-000</v>
      </c>
      <c r="C418" s="10"/>
      <c r="D418" s="10"/>
      <c r="E418" s="10"/>
      <c r="F418" s="10"/>
      <c r="G418" s="27"/>
      <c r="H418" s="13"/>
      <c r="I418" s="26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10" t="str">
        <f t="shared" si="5"/>
        <v>000-000</v>
      </c>
      <c r="C419" s="10"/>
      <c r="D419" s="10"/>
      <c r="E419" s="10"/>
      <c r="F419" s="10"/>
      <c r="G419" s="27"/>
      <c r="H419" s="13"/>
      <c r="I419" s="26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10" t="str">
        <f t="shared" si="5"/>
        <v>000-000</v>
      </c>
      <c r="C420" s="10"/>
      <c r="D420" s="10"/>
      <c r="E420" s="10"/>
      <c r="F420" s="10"/>
      <c r="G420" s="27"/>
      <c r="H420" s="13"/>
      <c r="I420" s="26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10" t="str">
        <f t="shared" si="5"/>
        <v>000-000</v>
      </c>
      <c r="C421" s="10"/>
      <c r="D421" s="10"/>
      <c r="E421" s="10"/>
      <c r="F421" s="10"/>
      <c r="G421" s="27"/>
      <c r="H421" s="13"/>
      <c r="I421" s="26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10" t="str">
        <f t="shared" si="5"/>
        <v>000-000</v>
      </c>
      <c r="C422" s="10"/>
      <c r="D422" s="10"/>
      <c r="E422" s="10"/>
      <c r="F422" s="10"/>
      <c r="G422" s="27"/>
      <c r="H422" s="13"/>
      <c r="I422" s="26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10" t="str">
        <f t="shared" si="5"/>
        <v>000-000</v>
      </c>
      <c r="C423" s="10"/>
      <c r="D423" s="10"/>
      <c r="E423" s="10"/>
      <c r="F423" s="10"/>
      <c r="G423" s="27"/>
      <c r="H423" s="13"/>
      <c r="I423" s="26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10" t="str">
        <f t="shared" si="5"/>
        <v>000-000</v>
      </c>
      <c r="C424" s="10"/>
      <c r="D424" s="10"/>
      <c r="E424" s="10"/>
      <c r="F424" s="10"/>
      <c r="G424" s="27"/>
      <c r="H424" s="13"/>
      <c r="I424" s="26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10" t="str">
        <f t="shared" si="5"/>
        <v>000-000</v>
      </c>
      <c r="C425" s="10"/>
      <c r="D425" s="10"/>
      <c r="E425" s="10"/>
      <c r="F425" s="10"/>
      <c r="G425" s="27"/>
      <c r="H425" s="13"/>
      <c r="I425" s="26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378</v>
      </c>
      <c r="B426" s="10" t="str">
        <f t="shared" si="5"/>
        <v>000-000</v>
      </c>
      <c r="C426" s="10"/>
      <c r="D426" s="10"/>
      <c r="E426" s="10"/>
      <c r="F426" s="10"/>
      <c r="G426" s="27"/>
      <c r="H426" s="13"/>
      <c r="I426" s="26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379</v>
      </c>
      <c r="B427" s="10" t="str">
        <f t="shared" si="5"/>
        <v>000-000</v>
      </c>
      <c r="C427" s="10"/>
      <c r="D427" s="10"/>
      <c r="E427" s="10"/>
      <c r="F427" s="10"/>
      <c r="G427" s="27"/>
      <c r="H427" s="13"/>
      <c r="I427" s="26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380</v>
      </c>
      <c r="B428" s="10" t="str">
        <f t="shared" si="5"/>
        <v>000-000</v>
      </c>
      <c r="C428" s="10"/>
      <c r="D428" s="10"/>
      <c r="E428" s="10"/>
      <c r="F428" s="10"/>
      <c r="G428" s="27"/>
      <c r="H428" s="13"/>
      <c r="I428" s="26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381</v>
      </c>
      <c r="B429" s="10" t="str">
        <f t="shared" si="5"/>
        <v>000-000</v>
      </c>
      <c r="C429" s="10"/>
      <c r="D429" s="10"/>
      <c r="E429" s="10"/>
      <c r="F429" s="10"/>
      <c r="G429" s="27"/>
      <c r="H429" s="13"/>
      <c r="I429" s="26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382</v>
      </c>
      <c r="B430" s="10" t="str">
        <f t="shared" si="5"/>
        <v>000-000</v>
      </c>
      <c r="C430" s="10"/>
      <c r="D430" s="10"/>
      <c r="E430" s="10"/>
      <c r="F430" s="10"/>
      <c r="G430" s="27"/>
      <c r="H430" s="13"/>
      <c r="I430" s="26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383</v>
      </c>
      <c r="B431" s="10" t="str">
        <f t="shared" si="5"/>
        <v>000-000</v>
      </c>
      <c r="C431" s="10"/>
      <c r="D431" s="10"/>
      <c r="E431" s="10"/>
      <c r="F431" s="10"/>
      <c r="G431" s="27"/>
      <c r="H431" s="13"/>
      <c r="I431" s="26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10" t="str">
        <f t="shared" si="5"/>
        <v>000-000</v>
      </c>
      <c r="C432" s="10"/>
      <c r="D432" s="10"/>
      <c r="E432" s="10"/>
      <c r="F432" s="10"/>
      <c r="G432" s="27"/>
      <c r="H432" s="13"/>
      <c r="I432" s="26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10" t="str">
        <f t="shared" ref="B433:B449" si="6">TEXT(C433,"000")&amp;"-"&amp;TEXT(E433,"000")</f>
        <v>000-000</v>
      </c>
      <c r="C433" s="10"/>
      <c r="D433" s="10"/>
      <c r="E433" s="10"/>
      <c r="F433" s="10"/>
      <c r="G433" s="27"/>
      <c r="H433" s="13"/>
      <c r="I433" s="26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10" t="str">
        <f t="shared" si="6"/>
        <v>000-000</v>
      </c>
      <c r="C434" s="10"/>
      <c r="D434" s="10"/>
      <c r="E434" s="10"/>
      <c r="F434" s="10"/>
      <c r="G434" s="27"/>
      <c r="H434" s="13"/>
      <c r="I434" s="26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10" t="str">
        <f t="shared" si="6"/>
        <v>000-000</v>
      </c>
      <c r="C435" s="10"/>
      <c r="D435" s="10"/>
      <c r="E435" s="10"/>
      <c r="F435" s="10"/>
      <c r="G435" s="27"/>
      <c r="H435" s="13"/>
      <c r="I435" s="26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10" t="str">
        <f t="shared" si="6"/>
        <v>000-000</v>
      </c>
      <c r="C436" s="10"/>
      <c r="D436" s="10"/>
      <c r="E436" s="10"/>
      <c r="F436" s="10"/>
      <c r="G436" s="27"/>
      <c r="H436" s="13"/>
      <c r="I436" s="26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10" t="str">
        <f t="shared" si="6"/>
        <v>000-000</v>
      </c>
      <c r="C437" s="10"/>
      <c r="D437" s="10"/>
      <c r="E437" s="10"/>
      <c r="F437" s="10"/>
      <c r="G437" s="27"/>
      <c r="H437" s="13"/>
      <c r="I437" s="26"/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10" t="str">
        <f t="shared" si="6"/>
        <v>000-000</v>
      </c>
      <c r="C438" s="10"/>
      <c r="D438" s="10"/>
      <c r="E438" s="10"/>
      <c r="F438" s="10"/>
      <c r="G438" s="27"/>
      <c r="H438" s="13"/>
      <c r="I438" s="26"/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10" t="str">
        <f t="shared" si="6"/>
        <v>000-000</v>
      </c>
      <c r="C439" s="10"/>
      <c r="D439" s="10"/>
      <c r="E439" s="10"/>
      <c r="F439" s="10"/>
      <c r="G439" s="27"/>
      <c r="H439" s="13"/>
      <c r="I439" s="26"/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10" t="str">
        <f t="shared" si="6"/>
        <v>000-000</v>
      </c>
      <c r="C440" s="10"/>
      <c r="D440" s="10"/>
      <c r="E440" s="10"/>
      <c r="F440" s="10"/>
      <c r="G440" s="27"/>
      <c r="H440" s="13"/>
      <c r="I440" s="26"/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10" t="str">
        <f t="shared" si="6"/>
        <v>000-000</v>
      </c>
      <c r="C441" s="10"/>
      <c r="D441" s="10"/>
      <c r="E441" s="10"/>
      <c r="F441" s="10"/>
      <c r="G441" s="27"/>
      <c r="H441" s="13"/>
      <c r="I441" s="26"/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10" t="str">
        <f t="shared" si="6"/>
        <v>000-000</v>
      </c>
      <c r="C442" s="10"/>
      <c r="D442" s="10"/>
      <c r="E442" s="10"/>
      <c r="F442" s="10"/>
      <c r="G442" s="27"/>
      <c r="H442" s="13"/>
      <c r="I442" s="26"/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10" t="str">
        <f t="shared" si="6"/>
        <v>000-000</v>
      </c>
      <c r="C443" s="10"/>
      <c r="D443" s="10"/>
      <c r="E443" s="10"/>
      <c r="F443" s="10"/>
      <c r="G443" s="27"/>
      <c r="H443" s="13"/>
      <c r="I443" s="26"/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10" t="str">
        <f t="shared" si="6"/>
        <v>000-000</v>
      </c>
      <c r="C444" s="10"/>
      <c r="D444" s="10"/>
      <c r="E444" s="10"/>
      <c r="F444" s="10"/>
      <c r="G444" s="27"/>
      <c r="H444" s="13"/>
      <c r="I444" s="26"/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10" t="str">
        <f t="shared" si="6"/>
        <v>000-000</v>
      </c>
      <c r="C445" s="10"/>
      <c r="D445" s="10"/>
      <c r="E445" s="10"/>
      <c r="F445" s="10"/>
      <c r="G445" s="27"/>
      <c r="H445" s="13"/>
      <c r="I445" s="26"/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10" t="str">
        <f t="shared" si="6"/>
        <v>000-000</v>
      </c>
      <c r="C446" s="10"/>
      <c r="D446" s="10"/>
      <c r="E446" s="10"/>
      <c r="F446" s="10"/>
      <c r="G446" s="27"/>
      <c r="H446" s="13"/>
      <c r="I446" s="26"/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10" t="str">
        <f t="shared" si="6"/>
        <v>000-000</v>
      </c>
      <c r="C447" s="10"/>
      <c r="D447" s="10"/>
      <c r="E447" s="10"/>
      <c r="F447" s="10"/>
      <c r="G447" s="27"/>
      <c r="H447" s="13"/>
      <c r="I447" s="26"/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10" t="str">
        <f t="shared" si="6"/>
        <v>000-000</v>
      </c>
      <c r="C448" s="10"/>
      <c r="D448" s="10"/>
      <c r="E448" s="10"/>
      <c r="F448" s="10"/>
      <c r="G448" s="27"/>
      <c r="H448" s="13"/>
      <c r="I448" s="26"/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10" t="str">
        <f t="shared" si="6"/>
        <v>000-000</v>
      </c>
      <c r="C449" s="10"/>
      <c r="D449" s="10"/>
      <c r="E449" s="10"/>
      <c r="F449" s="10"/>
      <c r="G449" s="27"/>
      <c r="H449" s="13"/>
      <c r="I449" s="26"/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A450" s="9">
        <v>402</v>
      </c>
      <c r="B450" s="9"/>
      <c r="C450" s="10"/>
      <c r="D450" s="10"/>
      <c r="E450" s="10"/>
      <c r="F450" s="10"/>
      <c r="G450" s="27"/>
      <c r="H450" s="13"/>
      <c r="I450" s="26"/>
      <c r="J450" s="22"/>
      <c r="K450" s="23"/>
      <c r="L450" s="20"/>
      <c r="M450" s="24"/>
      <c r="N450" s="20"/>
      <c r="O450" s="20"/>
      <c r="P450" s="20"/>
      <c r="Q450" s="20"/>
      <c r="R450" s="20"/>
    </row>
    <row r="451" spans="1:18" ht="18" customHeight="1">
      <c r="C451" s="1" t="s">
        <v>482</v>
      </c>
    </row>
    <row r="452" spans="1:18" ht="15" customHeight="1">
      <c r="C452" s="8" t="s">
        <v>112</v>
      </c>
    </row>
    <row r="453" spans="1:18" ht="15" customHeight="1">
      <c r="C453" s="8" t="s">
        <v>113</v>
      </c>
    </row>
  </sheetData>
  <autoFilter ref="H1:H24" xr:uid="{00000000-0009-0000-0000-000010000000}"/>
  <phoneticPr fontId="21" type="noConversion"/>
  <dataValidations count="2">
    <dataValidation type="list" allowBlank="1" showInputMessage="1" showErrorMessage="1" sqref="D49:D450 F49:F450" xr:uid="{00000000-0002-0000-1000-000000000000}">
      <formula1>INDIRECT("_"&amp;C49)</formula1>
    </dataValidation>
    <dataValidation type="list" allowBlank="1" showInputMessage="1" showErrorMessage="1" sqref="K49:K450 H49:H450" xr:uid="{00000000-0002-0000-1000-000001000000}">
      <formula1>$H$1:$H$42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2000000}">
          <x14:formula1>
            <xm:f>'C:\Users\chizh\Desktop\关联交易表\[02-关联交易等事项统计表（1月24日下班前上交）—浪奇合并.xlsx]Sheet2'!#REF!</xm:f>
          </x14:formula1>
          <xm:sqref>C155:C450 E49:E81 C49:C81 E155:E450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/>
  <dimension ref="A1:R452"/>
  <sheetViews>
    <sheetView view="pageBreakPreview" topLeftCell="A47" zoomScale="90" zoomScaleNormal="100" zoomScaleSheetLayoutView="9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34.54296875" style="8" customWidth="1"/>
    <col min="5" max="5" width="21.7265625" style="8" customWidth="1"/>
    <col min="6" max="6" width="41" style="8" customWidth="1"/>
    <col min="7" max="7" width="20.453125" style="8" customWidth="1"/>
    <col min="8" max="8" width="19.26953125" style="8" customWidth="1"/>
    <col min="9" max="9" width="13.542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42" t="s">
        <v>52</v>
      </c>
      <c r="K47" s="142" t="s">
        <v>52</v>
      </c>
      <c r="L47" s="142" t="s">
        <v>52</v>
      </c>
      <c r="M47" s="142" t="s">
        <v>53</v>
      </c>
      <c r="N47" s="142" t="s">
        <v>53</v>
      </c>
      <c r="O47" s="142" t="s">
        <v>53</v>
      </c>
      <c r="P47" s="142" t="s">
        <v>54</v>
      </c>
      <c r="Q47" s="142" t="s">
        <v>54</v>
      </c>
      <c r="R47" s="142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120" t="s">
        <v>55</v>
      </c>
      <c r="K48" s="120" t="s">
        <v>56</v>
      </c>
      <c r="L48" s="120" t="s">
        <v>57</v>
      </c>
      <c r="M48" s="120" t="s">
        <v>58</v>
      </c>
      <c r="N48" s="120" t="s">
        <v>59</v>
      </c>
      <c r="O48" s="120" t="s">
        <v>60</v>
      </c>
      <c r="P48" s="120" t="s">
        <v>61</v>
      </c>
      <c r="Q48" s="120" t="s">
        <v>62</v>
      </c>
      <c r="R48" s="120" t="s">
        <v>63</v>
      </c>
    </row>
    <row r="49" spans="1:18" ht="18" customHeight="1">
      <c r="A49" s="9">
        <v>1</v>
      </c>
      <c r="B49" s="10" t="str">
        <f t="shared" ref="B49:B112" si="0">TEXT(C49,"000")&amp;"-"&amp;TEXT(E49,"000")</f>
        <v>2级-3级</v>
      </c>
      <c r="C49" s="10" t="s">
        <v>66</v>
      </c>
      <c r="D49" s="10" t="s">
        <v>90</v>
      </c>
      <c r="E49" s="10" t="s">
        <v>69</v>
      </c>
      <c r="F49" s="10" t="s">
        <v>199</v>
      </c>
      <c r="G49" s="30" t="s">
        <v>297</v>
      </c>
      <c r="H49" s="13" t="s">
        <v>3</v>
      </c>
      <c r="I49" s="26">
        <v>138248.70000000001</v>
      </c>
      <c r="J49" s="54"/>
      <c r="K49" s="55"/>
      <c r="L49" s="56"/>
      <c r="M49" s="57"/>
      <c r="N49" s="58"/>
      <c r="O49" s="58"/>
      <c r="P49" s="58"/>
      <c r="Q49" s="58"/>
      <c r="R49" s="58"/>
    </row>
    <row r="50" spans="1:18" ht="18" customHeight="1">
      <c r="A50" s="9">
        <v>2</v>
      </c>
      <c r="B50" s="10" t="str">
        <f t="shared" si="0"/>
        <v>2级-4级</v>
      </c>
      <c r="C50" s="10" t="s">
        <v>66</v>
      </c>
      <c r="D50" s="10" t="s">
        <v>90</v>
      </c>
      <c r="E50" s="10" t="s">
        <v>72</v>
      </c>
      <c r="F50" s="10" t="s">
        <v>173</v>
      </c>
      <c r="G50" s="30" t="s">
        <v>297</v>
      </c>
      <c r="H50" s="13" t="s">
        <v>3</v>
      </c>
      <c r="I50" s="26">
        <v>2732788</v>
      </c>
      <c r="J50" s="54"/>
      <c r="K50" s="55"/>
      <c r="L50" s="56"/>
      <c r="M50" s="57"/>
      <c r="N50" s="58"/>
      <c r="O50" s="58"/>
      <c r="P50" s="58"/>
      <c r="Q50" s="58"/>
      <c r="R50" s="58"/>
    </row>
    <row r="51" spans="1:18" ht="18" customHeight="1">
      <c r="A51" s="9">
        <v>3</v>
      </c>
      <c r="B51" s="10" t="str">
        <f t="shared" si="0"/>
        <v>2级-3级</v>
      </c>
      <c r="C51" s="10" t="s">
        <v>66</v>
      </c>
      <c r="D51" s="10" t="s">
        <v>90</v>
      </c>
      <c r="E51" s="10" t="s">
        <v>69</v>
      </c>
      <c r="F51" s="10" t="s">
        <v>415</v>
      </c>
      <c r="G51" s="30" t="s">
        <v>297</v>
      </c>
      <c r="H51" s="13" t="s">
        <v>3</v>
      </c>
      <c r="I51" s="26">
        <v>3035422</v>
      </c>
      <c r="J51" s="54"/>
      <c r="K51" s="55"/>
      <c r="L51" s="56"/>
      <c r="M51" s="57"/>
      <c r="N51" s="58"/>
      <c r="O51" s="58"/>
      <c r="P51" s="58"/>
      <c r="Q51" s="58"/>
      <c r="R51" s="58"/>
    </row>
    <row r="52" spans="1:18" ht="18" customHeight="1">
      <c r="A52" s="9">
        <v>4</v>
      </c>
      <c r="B52" s="10" t="str">
        <f t="shared" si="0"/>
        <v>2级-2级</v>
      </c>
      <c r="C52" s="10" t="s">
        <v>66</v>
      </c>
      <c r="D52" s="10" t="s">
        <v>90</v>
      </c>
      <c r="E52" s="10" t="s">
        <v>66</v>
      </c>
      <c r="F52" s="10" t="s">
        <v>80</v>
      </c>
      <c r="G52" s="30" t="s">
        <v>297</v>
      </c>
      <c r="H52" s="13" t="s">
        <v>3</v>
      </c>
      <c r="I52" s="26">
        <v>68760</v>
      </c>
      <c r="J52" s="54"/>
      <c r="K52" s="55"/>
      <c r="L52" s="56"/>
      <c r="M52" s="57"/>
      <c r="N52" s="58"/>
      <c r="O52" s="58"/>
      <c r="P52" s="58"/>
      <c r="Q52" s="58"/>
      <c r="R52" s="58"/>
    </row>
    <row r="53" spans="1:18" ht="18" customHeight="1">
      <c r="A53" s="9">
        <v>5</v>
      </c>
      <c r="B53" s="10" t="str">
        <f t="shared" si="0"/>
        <v>3级-3级</v>
      </c>
      <c r="C53" s="10" t="s">
        <v>69</v>
      </c>
      <c r="D53" s="10" t="s">
        <v>359</v>
      </c>
      <c r="E53" s="10" t="s">
        <v>69</v>
      </c>
      <c r="F53" s="10" t="s">
        <v>161</v>
      </c>
      <c r="G53" s="30" t="s">
        <v>484</v>
      </c>
      <c r="H53" s="13" t="s">
        <v>6</v>
      </c>
      <c r="I53" s="26">
        <v>19540.5</v>
      </c>
      <c r="J53" s="54"/>
      <c r="K53" s="55"/>
      <c r="L53" s="56"/>
      <c r="M53" s="57"/>
      <c r="N53" s="58"/>
      <c r="O53" s="58"/>
      <c r="P53" s="58"/>
      <c r="Q53" s="58"/>
      <c r="R53" s="58"/>
    </row>
    <row r="54" spans="1:18" ht="18" customHeight="1">
      <c r="A54" s="9">
        <v>6</v>
      </c>
      <c r="B54" s="10" t="str">
        <f t="shared" si="0"/>
        <v>3级-4级</v>
      </c>
      <c r="C54" s="10" t="s">
        <v>69</v>
      </c>
      <c r="D54" s="10" t="s">
        <v>359</v>
      </c>
      <c r="E54" s="10" t="s">
        <v>72</v>
      </c>
      <c r="F54" s="10" t="s">
        <v>76</v>
      </c>
      <c r="G54" s="30" t="s">
        <v>485</v>
      </c>
      <c r="H54" s="13" t="s">
        <v>6</v>
      </c>
      <c r="I54" s="26">
        <v>1089814.1299999999</v>
      </c>
      <c r="J54" s="54"/>
      <c r="K54" s="55"/>
      <c r="L54" s="59"/>
      <c r="M54" s="57"/>
      <c r="N54" s="58"/>
      <c r="O54" s="58" t="str">
        <f t="shared" ref="O54:O59" si="1">IF(M54=0,"OK","待核对")</f>
        <v>OK</v>
      </c>
      <c r="P54" s="58"/>
      <c r="Q54" s="58"/>
      <c r="R54" s="58"/>
    </row>
    <row r="55" spans="1:18" ht="18" customHeight="1">
      <c r="A55" s="9">
        <v>7</v>
      </c>
      <c r="B55" s="10" t="str">
        <f t="shared" si="0"/>
        <v>3级-2级</v>
      </c>
      <c r="C55" s="10" t="s">
        <v>69</v>
      </c>
      <c r="D55" s="10" t="s">
        <v>359</v>
      </c>
      <c r="E55" s="10" t="s">
        <v>66</v>
      </c>
      <c r="F55" s="10" t="s">
        <v>90</v>
      </c>
      <c r="G55" s="30" t="s">
        <v>486</v>
      </c>
      <c r="H55" s="13" t="s">
        <v>3</v>
      </c>
      <c r="I55" s="26">
        <v>11401872.15</v>
      </c>
      <c r="J55" s="54"/>
      <c r="K55" s="55"/>
      <c r="L55" s="59"/>
      <c r="M55" s="57"/>
      <c r="N55" s="58"/>
      <c r="O55" s="58" t="str">
        <f t="shared" si="1"/>
        <v>OK</v>
      </c>
      <c r="P55" s="58"/>
      <c r="Q55" s="58"/>
      <c r="R55" s="58"/>
    </row>
    <row r="56" spans="1:18" ht="18" customHeight="1">
      <c r="A56" s="9">
        <v>8</v>
      </c>
      <c r="B56" s="10" t="str">
        <f t="shared" si="0"/>
        <v>3级-2级</v>
      </c>
      <c r="C56" s="10" t="s">
        <v>69</v>
      </c>
      <c r="D56" s="10" t="s">
        <v>359</v>
      </c>
      <c r="E56" s="10" t="s">
        <v>66</v>
      </c>
      <c r="F56" s="10" t="s">
        <v>90</v>
      </c>
      <c r="G56" s="30" t="s">
        <v>487</v>
      </c>
      <c r="H56" s="13" t="s">
        <v>7</v>
      </c>
      <c r="I56" s="26">
        <v>2114.96</v>
      </c>
      <c r="J56" s="54"/>
      <c r="K56" s="55"/>
      <c r="L56" s="59"/>
      <c r="M56" s="57"/>
      <c r="N56" s="58"/>
      <c r="O56" s="58" t="str">
        <f t="shared" si="1"/>
        <v>OK</v>
      </c>
      <c r="P56" s="58"/>
      <c r="Q56" s="58"/>
      <c r="R56" s="58"/>
    </row>
    <row r="57" spans="1:18" ht="18" customHeight="1">
      <c r="A57" s="9">
        <v>9</v>
      </c>
      <c r="B57" s="10" t="str">
        <f t="shared" si="0"/>
        <v>2级-2级</v>
      </c>
      <c r="C57" s="10" t="s">
        <v>66</v>
      </c>
      <c r="D57" s="10" t="s">
        <v>90</v>
      </c>
      <c r="E57" s="10" t="s">
        <v>66</v>
      </c>
      <c r="F57" s="10" t="s">
        <v>175</v>
      </c>
      <c r="G57" s="30" t="s">
        <v>488</v>
      </c>
      <c r="H57" s="13" t="s">
        <v>6</v>
      </c>
      <c r="I57" s="26">
        <v>106060</v>
      </c>
      <c r="J57" s="54"/>
      <c r="K57" s="55"/>
      <c r="L57" s="60"/>
      <c r="M57" s="57"/>
      <c r="N57" s="58"/>
      <c r="O57" s="58" t="str">
        <f t="shared" si="1"/>
        <v>OK</v>
      </c>
      <c r="P57" s="58"/>
      <c r="Q57" s="58"/>
      <c r="R57" s="58"/>
    </row>
    <row r="58" spans="1:18" ht="18" customHeight="1">
      <c r="A58" s="9">
        <v>10</v>
      </c>
      <c r="B58" s="10" t="str">
        <f t="shared" si="0"/>
        <v>2级-3级</v>
      </c>
      <c r="C58" s="10" t="s">
        <v>66</v>
      </c>
      <c r="D58" s="10" t="s">
        <v>90</v>
      </c>
      <c r="E58" s="10" t="s">
        <v>69</v>
      </c>
      <c r="F58" s="10" t="s">
        <v>347</v>
      </c>
      <c r="G58" s="27" t="s">
        <v>268</v>
      </c>
      <c r="H58" s="13" t="s">
        <v>9</v>
      </c>
      <c r="I58" s="26">
        <v>3013212.75</v>
      </c>
      <c r="J58" s="54"/>
      <c r="K58" s="55"/>
      <c r="L58" s="60"/>
      <c r="M58" s="57"/>
      <c r="N58" s="58"/>
      <c r="O58" s="58" t="str">
        <f t="shared" si="1"/>
        <v>OK</v>
      </c>
      <c r="P58" s="58"/>
      <c r="Q58" s="58"/>
      <c r="R58" s="58"/>
    </row>
    <row r="59" spans="1:18" ht="18" customHeight="1">
      <c r="A59" s="9">
        <v>11</v>
      </c>
      <c r="B59" s="10" t="str">
        <f t="shared" si="0"/>
        <v>2级-3级</v>
      </c>
      <c r="C59" s="10" t="s">
        <v>66</v>
      </c>
      <c r="D59" s="10" t="s">
        <v>90</v>
      </c>
      <c r="E59" s="10" t="s">
        <v>69</v>
      </c>
      <c r="F59" s="10" t="s">
        <v>161</v>
      </c>
      <c r="G59" s="27" t="s">
        <v>489</v>
      </c>
      <c r="H59" s="13" t="s">
        <v>6</v>
      </c>
      <c r="I59" s="26">
        <v>33335.5</v>
      </c>
      <c r="J59" s="54"/>
      <c r="K59" s="55"/>
      <c r="L59" s="58"/>
      <c r="M59" s="57"/>
      <c r="N59" s="58"/>
      <c r="O59" s="58" t="str">
        <f t="shared" si="1"/>
        <v>OK</v>
      </c>
      <c r="P59" s="58"/>
      <c r="Q59" s="58"/>
      <c r="R59" s="58"/>
    </row>
    <row r="60" spans="1:18" ht="18" customHeight="1">
      <c r="A60" s="9">
        <v>12</v>
      </c>
      <c r="B60" s="10" t="str">
        <f t="shared" si="0"/>
        <v>2级-4级</v>
      </c>
      <c r="C60" s="10" t="s">
        <v>66</v>
      </c>
      <c r="D60" s="10" t="s">
        <v>90</v>
      </c>
      <c r="E60" s="10" t="s">
        <v>72</v>
      </c>
      <c r="F60" s="10" t="s">
        <v>173</v>
      </c>
      <c r="G60" s="27" t="s">
        <v>490</v>
      </c>
      <c r="H60" s="13" t="s">
        <v>6</v>
      </c>
      <c r="I60" s="26">
        <v>47866</v>
      </c>
      <c r="J60" s="54"/>
      <c r="K60" s="55"/>
      <c r="L60" s="58"/>
      <c r="M60" s="57"/>
      <c r="N60" s="58"/>
      <c r="O60" s="58"/>
      <c r="P60" s="58"/>
      <c r="Q60" s="58"/>
      <c r="R60" s="58"/>
    </row>
    <row r="61" spans="1:18" ht="18" customHeight="1">
      <c r="A61" s="9">
        <v>13</v>
      </c>
      <c r="B61" s="10" t="str">
        <f t="shared" si="0"/>
        <v>2级-2级</v>
      </c>
      <c r="C61" s="10" t="s">
        <v>66</v>
      </c>
      <c r="D61" s="10" t="s">
        <v>90</v>
      </c>
      <c r="E61" s="10" t="s">
        <v>66</v>
      </c>
      <c r="F61" s="10" t="s">
        <v>106</v>
      </c>
      <c r="G61" s="27" t="s">
        <v>491</v>
      </c>
      <c r="H61" s="13" t="s">
        <v>7</v>
      </c>
      <c r="I61" s="26">
        <v>137885</v>
      </c>
      <c r="J61" s="54"/>
      <c r="K61" s="55"/>
      <c r="L61" s="58"/>
      <c r="M61" s="57"/>
      <c r="N61" s="58"/>
      <c r="O61" s="58"/>
      <c r="P61" s="58"/>
      <c r="Q61" s="58"/>
      <c r="R61" s="58"/>
    </row>
    <row r="62" spans="1:18" ht="18" customHeight="1">
      <c r="A62" s="9">
        <v>14</v>
      </c>
      <c r="B62" s="10" t="str">
        <f t="shared" si="0"/>
        <v>2级-4级</v>
      </c>
      <c r="C62" s="10" t="s">
        <v>66</v>
      </c>
      <c r="D62" s="10" t="s">
        <v>90</v>
      </c>
      <c r="E62" s="10" t="s">
        <v>72</v>
      </c>
      <c r="F62" s="10" t="s">
        <v>76</v>
      </c>
      <c r="G62" s="27" t="s">
        <v>268</v>
      </c>
      <c r="H62" s="13" t="s">
        <v>9</v>
      </c>
      <c r="I62" s="26">
        <v>3240000</v>
      </c>
      <c r="J62" s="54"/>
      <c r="K62" s="55"/>
      <c r="L62" s="58"/>
      <c r="M62" s="57"/>
      <c r="N62" s="58"/>
      <c r="O62" s="58"/>
      <c r="P62" s="58"/>
      <c r="Q62" s="58"/>
      <c r="R62" s="58"/>
    </row>
    <row r="63" spans="1:18" ht="18" customHeight="1">
      <c r="A63" s="9">
        <v>15</v>
      </c>
      <c r="B63" s="10" t="str">
        <f t="shared" si="0"/>
        <v>2级-3级</v>
      </c>
      <c r="C63" s="10" t="s">
        <v>66</v>
      </c>
      <c r="D63" s="10" t="s">
        <v>90</v>
      </c>
      <c r="E63" s="10" t="s">
        <v>69</v>
      </c>
      <c r="F63" s="10" t="s">
        <v>415</v>
      </c>
      <c r="G63" s="27" t="s">
        <v>268</v>
      </c>
      <c r="H63" s="13" t="s">
        <v>9</v>
      </c>
      <c r="I63" s="26">
        <v>4399197.58</v>
      </c>
      <c r="J63" s="54"/>
      <c r="K63" s="55"/>
      <c r="L63" s="58"/>
      <c r="M63" s="57"/>
      <c r="N63" s="58"/>
      <c r="O63" s="58"/>
      <c r="P63" s="58"/>
      <c r="Q63" s="58"/>
      <c r="R63" s="58"/>
    </row>
    <row r="64" spans="1:18" ht="18" customHeight="1">
      <c r="A64" s="9">
        <v>16</v>
      </c>
      <c r="B64" s="10" t="str">
        <f t="shared" si="0"/>
        <v>2级-3级</v>
      </c>
      <c r="C64" s="10" t="s">
        <v>66</v>
      </c>
      <c r="D64" s="10" t="s">
        <v>90</v>
      </c>
      <c r="E64" s="10" t="s">
        <v>69</v>
      </c>
      <c r="F64" s="10" t="s">
        <v>358</v>
      </c>
      <c r="G64" s="27" t="s">
        <v>343</v>
      </c>
      <c r="H64" s="13" t="s">
        <v>9</v>
      </c>
      <c r="I64" s="26">
        <v>237122.95</v>
      </c>
      <c r="J64" s="54"/>
      <c r="K64" s="55"/>
      <c r="L64" s="58"/>
      <c r="M64" s="57"/>
      <c r="N64" s="58"/>
      <c r="O64" s="58"/>
      <c r="P64" s="58"/>
      <c r="Q64" s="58"/>
      <c r="R64" s="58"/>
    </row>
    <row r="65" spans="1:18" ht="18" customHeight="1">
      <c r="A65" s="9">
        <v>17</v>
      </c>
      <c r="B65" s="10" t="str">
        <f t="shared" si="0"/>
        <v>2级-3级</v>
      </c>
      <c r="C65" s="10" t="s">
        <v>66</v>
      </c>
      <c r="D65" s="10" t="s">
        <v>90</v>
      </c>
      <c r="E65" s="10" t="s">
        <v>69</v>
      </c>
      <c r="F65" s="10" t="s">
        <v>180</v>
      </c>
      <c r="G65" s="27" t="s">
        <v>492</v>
      </c>
      <c r="H65" s="13" t="s">
        <v>6</v>
      </c>
      <c r="I65" s="26">
        <v>23384.6</v>
      </c>
      <c r="J65" s="54"/>
      <c r="K65" s="55"/>
      <c r="L65" s="58"/>
      <c r="M65" s="57"/>
      <c r="N65" s="58"/>
      <c r="O65" s="58"/>
      <c r="P65" s="58"/>
      <c r="Q65" s="58"/>
      <c r="R65" s="58"/>
    </row>
    <row r="66" spans="1:18" ht="18" customHeight="1">
      <c r="A66" s="9">
        <v>18</v>
      </c>
      <c r="B66" s="10" t="str">
        <f t="shared" si="0"/>
        <v>2级-3级</v>
      </c>
      <c r="C66" s="10" t="s">
        <v>66</v>
      </c>
      <c r="D66" s="10" t="s">
        <v>90</v>
      </c>
      <c r="E66" s="10" t="s">
        <v>69</v>
      </c>
      <c r="F66" s="10" t="s">
        <v>102</v>
      </c>
      <c r="G66" s="27" t="s">
        <v>493</v>
      </c>
      <c r="H66" s="13" t="s">
        <v>7</v>
      </c>
      <c r="I66" s="26">
        <v>463.4</v>
      </c>
      <c r="J66" s="54"/>
      <c r="K66" s="55"/>
      <c r="L66" s="58"/>
      <c r="M66" s="57"/>
      <c r="N66" s="58"/>
      <c r="O66" s="58"/>
      <c r="P66" s="58"/>
      <c r="Q66" s="58"/>
      <c r="R66" s="58"/>
    </row>
    <row r="67" spans="1:18" ht="18" customHeight="1">
      <c r="A67" s="9">
        <v>19</v>
      </c>
      <c r="B67" s="10" t="str">
        <f t="shared" si="0"/>
        <v>2级-2级</v>
      </c>
      <c r="C67" s="10" t="s">
        <v>66</v>
      </c>
      <c r="D67" s="10" t="s">
        <v>90</v>
      </c>
      <c r="E67" s="10" t="s">
        <v>66</v>
      </c>
      <c r="F67" s="10" t="s">
        <v>179</v>
      </c>
      <c r="G67" s="27" t="s">
        <v>493</v>
      </c>
      <c r="H67" s="13" t="s">
        <v>7</v>
      </c>
      <c r="I67" s="26">
        <v>176</v>
      </c>
      <c r="J67" s="54"/>
      <c r="K67" s="55"/>
      <c r="L67" s="58"/>
      <c r="M67" s="57"/>
      <c r="N67" s="58"/>
      <c r="O67" s="58"/>
      <c r="P67" s="58"/>
      <c r="Q67" s="58"/>
      <c r="R67" s="58"/>
    </row>
    <row r="68" spans="1:18" ht="18" customHeight="1">
      <c r="A68" s="9">
        <v>20</v>
      </c>
      <c r="B68" s="10" t="str">
        <f t="shared" si="0"/>
        <v>2级-2级</v>
      </c>
      <c r="C68" s="10" t="s">
        <v>66</v>
      </c>
      <c r="D68" s="10" t="s">
        <v>90</v>
      </c>
      <c r="E68" s="10" t="s">
        <v>66</v>
      </c>
      <c r="F68" s="10" t="s">
        <v>80</v>
      </c>
      <c r="G68" s="27" t="s">
        <v>493</v>
      </c>
      <c r="H68" s="13" t="s">
        <v>7</v>
      </c>
      <c r="I68" s="26">
        <v>486.4</v>
      </c>
      <c r="J68" s="54"/>
      <c r="K68" s="55"/>
      <c r="L68" s="58"/>
      <c r="M68" s="57"/>
      <c r="N68" s="58"/>
      <c r="O68" s="58"/>
      <c r="P68" s="58"/>
      <c r="Q68" s="58"/>
      <c r="R68" s="58"/>
    </row>
    <row r="69" spans="1:18" ht="18" customHeight="1">
      <c r="A69" s="9">
        <v>21</v>
      </c>
      <c r="B69" s="10" t="str">
        <f t="shared" si="0"/>
        <v>2级-2级</v>
      </c>
      <c r="C69" s="10" t="s">
        <v>66</v>
      </c>
      <c r="D69" s="10" t="s">
        <v>90</v>
      </c>
      <c r="E69" s="10" t="s">
        <v>66</v>
      </c>
      <c r="F69" s="10" t="s">
        <v>78</v>
      </c>
      <c r="G69" s="27" t="s">
        <v>493</v>
      </c>
      <c r="H69" s="13" t="s">
        <v>7</v>
      </c>
      <c r="I69" s="26">
        <v>224</v>
      </c>
      <c r="J69" s="54"/>
      <c r="K69" s="55"/>
      <c r="L69" s="58"/>
      <c r="M69" s="57"/>
      <c r="N69" s="58"/>
      <c r="O69" s="58"/>
      <c r="P69" s="58"/>
      <c r="Q69" s="58"/>
      <c r="R69" s="58"/>
    </row>
    <row r="70" spans="1:18" ht="18" customHeight="1">
      <c r="A70" s="9">
        <v>22</v>
      </c>
      <c r="B70" s="10" t="str">
        <f t="shared" si="0"/>
        <v>2级-1级</v>
      </c>
      <c r="C70" s="10" t="s">
        <v>66</v>
      </c>
      <c r="D70" s="10" t="s">
        <v>90</v>
      </c>
      <c r="E70" s="10" t="s">
        <v>64</v>
      </c>
      <c r="F70" s="10" t="s">
        <v>65</v>
      </c>
      <c r="G70" s="27" t="s">
        <v>494</v>
      </c>
      <c r="H70" s="13" t="s">
        <v>24</v>
      </c>
      <c r="I70" s="26">
        <v>1750000</v>
      </c>
      <c r="J70" s="54"/>
      <c r="K70" s="55"/>
      <c r="L70" s="58"/>
      <c r="M70" s="57"/>
      <c r="N70" s="58"/>
      <c r="O70" s="58"/>
      <c r="P70" s="58"/>
      <c r="Q70" s="58"/>
      <c r="R70" s="58"/>
    </row>
    <row r="71" spans="1:18" ht="18" customHeight="1">
      <c r="A71" s="9">
        <v>23</v>
      </c>
      <c r="B71" s="10" t="str">
        <f t="shared" si="0"/>
        <v>2级-1级</v>
      </c>
      <c r="C71" s="10" t="s">
        <v>66</v>
      </c>
      <c r="D71" s="10" t="s">
        <v>90</v>
      </c>
      <c r="E71" s="10" t="s">
        <v>64</v>
      </c>
      <c r="F71" s="10" t="s">
        <v>65</v>
      </c>
      <c r="G71" s="27" t="s">
        <v>495</v>
      </c>
      <c r="H71" s="13" t="s">
        <v>9</v>
      </c>
      <c r="I71" s="26">
        <v>4820</v>
      </c>
      <c r="J71" s="54"/>
      <c r="K71" s="55"/>
      <c r="L71" s="58"/>
      <c r="M71" s="57"/>
      <c r="N71" s="58"/>
      <c r="O71" s="58"/>
      <c r="P71" s="58"/>
      <c r="Q71" s="58"/>
      <c r="R71" s="58"/>
    </row>
    <row r="72" spans="1:18" ht="18" customHeight="1">
      <c r="A72" s="9">
        <v>24</v>
      </c>
      <c r="B72" s="10" t="str">
        <f t="shared" si="0"/>
        <v>2级-2级</v>
      </c>
      <c r="C72" s="10" t="s">
        <v>66</v>
      </c>
      <c r="D72" s="10" t="s">
        <v>90</v>
      </c>
      <c r="E72" s="10" t="s">
        <v>66</v>
      </c>
      <c r="F72" s="10" t="s">
        <v>88</v>
      </c>
      <c r="G72" s="27" t="s">
        <v>496</v>
      </c>
      <c r="H72" s="13" t="s">
        <v>6</v>
      </c>
      <c r="I72" s="26">
        <v>4000</v>
      </c>
      <c r="J72" s="54"/>
      <c r="K72" s="55"/>
      <c r="L72" s="58"/>
      <c r="M72" s="57"/>
      <c r="N72" s="58"/>
      <c r="O72" s="58"/>
      <c r="P72" s="58"/>
      <c r="Q72" s="58"/>
      <c r="R72" s="58"/>
    </row>
    <row r="73" spans="1:18" ht="18" customHeight="1">
      <c r="A73" s="9">
        <v>25</v>
      </c>
      <c r="B73" s="10" t="str">
        <f t="shared" si="0"/>
        <v>000-000</v>
      </c>
      <c r="C73" s="10"/>
      <c r="D73" s="10"/>
      <c r="E73" s="10"/>
      <c r="F73" s="10"/>
      <c r="G73" s="27"/>
      <c r="H73" s="13"/>
      <c r="I73" s="26"/>
      <c r="J73" s="54"/>
      <c r="K73" s="55"/>
      <c r="L73" s="58"/>
      <c r="M73" s="57"/>
      <c r="N73" s="58"/>
      <c r="O73" s="58"/>
      <c r="P73" s="58"/>
      <c r="Q73" s="58"/>
      <c r="R73" s="58"/>
    </row>
    <row r="74" spans="1:18" ht="18" customHeight="1">
      <c r="A74" s="9">
        <v>26</v>
      </c>
      <c r="B74" s="10" t="str">
        <f t="shared" si="0"/>
        <v>000-000</v>
      </c>
      <c r="C74" s="10"/>
      <c r="D74" s="10"/>
      <c r="E74" s="10"/>
      <c r="F74" s="10"/>
      <c r="G74" s="27"/>
      <c r="H74" s="13"/>
      <c r="I74" s="26"/>
      <c r="J74" s="54"/>
      <c r="K74" s="55"/>
      <c r="L74" s="58"/>
      <c r="M74" s="57"/>
      <c r="N74" s="58"/>
      <c r="O74" s="58"/>
      <c r="P74" s="58"/>
      <c r="Q74" s="58"/>
      <c r="R74" s="58"/>
    </row>
    <row r="75" spans="1:18" ht="18" customHeight="1">
      <c r="A75" s="9">
        <v>27</v>
      </c>
      <c r="B75" s="10" t="str">
        <f t="shared" si="0"/>
        <v>000-000</v>
      </c>
      <c r="C75" s="10"/>
      <c r="D75" s="10"/>
      <c r="E75" s="10"/>
      <c r="F75" s="10"/>
      <c r="G75" s="27"/>
      <c r="H75" s="13"/>
      <c r="I75" s="26"/>
      <c r="J75" s="54"/>
      <c r="K75" s="55"/>
      <c r="L75" s="58"/>
      <c r="M75" s="57"/>
      <c r="N75" s="58"/>
      <c r="O75" s="58"/>
      <c r="P75" s="58"/>
      <c r="Q75" s="58"/>
      <c r="R75" s="58"/>
    </row>
    <row r="76" spans="1:18" ht="18" customHeight="1">
      <c r="A76" s="9">
        <v>28</v>
      </c>
      <c r="B76" s="10" t="str">
        <f t="shared" si="0"/>
        <v>000-000</v>
      </c>
      <c r="C76" s="10"/>
      <c r="D76" s="10"/>
      <c r="E76" s="10"/>
      <c r="F76" s="10"/>
      <c r="G76" s="27"/>
      <c r="H76" s="13"/>
      <c r="I76" s="26"/>
      <c r="J76" s="54"/>
      <c r="K76" s="55"/>
      <c r="L76" s="58"/>
      <c r="M76" s="57"/>
      <c r="N76" s="58"/>
      <c r="O76" s="58"/>
      <c r="P76" s="58"/>
      <c r="Q76" s="58"/>
      <c r="R76" s="58"/>
    </row>
    <row r="77" spans="1:18" ht="18" customHeight="1">
      <c r="A77" s="9">
        <v>29</v>
      </c>
      <c r="B77" s="10" t="str">
        <f t="shared" si="0"/>
        <v>000-000</v>
      </c>
      <c r="C77" s="10"/>
      <c r="D77" s="10"/>
      <c r="E77" s="10"/>
      <c r="F77" s="10"/>
      <c r="G77" s="27"/>
      <c r="H77" s="13"/>
      <c r="I77" s="26"/>
      <c r="J77" s="54"/>
      <c r="K77" s="55"/>
      <c r="L77" s="58"/>
      <c r="M77" s="57"/>
      <c r="N77" s="58"/>
      <c r="O77" s="58"/>
      <c r="P77" s="58"/>
      <c r="Q77" s="58"/>
      <c r="R77" s="58"/>
    </row>
    <row r="78" spans="1:18" ht="18" customHeight="1">
      <c r="A78" s="9">
        <v>30</v>
      </c>
      <c r="B78" s="10" t="str">
        <f t="shared" si="0"/>
        <v>000-000</v>
      </c>
      <c r="C78" s="10"/>
      <c r="D78" s="10"/>
      <c r="E78" s="10"/>
      <c r="F78" s="10"/>
      <c r="G78" s="27"/>
      <c r="H78" s="13"/>
      <c r="I78" s="26"/>
      <c r="J78" s="54"/>
      <c r="K78" s="55"/>
      <c r="L78" s="58"/>
      <c r="M78" s="57"/>
      <c r="N78" s="58"/>
      <c r="O78" s="58"/>
      <c r="P78" s="58"/>
      <c r="Q78" s="58"/>
      <c r="R78" s="58"/>
    </row>
    <row r="79" spans="1:18" ht="18" customHeight="1">
      <c r="A79" s="9">
        <v>31</v>
      </c>
      <c r="B79" s="10" t="str">
        <f t="shared" si="0"/>
        <v>000-000</v>
      </c>
      <c r="C79" s="10"/>
      <c r="D79" s="10"/>
      <c r="E79" s="10"/>
      <c r="F79" s="10"/>
      <c r="G79" s="27"/>
      <c r="H79" s="13"/>
      <c r="I79" s="26"/>
      <c r="J79" s="54"/>
      <c r="K79" s="55"/>
      <c r="L79" s="58"/>
      <c r="M79" s="57"/>
      <c r="N79" s="58"/>
      <c r="O79" s="58"/>
      <c r="P79" s="58"/>
      <c r="Q79" s="58"/>
      <c r="R79" s="58"/>
    </row>
    <row r="80" spans="1:18" ht="18" customHeight="1">
      <c r="A80" s="9">
        <v>32</v>
      </c>
      <c r="B80" s="10" t="str">
        <f t="shared" si="0"/>
        <v>000-000</v>
      </c>
      <c r="C80" s="10"/>
      <c r="D80" s="10"/>
      <c r="E80" s="10"/>
      <c r="F80" s="10"/>
      <c r="G80" s="27"/>
      <c r="H80" s="13"/>
      <c r="I80" s="26"/>
      <c r="J80" s="54"/>
      <c r="K80" s="55"/>
      <c r="L80" s="58"/>
      <c r="M80" s="57"/>
      <c r="N80" s="58"/>
      <c r="O80" s="58"/>
      <c r="P80" s="58"/>
      <c r="Q80" s="58"/>
      <c r="R80" s="58"/>
    </row>
    <row r="81" spans="1:18" ht="18" customHeight="1">
      <c r="A81" s="9">
        <v>33</v>
      </c>
      <c r="B81" s="10" t="str">
        <f t="shared" si="0"/>
        <v>000-000</v>
      </c>
      <c r="C81" s="10"/>
      <c r="D81" s="10"/>
      <c r="E81" s="10"/>
      <c r="F81" s="10"/>
      <c r="G81" s="27"/>
      <c r="H81" s="13"/>
      <c r="I81" s="26"/>
      <c r="J81" s="54"/>
      <c r="K81" s="55"/>
      <c r="L81" s="58"/>
      <c r="M81" s="57"/>
      <c r="N81" s="58"/>
      <c r="O81" s="58"/>
      <c r="P81" s="58"/>
      <c r="Q81" s="58"/>
      <c r="R81" s="58"/>
    </row>
    <row r="82" spans="1:18" ht="18" customHeight="1">
      <c r="A82" s="9">
        <v>34</v>
      </c>
      <c r="B82" s="10" t="str">
        <f t="shared" si="0"/>
        <v>000-000</v>
      </c>
      <c r="C82" s="10"/>
      <c r="D82" s="10"/>
      <c r="E82" s="10"/>
      <c r="F82" s="10"/>
      <c r="G82" s="27"/>
      <c r="H82" s="13"/>
      <c r="I82" s="26"/>
      <c r="J82" s="54"/>
      <c r="K82" s="55"/>
      <c r="L82" s="58"/>
      <c r="M82" s="57"/>
      <c r="N82" s="58"/>
      <c r="O82" s="58"/>
      <c r="P82" s="58"/>
      <c r="Q82" s="58"/>
      <c r="R82" s="58"/>
    </row>
    <row r="83" spans="1:18" ht="18" customHeight="1">
      <c r="A83" s="9">
        <v>35</v>
      </c>
      <c r="B83" s="10" t="str">
        <f t="shared" si="0"/>
        <v>000-000</v>
      </c>
      <c r="C83" s="10"/>
      <c r="D83" s="10"/>
      <c r="E83" s="10"/>
      <c r="F83" s="10"/>
      <c r="G83" s="27"/>
      <c r="H83" s="13"/>
      <c r="I83" s="26"/>
      <c r="J83" s="54"/>
      <c r="K83" s="55"/>
      <c r="L83" s="58"/>
      <c r="M83" s="57"/>
      <c r="N83" s="58"/>
      <c r="O83" s="58"/>
      <c r="P83" s="58"/>
      <c r="Q83" s="58"/>
      <c r="R83" s="58"/>
    </row>
    <row r="84" spans="1:18" ht="18" customHeight="1">
      <c r="A84" s="9">
        <v>36</v>
      </c>
      <c r="B84" s="10" t="str">
        <f t="shared" si="0"/>
        <v>000-000</v>
      </c>
      <c r="C84" s="10"/>
      <c r="D84" s="10"/>
      <c r="E84" s="10"/>
      <c r="F84" s="10"/>
      <c r="G84" s="27"/>
      <c r="H84" s="13"/>
      <c r="I84" s="26"/>
      <c r="J84" s="54"/>
      <c r="K84" s="55"/>
      <c r="L84" s="58"/>
      <c r="M84" s="57"/>
      <c r="N84" s="58"/>
      <c r="O84" s="58"/>
      <c r="P84" s="58"/>
      <c r="Q84" s="58"/>
      <c r="R84" s="58"/>
    </row>
    <row r="85" spans="1:18" ht="18" customHeight="1">
      <c r="A85" s="9">
        <v>37</v>
      </c>
      <c r="B85" s="10" t="str">
        <f t="shared" si="0"/>
        <v>000-000</v>
      </c>
      <c r="C85" s="10"/>
      <c r="D85" s="10"/>
      <c r="E85" s="10"/>
      <c r="F85" s="10"/>
      <c r="G85" s="27"/>
      <c r="H85" s="13"/>
      <c r="I85" s="26"/>
      <c r="J85" s="54"/>
      <c r="K85" s="55"/>
      <c r="L85" s="58"/>
      <c r="M85" s="57"/>
      <c r="N85" s="58"/>
      <c r="O85" s="58"/>
      <c r="P85" s="58"/>
      <c r="Q85" s="58"/>
      <c r="R85" s="58"/>
    </row>
    <row r="86" spans="1:18" ht="18" customHeight="1">
      <c r="A86" s="9">
        <v>38</v>
      </c>
      <c r="B86" s="10" t="str">
        <f t="shared" si="0"/>
        <v>000-000</v>
      </c>
      <c r="C86" s="10"/>
      <c r="D86" s="10"/>
      <c r="E86" s="10"/>
      <c r="F86" s="10"/>
      <c r="G86" s="27"/>
      <c r="H86" s="13"/>
      <c r="I86" s="26"/>
      <c r="J86" s="54"/>
      <c r="K86" s="55"/>
      <c r="L86" s="58"/>
      <c r="M86" s="57"/>
      <c r="N86" s="58"/>
      <c r="O86" s="58"/>
      <c r="P86" s="58"/>
      <c r="Q86" s="58"/>
      <c r="R86" s="58"/>
    </row>
    <row r="87" spans="1:18" ht="18" customHeight="1">
      <c r="A87" s="9">
        <v>39</v>
      </c>
      <c r="B87" s="10" t="str">
        <f t="shared" si="0"/>
        <v>000-000</v>
      </c>
      <c r="C87" s="10"/>
      <c r="D87" s="10"/>
      <c r="E87" s="10"/>
      <c r="F87" s="10"/>
      <c r="G87" s="27"/>
      <c r="H87" s="13"/>
      <c r="I87" s="26"/>
      <c r="J87" s="54"/>
      <c r="K87" s="55"/>
      <c r="L87" s="58"/>
      <c r="M87" s="57"/>
      <c r="N87" s="58"/>
      <c r="O87" s="58"/>
      <c r="P87" s="58"/>
      <c r="Q87" s="58"/>
      <c r="R87" s="58"/>
    </row>
    <row r="88" spans="1:18" ht="18" customHeight="1">
      <c r="A88" s="9">
        <v>40</v>
      </c>
      <c r="B88" s="10" t="str">
        <f t="shared" si="0"/>
        <v>000-000</v>
      </c>
      <c r="C88" s="10"/>
      <c r="D88" s="10"/>
      <c r="E88" s="10"/>
      <c r="F88" s="10"/>
      <c r="G88" s="27"/>
      <c r="H88" s="13"/>
      <c r="I88" s="26"/>
      <c r="J88" s="54"/>
      <c r="K88" s="55"/>
      <c r="L88" s="58"/>
      <c r="M88" s="57"/>
      <c r="N88" s="58"/>
      <c r="O88" s="58"/>
      <c r="P88" s="58"/>
      <c r="Q88" s="58"/>
      <c r="R88" s="58"/>
    </row>
    <row r="89" spans="1:18" ht="18" customHeight="1">
      <c r="A89" s="9">
        <v>41</v>
      </c>
      <c r="B89" s="10" t="str">
        <f t="shared" si="0"/>
        <v>000-000</v>
      </c>
      <c r="C89" s="10"/>
      <c r="D89" s="10"/>
      <c r="E89" s="10"/>
      <c r="F89" s="10"/>
      <c r="G89" s="27"/>
      <c r="H89" s="13"/>
      <c r="I89" s="26"/>
      <c r="J89" s="54"/>
      <c r="K89" s="55"/>
      <c r="L89" s="58"/>
      <c r="M89" s="57"/>
      <c r="N89" s="58"/>
      <c r="O89" s="58"/>
      <c r="P89" s="58"/>
      <c r="Q89" s="58"/>
      <c r="R89" s="58"/>
    </row>
    <row r="90" spans="1:18" ht="18" customHeight="1">
      <c r="A90" s="9">
        <v>42</v>
      </c>
      <c r="B90" s="10" t="str">
        <f t="shared" si="0"/>
        <v>000-000</v>
      </c>
      <c r="C90" s="10"/>
      <c r="D90" s="10"/>
      <c r="E90" s="10"/>
      <c r="F90" s="10"/>
      <c r="G90" s="27"/>
      <c r="H90" s="13"/>
      <c r="I90" s="26"/>
      <c r="J90" s="54"/>
      <c r="K90" s="55"/>
      <c r="L90" s="58"/>
      <c r="M90" s="57"/>
      <c r="N90" s="58"/>
      <c r="O90" s="58"/>
      <c r="P90" s="58"/>
      <c r="Q90" s="58"/>
      <c r="R90" s="58"/>
    </row>
    <row r="91" spans="1:18" ht="18" customHeight="1">
      <c r="A91" s="9">
        <v>43</v>
      </c>
      <c r="B91" s="10" t="str">
        <f t="shared" si="0"/>
        <v>000-000</v>
      </c>
      <c r="C91" s="10"/>
      <c r="D91" s="10"/>
      <c r="E91" s="10"/>
      <c r="F91" s="10"/>
      <c r="G91" s="27"/>
      <c r="H91" s="13"/>
      <c r="I91" s="26"/>
      <c r="J91" s="54"/>
      <c r="K91" s="55"/>
      <c r="L91" s="58"/>
      <c r="M91" s="57"/>
      <c r="N91" s="58"/>
      <c r="O91" s="58"/>
      <c r="P91" s="58"/>
      <c r="Q91" s="58"/>
      <c r="R91" s="58"/>
    </row>
    <row r="92" spans="1:18" ht="18" customHeight="1">
      <c r="A92" s="9">
        <v>44</v>
      </c>
      <c r="B92" s="10" t="str">
        <f t="shared" si="0"/>
        <v>000-000</v>
      </c>
      <c r="C92" s="10"/>
      <c r="D92" s="10"/>
      <c r="E92" s="10"/>
      <c r="F92" s="10"/>
      <c r="G92" s="27"/>
      <c r="H92" s="13"/>
      <c r="I92" s="26"/>
      <c r="J92" s="54"/>
      <c r="K92" s="55"/>
      <c r="L92" s="58"/>
      <c r="M92" s="57"/>
      <c r="N92" s="58"/>
      <c r="O92" s="58"/>
      <c r="P92" s="58"/>
      <c r="Q92" s="58"/>
      <c r="R92" s="58"/>
    </row>
    <row r="93" spans="1:18" ht="18" customHeight="1">
      <c r="A93" s="9">
        <v>45</v>
      </c>
      <c r="B93" s="10" t="str">
        <f t="shared" si="0"/>
        <v>000-000</v>
      </c>
      <c r="C93" s="10"/>
      <c r="D93" s="10"/>
      <c r="E93" s="10"/>
      <c r="F93" s="10"/>
      <c r="G93" s="27"/>
      <c r="H93" s="13"/>
      <c r="I93" s="26"/>
      <c r="J93" s="54"/>
      <c r="K93" s="55"/>
      <c r="L93" s="58"/>
      <c r="M93" s="57"/>
      <c r="N93" s="58"/>
      <c r="O93" s="58"/>
      <c r="P93" s="58"/>
      <c r="Q93" s="58"/>
      <c r="R93" s="58"/>
    </row>
    <row r="94" spans="1:18" ht="18" customHeight="1">
      <c r="A94" s="9">
        <v>46</v>
      </c>
      <c r="B94" s="10" t="str">
        <f t="shared" si="0"/>
        <v>000-000</v>
      </c>
      <c r="C94" s="10"/>
      <c r="D94" s="10"/>
      <c r="E94" s="10"/>
      <c r="F94" s="10"/>
      <c r="G94" s="27"/>
      <c r="H94" s="13"/>
      <c r="I94" s="26"/>
      <c r="J94" s="54"/>
      <c r="K94" s="55"/>
      <c r="L94" s="58"/>
      <c r="M94" s="57"/>
      <c r="N94" s="58"/>
      <c r="O94" s="58"/>
      <c r="P94" s="58"/>
      <c r="Q94" s="58"/>
      <c r="R94" s="58"/>
    </row>
    <row r="95" spans="1:18" ht="18" customHeight="1">
      <c r="A95" s="9">
        <v>47</v>
      </c>
      <c r="B95" s="10" t="str">
        <f t="shared" si="0"/>
        <v>000-000</v>
      </c>
      <c r="C95" s="10"/>
      <c r="D95" s="10"/>
      <c r="E95" s="10"/>
      <c r="F95" s="10"/>
      <c r="G95" s="27"/>
      <c r="H95" s="13"/>
      <c r="I95" s="26"/>
      <c r="J95" s="54"/>
      <c r="K95" s="55"/>
      <c r="L95" s="58"/>
      <c r="M95" s="57"/>
      <c r="N95" s="58"/>
      <c r="O95" s="58"/>
      <c r="P95" s="58"/>
      <c r="Q95" s="58"/>
      <c r="R95" s="58"/>
    </row>
    <row r="96" spans="1:18" ht="18" customHeight="1">
      <c r="A96" s="9">
        <v>48</v>
      </c>
      <c r="B96" s="10" t="str">
        <f t="shared" si="0"/>
        <v>000-000</v>
      </c>
      <c r="C96" s="10"/>
      <c r="D96" s="10"/>
      <c r="E96" s="10"/>
      <c r="F96" s="10"/>
      <c r="G96" s="27"/>
      <c r="H96" s="13"/>
      <c r="I96" s="26"/>
      <c r="J96" s="54"/>
      <c r="K96" s="55"/>
      <c r="L96" s="58"/>
      <c r="M96" s="57"/>
      <c r="N96" s="58"/>
      <c r="O96" s="58"/>
      <c r="P96" s="58"/>
      <c r="Q96" s="58"/>
      <c r="R96" s="58"/>
    </row>
    <row r="97" spans="1:18" ht="18" customHeight="1">
      <c r="A97" s="9">
        <v>49</v>
      </c>
      <c r="B97" s="10" t="str">
        <f t="shared" si="0"/>
        <v>000-000</v>
      </c>
      <c r="C97" s="10"/>
      <c r="D97" s="10"/>
      <c r="E97" s="10"/>
      <c r="F97" s="10"/>
      <c r="G97" s="27"/>
      <c r="H97" s="13"/>
      <c r="I97" s="26"/>
      <c r="J97" s="54"/>
      <c r="K97" s="55"/>
      <c r="L97" s="58"/>
      <c r="M97" s="57"/>
      <c r="N97" s="58"/>
      <c r="O97" s="58"/>
      <c r="P97" s="58"/>
      <c r="Q97" s="58"/>
      <c r="R97" s="58"/>
    </row>
    <row r="98" spans="1:18" ht="18" customHeight="1">
      <c r="A98" s="9">
        <v>50</v>
      </c>
      <c r="B98" s="10" t="str">
        <f t="shared" si="0"/>
        <v>000-000</v>
      </c>
      <c r="C98" s="10"/>
      <c r="D98" s="10"/>
      <c r="E98" s="10"/>
      <c r="F98" s="10"/>
      <c r="G98" s="27"/>
      <c r="H98" s="13"/>
      <c r="I98" s="26"/>
      <c r="J98" s="54"/>
      <c r="K98" s="55"/>
      <c r="L98" s="58"/>
      <c r="M98" s="57"/>
      <c r="N98" s="58"/>
      <c r="O98" s="58"/>
      <c r="P98" s="58"/>
      <c r="Q98" s="58"/>
      <c r="R98" s="58"/>
    </row>
    <row r="99" spans="1:18" ht="18" customHeight="1">
      <c r="A99" s="9">
        <v>51</v>
      </c>
      <c r="B99" s="10" t="str">
        <f t="shared" si="0"/>
        <v>000-000</v>
      </c>
      <c r="C99" s="10"/>
      <c r="D99" s="10"/>
      <c r="E99" s="10"/>
      <c r="F99" s="10"/>
      <c r="G99" s="27"/>
      <c r="H99" s="13"/>
      <c r="I99" s="26"/>
      <c r="J99" s="54"/>
      <c r="K99" s="55"/>
      <c r="L99" s="58"/>
      <c r="M99" s="57"/>
      <c r="N99" s="58"/>
      <c r="O99" s="58"/>
      <c r="P99" s="58"/>
      <c r="Q99" s="58"/>
      <c r="R99" s="58"/>
    </row>
    <row r="100" spans="1:18" ht="18" customHeight="1">
      <c r="A100" s="9">
        <v>52</v>
      </c>
      <c r="B100" s="10" t="str">
        <f t="shared" si="0"/>
        <v>000-000</v>
      </c>
      <c r="C100" s="10"/>
      <c r="D100" s="10"/>
      <c r="E100" s="10"/>
      <c r="F100" s="10"/>
      <c r="G100" s="27"/>
      <c r="H100" s="13"/>
      <c r="I100" s="26"/>
      <c r="J100" s="54"/>
      <c r="K100" s="55"/>
      <c r="L100" s="58"/>
      <c r="M100" s="57"/>
      <c r="N100" s="58"/>
      <c r="O100" s="58"/>
      <c r="P100" s="58"/>
      <c r="Q100" s="58"/>
      <c r="R100" s="58"/>
    </row>
    <row r="101" spans="1:18" ht="18" customHeight="1">
      <c r="A101" s="9">
        <v>53</v>
      </c>
      <c r="B101" s="10" t="str">
        <f t="shared" si="0"/>
        <v>000-000</v>
      </c>
      <c r="C101" s="10"/>
      <c r="D101" s="10"/>
      <c r="E101" s="10"/>
      <c r="F101" s="10"/>
      <c r="G101" s="27"/>
      <c r="H101" s="13"/>
      <c r="I101" s="26"/>
      <c r="J101" s="54"/>
      <c r="K101" s="55"/>
      <c r="L101" s="58"/>
      <c r="M101" s="57"/>
      <c r="N101" s="58"/>
      <c r="O101" s="58"/>
      <c r="P101" s="58"/>
      <c r="Q101" s="58"/>
      <c r="R101" s="58"/>
    </row>
    <row r="102" spans="1:18" ht="18" customHeight="1">
      <c r="A102" s="9">
        <v>54</v>
      </c>
      <c r="B102" s="10" t="str">
        <f t="shared" si="0"/>
        <v>000-000</v>
      </c>
      <c r="C102" s="10"/>
      <c r="D102" s="10"/>
      <c r="E102" s="10"/>
      <c r="F102" s="10"/>
      <c r="G102" s="27"/>
      <c r="H102" s="13"/>
      <c r="I102" s="26"/>
      <c r="J102" s="54"/>
      <c r="K102" s="55"/>
      <c r="L102" s="58"/>
      <c r="M102" s="57"/>
      <c r="N102" s="58"/>
      <c r="O102" s="58"/>
      <c r="P102" s="58"/>
      <c r="Q102" s="58"/>
      <c r="R102" s="58"/>
    </row>
    <row r="103" spans="1:18" ht="18" customHeight="1">
      <c r="A103" s="9">
        <v>55</v>
      </c>
      <c r="B103" s="10" t="str">
        <f t="shared" si="0"/>
        <v>000-000</v>
      </c>
      <c r="C103" s="10"/>
      <c r="D103" s="10"/>
      <c r="E103" s="10"/>
      <c r="F103" s="10"/>
      <c r="G103" s="27"/>
      <c r="H103" s="13"/>
      <c r="I103" s="26"/>
      <c r="J103" s="54"/>
      <c r="K103" s="55"/>
      <c r="L103" s="58"/>
      <c r="M103" s="57"/>
      <c r="N103" s="58"/>
      <c r="O103" s="58"/>
      <c r="P103" s="58"/>
      <c r="Q103" s="58"/>
      <c r="R103" s="58"/>
    </row>
    <row r="104" spans="1:18" ht="18" customHeight="1">
      <c r="A104" s="9">
        <v>56</v>
      </c>
      <c r="B104" s="10" t="str">
        <f t="shared" si="0"/>
        <v>000-000</v>
      </c>
      <c r="C104" s="10"/>
      <c r="D104" s="10"/>
      <c r="E104" s="10"/>
      <c r="F104" s="10"/>
      <c r="G104" s="27"/>
      <c r="H104" s="13"/>
      <c r="I104" s="26"/>
      <c r="J104" s="54"/>
      <c r="K104" s="55"/>
      <c r="L104" s="58"/>
      <c r="M104" s="57"/>
      <c r="N104" s="58"/>
      <c r="O104" s="58"/>
      <c r="P104" s="58"/>
      <c r="Q104" s="58"/>
      <c r="R104" s="58"/>
    </row>
    <row r="105" spans="1:18" ht="18" customHeight="1">
      <c r="A105" s="9">
        <v>57</v>
      </c>
      <c r="B105" s="10" t="str">
        <f t="shared" si="0"/>
        <v>000-000</v>
      </c>
      <c r="C105" s="10"/>
      <c r="D105" s="10"/>
      <c r="E105" s="10"/>
      <c r="F105" s="10"/>
      <c r="G105" s="27"/>
      <c r="H105" s="13"/>
      <c r="I105" s="26"/>
      <c r="J105" s="54"/>
      <c r="K105" s="55"/>
      <c r="L105" s="58"/>
      <c r="M105" s="57"/>
      <c r="N105" s="58"/>
      <c r="O105" s="58"/>
      <c r="P105" s="58"/>
      <c r="Q105" s="58"/>
      <c r="R105" s="58"/>
    </row>
    <row r="106" spans="1:18" ht="18" customHeight="1">
      <c r="A106" s="9">
        <v>58</v>
      </c>
      <c r="B106" s="10" t="str">
        <f t="shared" si="0"/>
        <v>000-000</v>
      </c>
      <c r="C106" s="10"/>
      <c r="D106" s="10"/>
      <c r="E106" s="10"/>
      <c r="F106" s="10"/>
      <c r="G106" s="27"/>
      <c r="H106" s="13"/>
      <c r="I106" s="26"/>
      <c r="J106" s="54"/>
      <c r="K106" s="55"/>
      <c r="L106" s="58"/>
      <c r="M106" s="57"/>
      <c r="N106" s="58"/>
      <c r="O106" s="58"/>
      <c r="P106" s="58"/>
      <c r="Q106" s="58"/>
      <c r="R106" s="58"/>
    </row>
    <row r="107" spans="1:18" ht="18" customHeight="1">
      <c r="A107" s="9">
        <v>59</v>
      </c>
      <c r="B107" s="10" t="str">
        <f t="shared" si="0"/>
        <v>000-000</v>
      </c>
      <c r="C107" s="10"/>
      <c r="D107" s="10"/>
      <c r="E107" s="10"/>
      <c r="F107" s="10"/>
      <c r="G107" s="27"/>
      <c r="H107" s="13"/>
      <c r="I107" s="26"/>
      <c r="J107" s="54"/>
      <c r="K107" s="55"/>
      <c r="L107" s="58"/>
      <c r="M107" s="57"/>
      <c r="N107" s="58"/>
      <c r="O107" s="58"/>
      <c r="P107" s="58"/>
      <c r="Q107" s="58"/>
      <c r="R107" s="58"/>
    </row>
    <row r="108" spans="1:18" ht="18" customHeight="1">
      <c r="A108" s="9">
        <v>60</v>
      </c>
      <c r="B108" s="10" t="str">
        <f t="shared" si="0"/>
        <v>000-000</v>
      </c>
      <c r="C108" s="10"/>
      <c r="D108" s="10"/>
      <c r="E108" s="10"/>
      <c r="F108" s="10"/>
      <c r="G108" s="27"/>
      <c r="H108" s="13"/>
      <c r="I108" s="26"/>
      <c r="J108" s="54"/>
      <c r="K108" s="55"/>
      <c r="L108" s="58"/>
      <c r="M108" s="57"/>
      <c r="N108" s="58"/>
      <c r="O108" s="58"/>
      <c r="P108" s="58"/>
      <c r="Q108" s="58"/>
      <c r="R108" s="58"/>
    </row>
    <row r="109" spans="1:18" ht="18" customHeight="1">
      <c r="A109" s="9">
        <v>61</v>
      </c>
      <c r="B109" s="10" t="str">
        <f t="shared" si="0"/>
        <v>000-000</v>
      </c>
      <c r="C109" s="10"/>
      <c r="D109" s="10"/>
      <c r="E109" s="10"/>
      <c r="F109" s="10"/>
      <c r="G109" s="27"/>
      <c r="H109" s="13"/>
      <c r="I109" s="26"/>
      <c r="J109" s="54"/>
      <c r="K109" s="55"/>
      <c r="L109" s="58"/>
      <c r="M109" s="57"/>
      <c r="N109" s="58"/>
      <c r="O109" s="58"/>
      <c r="P109" s="58"/>
      <c r="Q109" s="58"/>
      <c r="R109" s="58"/>
    </row>
    <row r="110" spans="1:18" ht="18" customHeight="1">
      <c r="A110" s="9">
        <v>62</v>
      </c>
      <c r="B110" s="10" t="str">
        <f t="shared" si="0"/>
        <v>000-000</v>
      </c>
      <c r="C110" s="10"/>
      <c r="D110" s="10"/>
      <c r="E110" s="10"/>
      <c r="F110" s="10"/>
      <c r="G110" s="27"/>
      <c r="H110" s="13"/>
      <c r="I110" s="26"/>
      <c r="J110" s="54"/>
      <c r="K110" s="55"/>
      <c r="L110" s="58"/>
      <c r="M110" s="57"/>
      <c r="N110" s="58"/>
      <c r="O110" s="58"/>
      <c r="P110" s="58"/>
      <c r="Q110" s="58"/>
      <c r="R110" s="58"/>
    </row>
    <row r="111" spans="1:18" ht="18" customHeight="1">
      <c r="A111" s="9">
        <v>63</v>
      </c>
      <c r="B111" s="10" t="str">
        <f t="shared" si="0"/>
        <v>000-000</v>
      </c>
      <c r="C111" s="10"/>
      <c r="D111" s="10"/>
      <c r="E111" s="10"/>
      <c r="F111" s="10"/>
      <c r="G111" s="27"/>
      <c r="H111" s="13"/>
      <c r="I111" s="26"/>
      <c r="J111" s="54"/>
      <c r="K111" s="55"/>
      <c r="L111" s="58"/>
      <c r="M111" s="57"/>
      <c r="N111" s="58"/>
      <c r="O111" s="58"/>
      <c r="P111" s="58"/>
      <c r="Q111" s="58"/>
      <c r="R111" s="58"/>
    </row>
    <row r="112" spans="1:18" ht="18" customHeight="1">
      <c r="A112" s="9">
        <v>64</v>
      </c>
      <c r="B112" s="10" t="str">
        <f t="shared" si="0"/>
        <v>000-000</v>
      </c>
      <c r="C112" s="10"/>
      <c r="D112" s="10"/>
      <c r="E112" s="10"/>
      <c r="F112" s="10"/>
      <c r="G112" s="27"/>
      <c r="H112" s="13"/>
      <c r="I112" s="26"/>
      <c r="J112" s="54"/>
      <c r="K112" s="55"/>
      <c r="L112" s="58"/>
      <c r="M112" s="57"/>
      <c r="N112" s="58"/>
      <c r="O112" s="58"/>
      <c r="P112" s="58"/>
      <c r="Q112" s="58"/>
      <c r="R112" s="58"/>
    </row>
    <row r="113" spans="1:18" ht="18" customHeight="1">
      <c r="A113" s="9">
        <v>65</v>
      </c>
      <c r="B113" s="10" t="str">
        <f t="shared" ref="B113:B176" si="2">TEXT(C113,"000")&amp;"-"&amp;TEXT(E113,"000")</f>
        <v>000-000</v>
      </c>
      <c r="C113" s="10"/>
      <c r="D113" s="10"/>
      <c r="E113" s="10"/>
      <c r="F113" s="10"/>
      <c r="G113" s="27"/>
      <c r="H113" s="13"/>
      <c r="I113" s="26"/>
      <c r="J113" s="54"/>
      <c r="K113" s="55"/>
      <c r="L113" s="58"/>
      <c r="M113" s="57"/>
      <c r="N113" s="58"/>
      <c r="O113" s="58"/>
      <c r="P113" s="58"/>
      <c r="Q113" s="58"/>
      <c r="R113" s="58"/>
    </row>
    <row r="114" spans="1:18" ht="18" customHeight="1">
      <c r="A114" s="9">
        <v>66</v>
      </c>
      <c r="B114" s="10" t="str">
        <f t="shared" si="2"/>
        <v>000-000</v>
      </c>
      <c r="C114" s="10"/>
      <c r="D114" s="10"/>
      <c r="E114" s="10"/>
      <c r="F114" s="10"/>
      <c r="G114" s="27"/>
      <c r="H114" s="13"/>
      <c r="I114" s="26"/>
      <c r="J114" s="54"/>
      <c r="K114" s="55"/>
      <c r="L114" s="58"/>
      <c r="M114" s="57"/>
      <c r="N114" s="58"/>
      <c r="O114" s="58"/>
      <c r="P114" s="58"/>
      <c r="Q114" s="58"/>
      <c r="R114" s="58"/>
    </row>
    <row r="115" spans="1:18" ht="18" customHeight="1">
      <c r="A115" s="9">
        <v>67</v>
      </c>
      <c r="B115" s="10" t="str">
        <f t="shared" si="2"/>
        <v>000-000</v>
      </c>
      <c r="C115" s="10"/>
      <c r="D115" s="10"/>
      <c r="E115" s="10"/>
      <c r="F115" s="10"/>
      <c r="G115" s="27"/>
      <c r="H115" s="13"/>
      <c r="I115" s="26"/>
      <c r="J115" s="54"/>
      <c r="K115" s="55"/>
      <c r="L115" s="58"/>
      <c r="M115" s="57"/>
      <c r="N115" s="58"/>
      <c r="O115" s="58"/>
      <c r="P115" s="58"/>
      <c r="Q115" s="58"/>
      <c r="R115" s="58"/>
    </row>
    <row r="116" spans="1:18" ht="18" customHeight="1">
      <c r="A116" s="9">
        <v>68</v>
      </c>
      <c r="B116" s="10" t="str">
        <f t="shared" si="2"/>
        <v>000-000</v>
      </c>
      <c r="C116" s="10"/>
      <c r="D116" s="10"/>
      <c r="E116" s="10"/>
      <c r="F116" s="10"/>
      <c r="G116" s="27"/>
      <c r="H116" s="13"/>
      <c r="I116" s="26"/>
      <c r="J116" s="54"/>
      <c r="K116" s="55"/>
      <c r="L116" s="58"/>
      <c r="M116" s="57"/>
      <c r="N116" s="58"/>
      <c r="O116" s="58"/>
      <c r="P116" s="58"/>
      <c r="Q116" s="58"/>
      <c r="R116" s="58"/>
    </row>
    <row r="117" spans="1:18" ht="18" customHeight="1">
      <c r="A117" s="9">
        <v>69</v>
      </c>
      <c r="B117" s="10" t="str">
        <f t="shared" si="2"/>
        <v>000-000</v>
      </c>
      <c r="C117" s="10"/>
      <c r="D117" s="10"/>
      <c r="E117" s="10"/>
      <c r="F117" s="10"/>
      <c r="G117" s="27"/>
      <c r="H117" s="13"/>
      <c r="I117" s="26"/>
      <c r="J117" s="54"/>
      <c r="K117" s="55"/>
      <c r="L117" s="58"/>
      <c r="M117" s="57"/>
      <c r="N117" s="58"/>
      <c r="O117" s="58"/>
      <c r="P117" s="58"/>
      <c r="Q117" s="58"/>
      <c r="R117" s="58"/>
    </row>
    <row r="118" spans="1:18" ht="18" customHeight="1">
      <c r="A118" s="9">
        <v>70</v>
      </c>
      <c r="B118" s="10" t="str">
        <f t="shared" si="2"/>
        <v>000-000</v>
      </c>
      <c r="C118" s="10"/>
      <c r="D118" s="10"/>
      <c r="E118" s="10"/>
      <c r="F118" s="10"/>
      <c r="G118" s="27"/>
      <c r="H118" s="13"/>
      <c r="I118" s="26"/>
      <c r="J118" s="54"/>
      <c r="K118" s="55"/>
      <c r="L118" s="58"/>
      <c r="M118" s="57"/>
      <c r="N118" s="58"/>
      <c r="O118" s="58"/>
      <c r="P118" s="58"/>
      <c r="Q118" s="58"/>
      <c r="R118" s="58"/>
    </row>
    <row r="119" spans="1:18" ht="18" customHeight="1">
      <c r="A119" s="9">
        <v>71</v>
      </c>
      <c r="B119" s="10" t="str">
        <f t="shared" si="2"/>
        <v>000-000</v>
      </c>
      <c r="C119" s="10"/>
      <c r="D119" s="10"/>
      <c r="E119" s="10"/>
      <c r="F119" s="10"/>
      <c r="G119" s="27"/>
      <c r="H119" s="13"/>
      <c r="I119" s="26"/>
      <c r="J119" s="54"/>
      <c r="K119" s="55"/>
      <c r="L119" s="58"/>
      <c r="M119" s="57"/>
      <c r="N119" s="58"/>
      <c r="O119" s="58"/>
      <c r="P119" s="58"/>
      <c r="Q119" s="58"/>
      <c r="R119" s="58"/>
    </row>
    <row r="120" spans="1:18" ht="18" customHeight="1">
      <c r="A120" s="9">
        <v>72</v>
      </c>
      <c r="B120" s="10" t="str">
        <f t="shared" si="2"/>
        <v>000-000</v>
      </c>
      <c r="C120" s="10"/>
      <c r="D120" s="10"/>
      <c r="E120" s="10"/>
      <c r="F120" s="10"/>
      <c r="G120" s="27"/>
      <c r="H120" s="13"/>
      <c r="I120" s="26"/>
      <c r="J120" s="54"/>
      <c r="K120" s="55"/>
      <c r="L120" s="58"/>
      <c r="M120" s="57"/>
      <c r="N120" s="58"/>
      <c r="O120" s="58"/>
      <c r="P120" s="58"/>
      <c r="Q120" s="58"/>
      <c r="R120" s="58"/>
    </row>
    <row r="121" spans="1:18" ht="18" customHeight="1">
      <c r="A121" s="9">
        <v>73</v>
      </c>
      <c r="B121" s="10" t="str">
        <f t="shared" si="2"/>
        <v>000-000</v>
      </c>
      <c r="C121" s="10"/>
      <c r="D121" s="10"/>
      <c r="E121" s="10"/>
      <c r="F121" s="10"/>
      <c r="G121" s="27"/>
      <c r="H121" s="13"/>
      <c r="I121" s="26"/>
      <c r="J121" s="54"/>
      <c r="K121" s="55"/>
      <c r="L121" s="58"/>
      <c r="M121" s="57"/>
      <c r="N121" s="58"/>
      <c r="O121" s="58"/>
      <c r="P121" s="58"/>
      <c r="Q121" s="58"/>
      <c r="R121" s="58"/>
    </row>
    <row r="122" spans="1:18" ht="18" customHeight="1">
      <c r="A122" s="9">
        <v>74</v>
      </c>
      <c r="B122" s="10" t="str">
        <f t="shared" si="2"/>
        <v>000-000</v>
      </c>
      <c r="C122" s="10"/>
      <c r="D122" s="10"/>
      <c r="E122" s="10"/>
      <c r="F122" s="10"/>
      <c r="G122" s="27"/>
      <c r="H122" s="13"/>
      <c r="I122" s="26"/>
      <c r="J122" s="54"/>
      <c r="K122" s="55"/>
      <c r="L122" s="58"/>
      <c r="M122" s="57"/>
      <c r="N122" s="58"/>
      <c r="O122" s="58"/>
      <c r="P122" s="58"/>
      <c r="Q122" s="58"/>
      <c r="R122" s="58"/>
    </row>
    <row r="123" spans="1:18" ht="18" customHeight="1">
      <c r="A123" s="9">
        <v>75</v>
      </c>
      <c r="B123" s="10" t="str">
        <f t="shared" si="2"/>
        <v>000-000</v>
      </c>
      <c r="C123" s="10"/>
      <c r="D123" s="10"/>
      <c r="E123" s="10"/>
      <c r="F123" s="10"/>
      <c r="G123" s="27"/>
      <c r="H123" s="13"/>
      <c r="I123" s="26"/>
      <c r="J123" s="54"/>
      <c r="K123" s="55"/>
      <c r="L123" s="58"/>
      <c r="M123" s="57"/>
      <c r="N123" s="58"/>
      <c r="O123" s="58"/>
      <c r="P123" s="58"/>
      <c r="Q123" s="58"/>
      <c r="R123" s="58"/>
    </row>
    <row r="124" spans="1:18" ht="18" customHeight="1">
      <c r="A124" s="9">
        <v>76</v>
      </c>
      <c r="B124" s="10" t="str">
        <f t="shared" si="2"/>
        <v>000-000</v>
      </c>
      <c r="C124" s="10"/>
      <c r="D124" s="10"/>
      <c r="E124" s="10"/>
      <c r="F124" s="10"/>
      <c r="G124" s="27"/>
      <c r="H124" s="13"/>
      <c r="I124" s="26"/>
      <c r="J124" s="54"/>
      <c r="K124" s="55"/>
      <c r="L124" s="58"/>
      <c r="M124" s="57"/>
      <c r="N124" s="58"/>
      <c r="O124" s="58"/>
      <c r="P124" s="58"/>
      <c r="Q124" s="58"/>
      <c r="R124" s="58"/>
    </row>
    <row r="125" spans="1:18" ht="18" customHeight="1">
      <c r="A125" s="9">
        <v>77</v>
      </c>
      <c r="B125" s="10" t="str">
        <f t="shared" si="2"/>
        <v>000-000</v>
      </c>
      <c r="C125" s="10"/>
      <c r="D125" s="10"/>
      <c r="E125" s="10"/>
      <c r="F125" s="10"/>
      <c r="G125" s="27"/>
      <c r="H125" s="13"/>
      <c r="I125" s="26"/>
      <c r="J125" s="54"/>
      <c r="K125" s="55"/>
      <c r="L125" s="58"/>
      <c r="M125" s="57"/>
      <c r="N125" s="58"/>
      <c r="O125" s="58"/>
      <c r="P125" s="58"/>
      <c r="Q125" s="58"/>
      <c r="R125" s="58"/>
    </row>
    <row r="126" spans="1:18" ht="18" customHeight="1">
      <c r="A126" s="9">
        <v>78</v>
      </c>
      <c r="B126" s="10" t="str">
        <f t="shared" si="2"/>
        <v>000-000</v>
      </c>
      <c r="C126" s="10"/>
      <c r="D126" s="10"/>
      <c r="E126" s="10"/>
      <c r="F126" s="10"/>
      <c r="G126" s="27"/>
      <c r="H126" s="13"/>
      <c r="I126" s="26"/>
      <c r="J126" s="54"/>
      <c r="K126" s="55"/>
      <c r="L126" s="58"/>
      <c r="M126" s="57"/>
      <c r="N126" s="58"/>
      <c r="O126" s="58"/>
      <c r="P126" s="58"/>
      <c r="Q126" s="58"/>
      <c r="R126" s="58"/>
    </row>
    <row r="127" spans="1:18" ht="18" customHeight="1">
      <c r="A127" s="9">
        <v>79</v>
      </c>
      <c r="B127" s="10" t="str">
        <f t="shared" si="2"/>
        <v>000-000</v>
      </c>
      <c r="C127" s="10"/>
      <c r="D127" s="10"/>
      <c r="E127" s="10"/>
      <c r="F127" s="10"/>
      <c r="G127" s="27"/>
      <c r="H127" s="13"/>
      <c r="I127" s="26"/>
      <c r="J127" s="54"/>
      <c r="K127" s="55"/>
      <c r="L127" s="58"/>
      <c r="M127" s="57"/>
      <c r="N127" s="58"/>
      <c r="O127" s="58"/>
      <c r="P127" s="58"/>
      <c r="Q127" s="58"/>
      <c r="R127" s="58"/>
    </row>
    <row r="128" spans="1:18" ht="18" customHeight="1">
      <c r="A128" s="9">
        <v>80</v>
      </c>
      <c r="B128" s="10" t="str">
        <f t="shared" si="2"/>
        <v>000-000</v>
      </c>
      <c r="C128" s="10"/>
      <c r="D128" s="10"/>
      <c r="E128" s="10"/>
      <c r="F128" s="10"/>
      <c r="G128" s="27"/>
      <c r="H128" s="13"/>
      <c r="I128" s="26"/>
      <c r="J128" s="54"/>
      <c r="K128" s="55"/>
      <c r="L128" s="58"/>
      <c r="M128" s="57"/>
      <c r="N128" s="58"/>
      <c r="O128" s="58"/>
      <c r="P128" s="58"/>
      <c r="Q128" s="58"/>
      <c r="R128" s="58"/>
    </row>
    <row r="129" spans="1:18" ht="18" customHeight="1">
      <c r="A129" s="9">
        <v>81</v>
      </c>
      <c r="B129" s="10" t="str">
        <f t="shared" si="2"/>
        <v>000-000</v>
      </c>
      <c r="C129" s="10"/>
      <c r="D129" s="10"/>
      <c r="E129" s="10"/>
      <c r="F129" s="10"/>
      <c r="G129" s="27"/>
      <c r="H129" s="13"/>
      <c r="I129" s="26"/>
      <c r="J129" s="54"/>
      <c r="K129" s="55"/>
      <c r="L129" s="58"/>
      <c r="M129" s="57"/>
      <c r="N129" s="58"/>
      <c r="O129" s="58"/>
      <c r="P129" s="58"/>
      <c r="Q129" s="58"/>
      <c r="R129" s="58"/>
    </row>
    <row r="130" spans="1:18" ht="18" customHeight="1">
      <c r="A130" s="9">
        <v>82</v>
      </c>
      <c r="B130" s="10" t="str">
        <f t="shared" si="2"/>
        <v>000-000</v>
      </c>
      <c r="C130" s="10"/>
      <c r="D130" s="10"/>
      <c r="E130" s="10"/>
      <c r="F130" s="10"/>
      <c r="G130" s="27"/>
      <c r="H130" s="13"/>
      <c r="I130" s="26"/>
      <c r="J130" s="54"/>
      <c r="K130" s="55"/>
      <c r="L130" s="58"/>
      <c r="M130" s="57"/>
      <c r="N130" s="58"/>
      <c r="O130" s="58"/>
      <c r="P130" s="58"/>
      <c r="Q130" s="58"/>
      <c r="R130" s="58"/>
    </row>
    <row r="131" spans="1:18" ht="18" customHeight="1">
      <c r="A131" s="9">
        <v>83</v>
      </c>
      <c r="B131" s="10" t="str">
        <f t="shared" si="2"/>
        <v>000-000</v>
      </c>
      <c r="C131" s="10"/>
      <c r="D131" s="10"/>
      <c r="E131" s="10"/>
      <c r="F131" s="10"/>
      <c r="G131" s="27"/>
      <c r="H131" s="13"/>
      <c r="I131" s="26"/>
      <c r="J131" s="54"/>
      <c r="K131" s="55"/>
      <c r="L131" s="58"/>
      <c r="M131" s="57"/>
      <c r="N131" s="58"/>
      <c r="O131" s="58"/>
      <c r="P131" s="58"/>
      <c r="Q131" s="58"/>
      <c r="R131" s="58"/>
    </row>
    <row r="132" spans="1:18" ht="18" customHeight="1">
      <c r="A132" s="9">
        <v>84</v>
      </c>
      <c r="B132" s="10" t="str">
        <f t="shared" si="2"/>
        <v>000-000</v>
      </c>
      <c r="C132" s="10"/>
      <c r="D132" s="10"/>
      <c r="E132" s="10"/>
      <c r="F132" s="10"/>
      <c r="G132" s="27"/>
      <c r="H132" s="13"/>
      <c r="I132" s="26"/>
      <c r="J132" s="54"/>
      <c r="K132" s="55"/>
      <c r="L132" s="58"/>
      <c r="M132" s="57"/>
      <c r="N132" s="58"/>
      <c r="O132" s="58"/>
      <c r="P132" s="58"/>
      <c r="Q132" s="58"/>
      <c r="R132" s="58"/>
    </row>
    <row r="133" spans="1:18" ht="18" customHeight="1">
      <c r="A133" s="9">
        <v>85</v>
      </c>
      <c r="B133" s="10" t="str">
        <f t="shared" si="2"/>
        <v>000-000</v>
      </c>
      <c r="C133" s="10"/>
      <c r="D133" s="10"/>
      <c r="E133" s="10"/>
      <c r="F133" s="10"/>
      <c r="G133" s="27"/>
      <c r="H133" s="13"/>
      <c r="I133" s="26"/>
      <c r="J133" s="54"/>
      <c r="K133" s="55"/>
      <c r="L133" s="58"/>
      <c r="M133" s="57"/>
      <c r="N133" s="58"/>
      <c r="O133" s="58"/>
      <c r="P133" s="58"/>
      <c r="Q133" s="58"/>
      <c r="R133" s="58"/>
    </row>
    <row r="134" spans="1:18" ht="18" customHeight="1">
      <c r="A134" s="9">
        <v>86</v>
      </c>
      <c r="B134" s="10" t="str">
        <f t="shared" si="2"/>
        <v>000-000</v>
      </c>
      <c r="C134" s="10"/>
      <c r="D134" s="10"/>
      <c r="E134" s="10"/>
      <c r="F134" s="10"/>
      <c r="G134" s="27"/>
      <c r="H134" s="13"/>
      <c r="I134" s="26"/>
      <c r="J134" s="54"/>
      <c r="K134" s="55"/>
      <c r="L134" s="58"/>
      <c r="M134" s="57"/>
      <c r="N134" s="58"/>
      <c r="O134" s="58"/>
      <c r="P134" s="58"/>
      <c r="Q134" s="58"/>
      <c r="R134" s="58"/>
    </row>
    <row r="135" spans="1:18" ht="18" customHeight="1">
      <c r="A135" s="9">
        <v>87</v>
      </c>
      <c r="B135" s="10" t="str">
        <f t="shared" si="2"/>
        <v>000-000</v>
      </c>
      <c r="C135" s="10"/>
      <c r="D135" s="10"/>
      <c r="E135" s="10"/>
      <c r="F135" s="10"/>
      <c r="G135" s="27"/>
      <c r="H135" s="13"/>
      <c r="I135" s="26"/>
      <c r="J135" s="54"/>
      <c r="K135" s="55"/>
      <c r="L135" s="58"/>
      <c r="M135" s="57"/>
      <c r="N135" s="58"/>
      <c r="O135" s="58"/>
      <c r="P135" s="58"/>
      <c r="Q135" s="58"/>
      <c r="R135" s="58"/>
    </row>
    <row r="136" spans="1:18" ht="18" customHeight="1">
      <c r="A136" s="9">
        <v>88</v>
      </c>
      <c r="B136" s="10" t="str">
        <f t="shared" si="2"/>
        <v>000-000</v>
      </c>
      <c r="C136" s="10"/>
      <c r="D136" s="10"/>
      <c r="E136" s="10"/>
      <c r="F136" s="10"/>
      <c r="G136" s="27"/>
      <c r="H136" s="13"/>
      <c r="I136" s="26"/>
      <c r="J136" s="54"/>
      <c r="K136" s="55"/>
      <c r="L136" s="58"/>
      <c r="M136" s="57"/>
      <c r="N136" s="58"/>
      <c r="O136" s="58"/>
      <c r="P136" s="58"/>
      <c r="Q136" s="58"/>
      <c r="R136" s="58"/>
    </row>
    <row r="137" spans="1:18" ht="18" customHeight="1">
      <c r="A137" s="9">
        <v>89</v>
      </c>
      <c r="B137" s="10" t="str">
        <f t="shared" si="2"/>
        <v>000-000</v>
      </c>
      <c r="C137" s="10"/>
      <c r="D137" s="10"/>
      <c r="E137" s="10"/>
      <c r="F137" s="10"/>
      <c r="G137" s="27"/>
      <c r="H137" s="13"/>
      <c r="I137" s="26"/>
      <c r="J137" s="54"/>
      <c r="K137" s="55"/>
      <c r="L137" s="58"/>
      <c r="M137" s="57"/>
      <c r="N137" s="58"/>
      <c r="O137" s="58"/>
      <c r="P137" s="58"/>
      <c r="Q137" s="58"/>
      <c r="R137" s="58"/>
    </row>
    <row r="138" spans="1:18" ht="18" customHeight="1">
      <c r="A138" s="9">
        <v>90</v>
      </c>
      <c r="B138" s="10" t="str">
        <f t="shared" si="2"/>
        <v>000-000</v>
      </c>
      <c r="C138" s="10"/>
      <c r="D138" s="10"/>
      <c r="E138" s="10"/>
      <c r="F138" s="10"/>
      <c r="G138" s="27"/>
      <c r="H138" s="13"/>
      <c r="I138" s="26"/>
      <c r="J138" s="54"/>
      <c r="K138" s="55"/>
      <c r="L138" s="58"/>
      <c r="M138" s="57"/>
      <c r="N138" s="58"/>
      <c r="O138" s="58"/>
      <c r="P138" s="58"/>
      <c r="Q138" s="58"/>
      <c r="R138" s="58"/>
    </row>
    <row r="139" spans="1:18" ht="18" customHeight="1">
      <c r="A139" s="9">
        <v>91</v>
      </c>
      <c r="B139" s="10" t="str">
        <f t="shared" si="2"/>
        <v>000-000</v>
      </c>
      <c r="C139" s="10"/>
      <c r="D139" s="10"/>
      <c r="E139" s="10"/>
      <c r="F139" s="10"/>
      <c r="G139" s="27"/>
      <c r="H139" s="13"/>
      <c r="I139" s="26"/>
      <c r="J139" s="54"/>
      <c r="K139" s="55"/>
      <c r="L139" s="58"/>
      <c r="M139" s="57"/>
      <c r="N139" s="58"/>
      <c r="O139" s="58"/>
      <c r="P139" s="58"/>
      <c r="Q139" s="58"/>
      <c r="R139" s="58"/>
    </row>
    <row r="140" spans="1:18" ht="18" customHeight="1">
      <c r="A140" s="9">
        <v>92</v>
      </c>
      <c r="B140" s="10" t="str">
        <f t="shared" si="2"/>
        <v>000-000</v>
      </c>
      <c r="C140" s="10"/>
      <c r="D140" s="10"/>
      <c r="E140" s="10"/>
      <c r="F140" s="10"/>
      <c r="G140" s="27"/>
      <c r="H140" s="13"/>
      <c r="I140" s="26"/>
      <c r="J140" s="54"/>
      <c r="K140" s="55"/>
      <c r="L140" s="58"/>
      <c r="M140" s="57"/>
      <c r="N140" s="58"/>
      <c r="O140" s="58"/>
      <c r="P140" s="58"/>
      <c r="Q140" s="58"/>
      <c r="R140" s="58"/>
    </row>
    <row r="141" spans="1:18" ht="18" customHeight="1">
      <c r="A141" s="9">
        <v>93</v>
      </c>
      <c r="B141" s="10" t="str">
        <f t="shared" si="2"/>
        <v>000-000</v>
      </c>
      <c r="C141" s="10"/>
      <c r="D141" s="10"/>
      <c r="E141" s="10"/>
      <c r="F141" s="10"/>
      <c r="G141" s="27"/>
      <c r="H141" s="13"/>
      <c r="I141" s="26"/>
      <c r="J141" s="54"/>
      <c r="K141" s="55"/>
      <c r="L141" s="58"/>
      <c r="M141" s="57"/>
      <c r="N141" s="58"/>
      <c r="O141" s="58"/>
      <c r="P141" s="58"/>
      <c r="Q141" s="58"/>
      <c r="R141" s="58"/>
    </row>
    <row r="142" spans="1:18" ht="18" customHeight="1">
      <c r="A142" s="9">
        <v>94</v>
      </c>
      <c r="B142" s="10" t="str">
        <f t="shared" si="2"/>
        <v>000-000</v>
      </c>
      <c r="C142" s="10"/>
      <c r="D142" s="10"/>
      <c r="E142" s="10"/>
      <c r="F142" s="10"/>
      <c r="G142" s="27"/>
      <c r="H142" s="13"/>
      <c r="I142" s="26"/>
      <c r="J142" s="54"/>
      <c r="K142" s="55"/>
      <c r="L142" s="58"/>
      <c r="M142" s="57"/>
      <c r="N142" s="58"/>
      <c r="O142" s="58"/>
      <c r="P142" s="58"/>
      <c r="Q142" s="58"/>
      <c r="R142" s="58"/>
    </row>
    <row r="143" spans="1:18" ht="18" customHeight="1">
      <c r="A143" s="9">
        <v>95</v>
      </c>
      <c r="B143" s="10" t="str">
        <f t="shared" si="2"/>
        <v>000-000</v>
      </c>
      <c r="C143" s="10"/>
      <c r="D143" s="10"/>
      <c r="E143" s="10"/>
      <c r="F143" s="10"/>
      <c r="G143" s="27"/>
      <c r="H143" s="13"/>
      <c r="I143" s="26"/>
      <c r="J143" s="54"/>
      <c r="K143" s="55"/>
      <c r="L143" s="58"/>
      <c r="M143" s="57"/>
      <c r="N143" s="58"/>
      <c r="O143" s="58"/>
      <c r="P143" s="58"/>
      <c r="Q143" s="58"/>
      <c r="R143" s="58"/>
    </row>
    <row r="144" spans="1:18" ht="18" customHeight="1">
      <c r="A144" s="9">
        <v>96</v>
      </c>
      <c r="B144" s="10" t="str">
        <f t="shared" si="2"/>
        <v>000-000</v>
      </c>
      <c r="C144" s="10"/>
      <c r="D144" s="10"/>
      <c r="E144" s="10"/>
      <c r="F144" s="10"/>
      <c r="G144" s="27"/>
      <c r="H144" s="13"/>
      <c r="I144" s="26"/>
      <c r="J144" s="54"/>
      <c r="K144" s="55"/>
      <c r="L144" s="58"/>
      <c r="M144" s="57"/>
      <c r="N144" s="58"/>
      <c r="O144" s="58"/>
      <c r="P144" s="58"/>
      <c r="Q144" s="58"/>
      <c r="R144" s="58"/>
    </row>
    <row r="145" spans="1:18" ht="18" customHeight="1">
      <c r="A145" s="9">
        <v>97</v>
      </c>
      <c r="B145" s="10" t="str">
        <f t="shared" si="2"/>
        <v>000-000</v>
      </c>
      <c r="C145" s="10"/>
      <c r="D145" s="10"/>
      <c r="E145" s="10"/>
      <c r="F145" s="10"/>
      <c r="G145" s="27"/>
      <c r="H145" s="13"/>
      <c r="I145" s="26"/>
      <c r="J145" s="54"/>
      <c r="K145" s="55"/>
      <c r="L145" s="58"/>
      <c r="M145" s="57"/>
      <c r="N145" s="58"/>
      <c r="O145" s="58"/>
      <c r="P145" s="58"/>
      <c r="Q145" s="58"/>
      <c r="R145" s="58"/>
    </row>
    <row r="146" spans="1:18" ht="18" customHeight="1">
      <c r="A146" s="9">
        <v>98</v>
      </c>
      <c r="B146" s="10" t="str">
        <f t="shared" si="2"/>
        <v>000-000</v>
      </c>
      <c r="C146" s="10"/>
      <c r="D146" s="10"/>
      <c r="E146" s="10"/>
      <c r="F146" s="10"/>
      <c r="G146" s="27"/>
      <c r="H146" s="13"/>
      <c r="I146" s="26"/>
      <c r="J146" s="54"/>
      <c r="K146" s="55"/>
      <c r="L146" s="58"/>
      <c r="M146" s="57"/>
      <c r="N146" s="58"/>
      <c r="O146" s="58"/>
      <c r="P146" s="58"/>
      <c r="Q146" s="58"/>
      <c r="R146" s="58"/>
    </row>
    <row r="147" spans="1:18" ht="18" customHeight="1">
      <c r="A147" s="9">
        <v>99</v>
      </c>
      <c r="B147" s="10" t="str">
        <f t="shared" si="2"/>
        <v>000-000</v>
      </c>
      <c r="C147" s="10"/>
      <c r="D147" s="10"/>
      <c r="E147" s="10"/>
      <c r="F147" s="10"/>
      <c r="G147" s="27"/>
      <c r="H147" s="13"/>
      <c r="I147" s="26"/>
      <c r="J147" s="54"/>
      <c r="K147" s="55"/>
      <c r="L147" s="58"/>
      <c r="M147" s="57"/>
      <c r="N147" s="58"/>
      <c r="O147" s="58"/>
      <c r="P147" s="58"/>
      <c r="Q147" s="58"/>
      <c r="R147" s="58"/>
    </row>
    <row r="148" spans="1:18" ht="18" customHeight="1">
      <c r="A148" s="9">
        <v>100</v>
      </c>
      <c r="B148" s="10" t="str">
        <f t="shared" si="2"/>
        <v>000-000</v>
      </c>
      <c r="C148" s="10"/>
      <c r="D148" s="10"/>
      <c r="E148" s="10"/>
      <c r="F148" s="10"/>
      <c r="G148" s="27"/>
      <c r="H148" s="13"/>
      <c r="I148" s="26"/>
      <c r="J148" s="54"/>
      <c r="K148" s="55"/>
      <c r="L148" s="58"/>
      <c r="M148" s="57"/>
      <c r="N148" s="58"/>
      <c r="O148" s="58"/>
      <c r="P148" s="58"/>
      <c r="Q148" s="58"/>
      <c r="R148" s="58"/>
    </row>
    <row r="149" spans="1:18" ht="18" customHeight="1">
      <c r="A149" s="9">
        <v>101</v>
      </c>
      <c r="B149" s="10" t="str">
        <f t="shared" si="2"/>
        <v>000-000</v>
      </c>
      <c r="C149" s="10"/>
      <c r="D149" s="10"/>
      <c r="E149" s="10"/>
      <c r="F149" s="10"/>
      <c r="G149" s="27"/>
      <c r="H149" s="13"/>
      <c r="I149" s="26"/>
      <c r="J149" s="54"/>
      <c r="K149" s="55"/>
      <c r="L149" s="58"/>
      <c r="M149" s="57"/>
      <c r="N149" s="58"/>
      <c r="O149" s="58"/>
      <c r="P149" s="58"/>
      <c r="Q149" s="58"/>
      <c r="R149" s="58"/>
    </row>
    <row r="150" spans="1:18" ht="18" customHeight="1">
      <c r="A150" s="9">
        <v>102</v>
      </c>
      <c r="B150" s="10" t="str">
        <f t="shared" si="2"/>
        <v>000-000</v>
      </c>
      <c r="C150" s="10"/>
      <c r="D150" s="10"/>
      <c r="E150" s="10"/>
      <c r="F150" s="10"/>
      <c r="G150" s="27"/>
      <c r="H150" s="13"/>
      <c r="I150" s="26"/>
      <c r="J150" s="54"/>
      <c r="K150" s="55"/>
      <c r="L150" s="58"/>
      <c r="M150" s="57"/>
      <c r="N150" s="58"/>
      <c r="O150" s="58"/>
      <c r="P150" s="58"/>
      <c r="Q150" s="58"/>
      <c r="R150" s="58"/>
    </row>
    <row r="151" spans="1:18" ht="18" customHeight="1">
      <c r="A151" s="9">
        <v>103</v>
      </c>
      <c r="B151" s="10" t="str">
        <f t="shared" si="2"/>
        <v>000-000</v>
      </c>
      <c r="C151" s="10"/>
      <c r="D151" s="10"/>
      <c r="E151" s="10"/>
      <c r="F151" s="10"/>
      <c r="G151" s="27"/>
      <c r="H151" s="13"/>
      <c r="I151" s="26"/>
      <c r="J151" s="54"/>
      <c r="K151" s="55"/>
      <c r="L151" s="58"/>
      <c r="M151" s="57"/>
      <c r="N151" s="58"/>
      <c r="O151" s="58"/>
      <c r="P151" s="58"/>
      <c r="Q151" s="58"/>
      <c r="R151" s="58"/>
    </row>
    <row r="152" spans="1:18" ht="18" customHeight="1">
      <c r="A152" s="9">
        <v>104</v>
      </c>
      <c r="B152" s="10" t="str">
        <f t="shared" si="2"/>
        <v>000-000</v>
      </c>
      <c r="C152" s="10"/>
      <c r="D152" s="10"/>
      <c r="E152" s="10"/>
      <c r="F152" s="10"/>
      <c r="G152" s="27"/>
      <c r="H152" s="13"/>
      <c r="I152" s="26"/>
      <c r="J152" s="54"/>
      <c r="K152" s="55"/>
      <c r="L152" s="58"/>
      <c r="M152" s="57"/>
      <c r="N152" s="58"/>
      <c r="O152" s="58"/>
      <c r="P152" s="58"/>
      <c r="Q152" s="58"/>
      <c r="R152" s="58"/>
    </row>
    <row r="153" spans="1:18" ht="18" customHeight="1">
      <c r="A153" s="9">
        <v>105</v>
      </c>
      <c r="B153" s="10" t="str">
        <f t="shared" si="2"/>
        <v>000-000</v>
      </c>
      <c r="C153" s="10"/>
      <c r="D153" s="10"/>
      <c r="E153" s="10"/>
      <c r="F153" s="10"/>
      <c r="G153" s="27"/>
      <c r="H153" s="13"/>
      <c r="I153" s="26"/>
      <c r="J153" s="54"/>
      <c r="K153" s="55"/>
      <c r="L153" s="58"/>
      <c r="M153" s="57"/>
      <c r="N153" s="58"/>
      <c r="O153" s="58"/>
      <c r="P153" s="58"/>
      <c r="Q153" s="58"/>
      <c r="R153" s="58"/>
    </row>
    <row r="154" spans="1:18" ht="18" customHeight="1">
      <c r="A154" s="9">
        <v>106</v>
      </c>
      <c r="B154" s="10" t="str">
        <f t="shared" si="2"/>
        <v>000-000</v>
      </c>
      <c r="C154" s="10"/>
      <c r="D154" s="10"/>
      <c r="E154" s="10"/>
      <c r="F154" s="10"/>
      <c r="G154" s="27"/>
      <c r="H154" s="13"/>
      <c r="I154" s="26"/>
      <c r="J154" s="54"/>
      <c r="K154" s="55"/>
      <c r="L154" s="58"/>
      <c r="M154" s="57"/>
      <c r="N154" s="58"/>
      <c r="O154" s="58"/>
      <c r="P154" s="58"/>
      <c r="Q154" s="58"/>
      <c r="R154" s="58"/>
    </row>
    <row r="155" spans="1:18" ht="18" customHeight="1">
      <c r="A155" s="9">
        <v>107</v>
      </c>
      <c r="B155" s="10" t="str">
        <f t="shared" si="2"/>
        <v>000-000</v>
      </c>
      <c r="C155" s="10"/>
      <c r="D155" s="10"/>
      <c r="E155" s="10"/>
      <c r="F155" s="10"/>
      <c r="G155" s="27"/>
      <c r="H155" s="13"/>
      <c r="I155" s="26"/>
      <c r="J155" s="54"/>
      <c r="K155" s="55"/>
      <c r="L155" s="58"/>
      <c r="M155" s="57"/>
      <c r="N155" s="58"/>
      <c r="O155" s="58"/>
      <c r="P155" s="58"/>
      <c r="Q155" s="58"/>
      <c r="R155" s="58"/>
    </row>
    <row r="156" spans="1:18" ht="18" customHeight="1">
      <c r="A156" s="9">
        <v>108</v>
      </c>
      <c r="B156" s="10" t="str">
        <f t="shared" si="2"/>
        <v>000-000</v>
      </c>
      <c r="C156" s="10"/>
      <c r="D156" s="10"/>
      <c r="E156" s="10"/>
      <c r="F156" s="10"/>
      <c r="G156" s="27"/>
      <c r="H156" s="13"/>
      <c r="I156" s="26"/>
      <c r="J156" s="54"/>
      <c r="K156" s="55"/>
      <c r="L156" s="58"/>
      <c r="M156" s="57"/>
      <c r="N156" s="58"/>
      <c r="O156" s="58"/>
      <c r="P156" s="58"/>
      <c r="Q156" s="58"/>
      <c r="R156" s="58"/>
    </row>
    <row r="157" spans="1:18" ht="18" customHeight="1">
      <c r="A157" s="9">
        <v>109</v>
      </c>
      <c r="B157" s="10" t="str">
        <f t="shared" si="2"/>
        <v>000-000</v>
      </c>
      <c r="C157" s="10"/>
      <c r="D157" s="10"/>
      <c r="E157" s="10"/>
      <c r="F157" s="10"/>
      <c r="G157" s="27"/>
      <c r="H157" s="13"/>
      <c r="I157" s="26"/>
      <c r="J157" s="54"/>
      <c r="K157" s="55"/>
      <c r="L157" s="58"/>
      <c r="M157" s="57"/>
      <c r="N157" s="58"/>
      <c r="O157" s="58"/>
      <c r="P157" s="58"/>
      <c r="Q157" s="58"/>
      <c r="R157" s="58"/>
    </row>
    <row r="158" spans="1:18" ht="18" customHeight="1">
      <c r="A158" s="9">
        <v>110</v>
      </c>
      <c r="B158" s="10" t="str">
        <f t="shared" si="2"/>
        <v>000-000</v>
      </c>
      <c r="C158" s="10"/>
      <c r="D158" s="10"/>
      <c r="E158" s="10"/>
      <c r="F158" s="10"/>
      <c r="G158" s="27"/>
      <c r="H158" s="13"/>
      <c r="I158" s="26"/>
      <c r="J158" s="54"/>
      <c r="K158" s="55"/>
      <c r="L158" s="58"/>
      <c r="M158" s="57"/>
      <c r="N158" s="58"/>
      <c r="O158" s="58"/>
      <c r="P158" s="58"/>
      <c r="Q158" s="58"/>
      <c r="R158" s="58"/>
    </row>
    <row r="159" spans="1:18" ht="18" customHeight="1">
      <c r="A159" s="9">
        <v>111</v>
      </c>
      <c r="B159" s="10" t="str">
        <f t="shared" si="2"/>
        <v>000-000</v>
      </c>
      <c r="C159" s="10"/>
      <c r="D159" s="10"/>
      <c r="E159" s="10"/>
      <c r="F159" s="10"/>
      <c r="G159" s="27"/>
      <c r="H159" s="13"/>
      <c r="I159" s="26"/>
      <c r="J159" s="54"/>
      <c r="K159" s="55"/>
      <c r="L159" s="58"/>
      <c r="M159" s="57"/>
      <c r="N159" s="58"/>
      <c r="O159" s="58"/>
      <c r="P159" s="58"/>
      <c r="Q159" s="58"/>
      <c r="R159" s="58"/>
    </row>
    <row r="160" spans="1:18" ht="18" customHeight="1">
      <c r="A160" s="9">
        <v>112</v>
      </c>
      <c r="B160" s="10" t="str">
        <f t="shared" si="2"/>
        <v>000-000</v>
      </c>
      <c r="C160" s="10"/>
      <c r="D160" s="10"/>
      <c r="E160" s="10"/>
      <c r="F160" s="10"/>
      <c r="G160" s="27"/>
      <c r="H160" s="13"/>
      <c r="I160" s="26"/>
      <c r="J160" s="54"/>
      <c r="K160" s="55"/>
      <c r="L160" s="58"/>
      <c r="M160" s="57"/>
      <c r="N160" s="58"/>
      <c r="O160" s="58"/>
      <c r="P160" s="58"/>
      <c r="Q160" s="58"/>
      <c r="R160" s="58"/>
    </row>
    <row r="161" spans="1:18" ht="18" customHeight="1">
      <c r="A161" s="9">
        <v>113</v>
      </c>
      <c r="B161" s="10" t="str">
        <f t="shared" si="2"/>
        <v>000-000</v>
      </c>
      <c r="C161" s="10"/>
      <c r="D161" s="10"/>
      <c r="E161" s="10"/>
      <c r="F161" s="10"/>
      <c r="G161" s="27"/>
      <c r="H161" s="13"/>
      <c r="I161" s="26"/>
      <c r="J161" s="54"/>
      <c r="K161" s="55"/>
      <c r="L161" s="58"/>
      <c r="M161" s="57"/>
      <c r="N161" s="58"/>
      <c r="O161" s="58"/>
      <c r="P161" s="58"/>
      <c r="Q161" s="58"/>
      <c r="R161" s="58"/>
    </row>
    <row r="162" spans="1:18" ht="18" customHeight="1">
      <c r="A162" s="9">
        <v>114</v>
      </c>
      <c r="B162" s="10" t="str">
        <f t="shared" si="2"/>
        <v>000-000</v>
      </c>
      <c r="C162" s="10"/>
      <c r="D162" s="10"/>
      <c r="E162" s="10"/>
      <c r="F162" s="10"/>
      <c r="G162" s="27"/>
      <c r="H162" s="13"/>
      <c r="I162" s="26"/>
      <c r="J162" s="54"/>
      <c r="K162" s="55"/>
      <c r="L162" s="58"/>
      <c r="M162" s="57"/>
      <c r="N162" s="58"/>
      <c r="O162" s="58"/>
      <c r="P162" s="58"/>
      <c r="Q162" s="58"/>
      <c r="R162" s="58"/>
    </row>
    <row r="163" spans="1:18" ht="18" customHeight="1">
      <c r="A163" s="9">
        <v>115</v>
      </c>
      <c r="B163" s="10" t="str">
        <f t="shared" si="2"/>
        <v>000-000</v>
      </c>
      <c r="C163" s="10"/>
      <c r="D163" s="10"/>
      <c r="E163" s="10"/>
      <c r="F163" s="10"/>
      <c r="G163" s="27"/>
      <c r="H163" s="13"/>
      <c r="I163" s="26"/>
      <c r="J163" s="54"/>
      <c r="K163" s="55"/>
      <c r="L163" s="58"/>
      <c r="M163" s="57"/>
      <c r="N163" s="58"/>
      <c r="O163" s="58"/>
      <c r="P163" s="58"/>
      <c r="Q163" s="58"/>
      <c r="R163" s="58"/>
    </row>
    <row r="164" spans="1:18" ht="18" customHeight="1">
      <c r="A164" s="9">
        <v>116</v>
      </c>
      <c r="B164" s="10" t="str">
        <f t="shared" si="2"/>
        <v>000-000</v>
      </c>
      <c r="C164" s="10"/>
      <c r="D164" s="10"/>
      <c r="E164" s="10"/>
      <c r="F164" s="10"/>
      <c r="G164" s="27"/>
      <c r="H164" s="13"/>
      <c r="I164" s="26"/>
      <c r="J164" s="54"/>
      <c r="K164" s="55"/>
      <c r="L164" s="58"/>
      <c r="M164" s="57"/>
      <c r="N164" s="58"/>
      <c r="O164" s="58"/>
      <c r="P164" s="58"/>
      <c r="Q164" s="58"/>
      <c r="R164" s="58"/>
    </row>
    <row r="165" spans="1:18" ht="18" customHeight="1">
      <c r="A165" s="9">
        <v>117</v>
      </c>
      <c r="B165" s="10" t="str">
        <f t="shared" si="2"/>
        <v>000-000</v>
      </c>
      <c r="C165" s="10"/>
      <c r="D165" s="10"/>
      <c r="E165" s="10"/>
      <c r="F165" s="10"/>
      <c r="G165" s="27"/>
      <c r="H165" s="13"/>
      <c r="I165" s="26"/>
      <c r="J165" s="54"/>
      <c r="K165" s="55"/>
      <c r="L165" s="58"/>
      <c r="M165" s="57"/>
      <c r="N165" s="58"/>
      <c r="O165" s="58"/>
      <c r="P165" s="58"/>
      <c r="Q165" s="58"/>
      <c r="R165" s="58"/>
    </row>
    <row r="166" spans="1:18" ht="18" customHeight="1">
      <c r="A166" s="9">
        <v>118</v>
      </c>
      <c r="B166" s="10" t="str">
        <f t="shared" si="2"/>
        <v>000-000</v>
      </c>
      <c r="C166" s="10"/>
      <c r="D166" s="10"/>
      <c r="E166" s="10"/>
      <c r="F166" s="10"/>
      <c r="G166" s="27"/>
      <c r="H166" s="13"/>
      <c r="I166" s="26"/>
      <c r="J166" s="54"/>
      <c r="K166" s="55"/>
      <c r="L166" s="58"/>
      <c r="M166" s="57"/>
      <c r="N166" s="58"/>
      <c r="O166" s="58"/>
      <c r="P166" s="58"/>
      <c r="Q166" s="58"/>
      <c r="R166" s="58"/>
    </row>
    <row r="167" spans="1:18" ht="18" customHeight="1">
      <c r="A167" s="9">
        <v>119</v>
      </c>
      <c r="B167" s="10" t="str">
        <f t="shared" si="2"/>
        <v>000-000</v>
      </c>
      <c r="C167" s="10"/>
      <c r="D167" s="10"/>
      <c r="E167" s="10"/>
      <c r="F167" s="10"/>
      <c r="G167" s="27"/>
      <c r="H167" s="13"/>
      <c r="I167" s="26"/>
      <c r="J167" s="54"/>
      <c r="K167" s="55"/>
      <c r="L167" s="58"/>
      <c r="M167" s="57"/>
      <c r="N167" s="58"/>
      <c r="O167" s="58"/>
      <c r="P167" s="58"/>
      <c r="Q167" s="58"/>
      <c r="R167" s="58"/>
    </row>
    <row r="168" spans="1:18" ht="18" customHeight="1">
      <c r="A168" s="9">
        <v>120</v>
      </c>
      <c r="B168" s="10" t="str">
        <f t="shared" si="2"/>
        <v>000-000</v>
      </c>
      <c r="C168" s="10"/>
      <c r="D168" s="10"/>
      <c r="E168" s="10"/>
      <c r="F168" s="10"/>
      <c r="G168" s="27"/>
      <c r="H168" s="13"/>
      <c r="I168" s="26"/>
      <c r="J168" s="54"/>
      <c r="K168" s="55"/>
      <c r="L168" s="58"/>
      <c r="M168" s="57"/>
      <c r="N168" s="58"/>
      <c r="O168" s="58"/>
      <c r="P168" s="58"/>
      <c r="Q168" s="58"/>
      <c r="R168" s="58"/>
    </row>
    <row r="169" spans="1:18" ht="18" customHeight="1">
      <c r="A169" s="9">
        <v>121</v>
      </c>
      <c r="B169" s="10" t="str">
        <f t="shared" si="2"/>
        <v>000-000</v>
      </c>
      <c r="C169" s="10"/>
      <c r="D169" s="10"/>
      <c r="E169" s="10"/>
      <c r="F169" s="10"/>
      <c r="G169" s="27"/>
      <c r="H169" s="13"/>
      <c r="I169" s="26"/>
      <c r="J169" s="54"/>
      <c r="K169" s="55"/>
      <c r="L169" s="58"/>
      <c r="M169" s="57"/>
      <c r="N169" s="58"/>
      <c r="O169" s="58"/>
      <c r="P169" s="58"/>
      <c r="Q169" s="58"/>
      <c r="R169" s="58"/>
    </row>
    <row r="170" spans="1:18" ht="18" customHeight="1">
      <c r="A170" s="9">
        <v>122</v>
      </c>
      <c r="B170" s="10" t="str">
        <f t="shared" si="2"/>
        <v>000-000</v>
      </c>
      <c r="C170" s="10"/>
      <c r="D170" s="10"/>
      <c r="E170" s="10"/>
      <c r="F170" s="10"/>
      <c r="G170" s="27"/>
      <c r="H170" s="13"/>
      <c r="I170" s="26"/>
      <c r="J170" s="54"/>
      <c r="K170" s="55"/>
      <c r="L170" s="58"/>
      <c r="M170" s="57"/>
      <c r="N170" s="58"/>
      <c r="O170" s="58"/>
      <c r="P170" s="58"/>
      <c r="Q170" s="58"/>
      <c r="R170" s="58"/>
    </row>
    <row r="171" spans="1:18" ht="18" customHeight="1">
      <c r="A171" s="9">
        <v>123</v>
      </c>
      <c r="B171" s="10" t="str">
        <f t="shared" si="2"/>
        <v>000-000</v>
      </c>
      <c r="C171" s="10"/>
      <c r="D171" s="10"/>
      <c r="E171" s="10"/>
      <c r="F171" s="10"/>
      <c r="G171" s="27"/>
      <c r="H171" s="13"/>
      <c r="I171" s="26"/>
      <c r="J171" s="54"/>
      <c r="K171" s="55"/>
      <c r="L171" s="58"/>
      <c r="M171" s="57"/>
      <c r="N171" s="58"/>
      <c r="O171" s="58"/>
      <c r="P171" s="58"/>
      <c r="Q171" s="58"/>
      <c r="R171" s="58"/>
    </row>
    <row r="172" spans="1:18" ht="18" customHeight="1">
      <c r="A172" s="9">
        <v>124</v>
      </c>
      <c r="B172" s="10" t="str">
        <f t="shared" si="2"/>
        <v>000-000</v>
      </c>
      <c r="C172" s="10"/>
      <c r="D172" s="10"/>
      <c r="E172" s="10"/>
      <c r="F172" s="10"/>
      <c r="G172" s="27"/>
      <c r="H172" s="13"/>
      <c r="I172" s="26"/>
      <c r="J172" s="54"/>
      <c r="K172" s="55"/>
      <c r="L172" s="58"/>
      <c r="M172" s="57"/>
      <c r="N172" s="58"/>
      <c r="O172" s="58"/>
      <c r="P172" s="58"/>
      <c r="Q172" s="58"/>
      <c r="R172" s="58"/>
    </row>
    <row r="173" spans="1:18" ht="18" customHeight="1">
      <c r="A173" s="9">
        <v>125</v>
      </c>
      <c r="B173" s="10" t="str">
        <f t="shared" si="2"/>
        <v>000-000</v>
      </c>
      <c r="C173" s="10"/>
      <c r="D173" s="10"/>
      <c r="E173" s="10"/>
      <c r="F173" s="10"/>
      <c r="G173" s="27"/>
      <c r="H173" s="13"/>
      <c r="I173" s="26"/>
      <c r="J173" s="54"/>
      <c r="K173" s="55"/>
      <c r="L173" s="58"/>
      <c r="M173" s="57"/>
      <c r="N173" s="58"/>
      <c r="O173" s="58"/>
      <c r="P173" s="58"/>
      <c r="Q173" s="58"/>
      <c r="R173" s="58"/>
    </row>
    <row r="174" spans="1:18" ht="18" customHeight="1">
      <c r="A174" s="9">
        <v>126</v>
      </c>
      <c r="B174" s="10" t="str">
        <f t="shared" si="2"/>
        <v>000-000</v>
      </c>
      <c r="C174" s="10"/>
      <c r="D174" s="10"/>
      <c r="E174" s="10"/>
      <c r="F174" s="10"/>
      <c r="G174" s="27"/>
      <c r="H174" s="13"/>
      <c r="I174" s="26"/>
      <c r="J174" s="54"/>
      <c r="K174" s="55"/>
      <c r="L174" s="58"/>
      <c r="M174" s="57"/>
      <c r="N174" s="58"/>
      <c r="O174" s="58"/>
      <c r="P174" s="58"/>
      <c r="Q174" s="58"/>
      <c r="R174" s="58"/>
    </row>
    <row r="175" spans="1:18" ht="18" customHeight="1">
      <c r="A175" s="9">
        <v>127</v>
      </c>
      <c r="B175" s="10" t="str">
        <f t="shared" si="2"/>
        <v>000-000</v>
      </c>
      <c r="C175" s="10"/>
      <c r="D175" s="10"/>
      <c r="E175" s="10"/>
      <c r="F175" s="10"/>
      <c r="G175" s="27"/>
      <c r="H175" s="13"/>
      <c r="I175" s="26"/>
      <c r="J175" s="54"/>
      <c r="K175" s="55"/>
      <c r="L175" s="58"/>
      <c r="M175" s="57"/>
      <c r="N175" s="58"/>
      <c r="O175" s="58"/>
      <c r="P175" s="58"/>
      <c r="Q175" s="58"/>
      <c r="R175" s="58"/>
    </row>
    <row r="176" spans="1:18" ht="18" customHeight="1">
      <c r="A176" s="9">
        <v>128</v>
      </c>
      <c r="B176" s="10" t="str">
        <f t="shared" si="2"/>
        <v>000-000</v>
      </c>
      <c r="C176" s="10"/>
      <c r="D176" s="10"/>
      <c r="E176" s="10"/>
      <c r="F176" s="10"/>
      <c r="G176" s="27"/>
      <c r="H176" s="13"/>
      <c r="I176" s="26"/>
      <c r="J176" s="54"/>
      <c r="K176" s="55"/>
      <c r="L176" s="58"/>
      <c r="M176" s="57"/>
      <c r="N176" s="58"/>
      <c r="O176" s="58"/>
      <c r="P176" s="58"/>
      <c r="Q176" s="58"/>
      <c r="R176" s="58"/>
    </row>
    <row r="177" spans="1:18" ht="18" customHeight="1">
      <c r="A177" s="9">
        <v>129</v>
      </c>
      <c r="B177" s="10" t="str">
        <f t="shared" ref="B177:B240" si="3">TEXT(C177,"000")&amp;"-"&amp;TEXT(E177,"000")</f>
        <v>000-000</v>
      </c>
      <c r="C177" s="10"/>
      <c r="D177" s="10"/>
      <c r="E177" s="10"/>
      <c r="F177" s="10"/>
      <c r="G177" s="27"/>
      <c r="H177" s="13"/>
      <c r="I177" s="26"/>
      <c r="J177" s="54"/>
      <c r="K177" s="55"/>
      <c r="L177" s="58"/>
      <c r="M177" s="57"/>
      <c r="N177" s="58"/>
      <c r="O177" s="58"/>
      <c r="P177" s="58"/>
      <c r="Q177" s="58"/>
      <c r="R177" s="58"/>
    </row>
    <row r="178" spans="1:18" ht="18" customHeight="1">
      <c r="A178" s="9">
        <v>130</v>
      </c>
      <c r="B178" s="10" t="str">
        <f t="shared" si="3"/>
        <v>000-000</v>
      </c>
      <c r="C178" s="10"/>
      <c r="D178" s="10"/>
      <c r="E178" s="10"/>
      <c r="F178" s="10"/>
      <c r="G178" s="27"/>
      <c r="H178" s="13"/>
      <c r="I178" s="26"/>
      <c r="J178" s="54"/>
      <c r="K178" s="55"/>
      <c r="L178" s="58"/>
      <c r="M178" s="57"/>
      <c r="N178" s="58"/>
      <c r="O178" s="58"/>
      <c r="P178" s="58"/>
      <c r="Q178" s="58"/>
      <c r="R178" s="58"/>
    </row>
    <row r="179" spans="1:18" ht="18" customHeight="1">
      <c r="A179" s="9">
        <v>131</v>
      </c>
      <c r="B179" s="10" t="str">
        <f t="shared" si="3"/>
        <v>000-000</v>
      </c>
      <c r="C179" s="10"/>
      <c r="D179" s="10"/>
      <c r="E179" s="10"/>
      <c r="F179" s="10"/>
      <c r="G179" s="27"/>
      <c r="H179" s="13"/>
      <c r="I179" s="26"/>
      <c r="J179" s="54"/>
      <c r="K179" s="55"/>
      <c r="L179" s="58"/>
      <c r="M179" s="57"/>
      <c r="N179" s="58"/>
      <c r="O179" s="58"/>
      <c r="P179" s="58"/>
      <c r="Q179" s="58"/>
      <c r="R179" s="58"/>
    </row>
    <row r="180" spans="1:18" ht="18" customHeight="1">
      <c r="A180" s="9">
        <v>132</v>
      </c>
      <c r="B180" s="10" t="str">
        <f t="shared" si="3"/>
        <v>000-000</v>
      </c>
      <c r="C180" s="10"/>
      <c r="D180" s="10"/>
      <c r="E180" s="10"/>
      <c r="F180" s="10"/>
      <c r="G180" s="27"/>
      <c r="H180" s="13"/>
      <c r="I180" s="26"/>
      <c r="J180" s="54"/>
      <c r="K180" s="55"/>
      <c r="L180" s="58"/>
      <c r="M180" s="57"/>
      <c r="N180" s="58"/>
      <c r="O180" s="58"/>
      <c r="P180" s="58"/>
      <c r="Q180" s="58"/>
      <c r="R180" s="58"/>
    </row>
    <row r="181" spans="1:18" ht="18" customHeight="1">
      <c r="A181" s="9">
        <v>133</v>
      </c>
      <c r="B181" s="10" t="str">
        <f t="shared" si="3"/>
        <v>000-000</v>
      </c>
      <c r="C181" s="10"/>
      <c r="D181" s="10"/>
      <c r="E181" s="10"/>
      <c r="F181" s="10"/>
      <c r="G181" s="27"/>
      <c r="H181" s="13"/>
      <c r="I181" s="26"/>
      <c r="J181" s="54"/>
      <c r="K181" s="55"/>
      <c r="L181" s="58"/>
      <c r="M181" s="57"/>
      <c r="N181" s="58"/>
      <c r="O181" s="58"/>
      <c r="P181" s="58"/>
      <c r="Q181" s="58"/>
      <c r="R181" s="58"/>
    </row>
    <row r="182" spans="1:18" ht="18" customHeight="1">
      <c r="A182" s="9">
        <v>134</v>
      </c>
      <c r="B182" s="10" t="str">
        <f t="shared" si="3"/>
        <v>000-000</v>
      </c>
      <c r="C182" s="10"/>
      <c r="D182" s="10"/>
      <c r="E182" s="10"/>
      <c r="F182" s="10"/>
      <c r="G182" s="27"/>
      <c r="H182" s="13"/>
      <c r="I182" s="26"/>
      <c r="J182" s="54"/>
      <c r="K182" s="55"/>
      <c r="L182" s="58"/>
      <c r="M182" s="57"/>
      <c r="N182" s="58"/>
      <c r="O182" s="58"/>
      <c r="P182" s="58"/>
      <c r="Q182" s="58"/>
      <c r="R182" s="58"/>
    </row>
    <row r="183" spans="1:18" ht="18" customHeight="1">
      <c r="A183" s="9">
        <v>135</v>
      </c>
      <c r="B183" s="10" t="str">
        <f t="shared" si="3"/>
        <v>000-000</v>
      </c>
      <c r="C183" s="10"/>
      <c r="D183" s="10"/>
      <c r="E183" s="10"/>
      <c r="F183" s="10"/>
      <c r="G183" s="27"/>
      <c r="H183" s="13"/>
      <c r="I183" s="26"/>
      <c r="J183" s="54"/>
      <c r="K183" s="55"/>
      <c r="L183" s="58"/>
      <c r="M183" s="57"/>
      <c r="N183" s="58"/>
      <c r="O183" s="58"/>
      <c r="P183" s="58"/>
      <c r="Q183" s="58"/>
      <c r="R183" s="58"/>
    </row>
    <row r="184" spans="1:18" ht="18" customHeight="1">
      <c r="A184" s="9">
        <v>136</v>
      </c>
      <c r="B184" s="10" t="str">
        <f t="shared" si="3"/>
        <v>000-000</v>
      </c>
      <c r="C184" s="10"/>
      <c r="D184" s="10"/>
      <c r="E184" s="10"/>
      <c r="F184" s="10"/>
      <c r="G184" s="27"/>
      <c r="H184" s="13"/>
      <c r="I184" s="26"/>
      <c r="J184" s="54"/>
      <c r="K184" s="55"/>
      <c r="L184" s="58"/>
      <c r="M184" s="57"/>
      <c r="N184" s="58"/>
      <c r="O184" s="58"/>
      <c r="P184" s="58"/>
      <c r="Q184" s="58"/>
      <c r="R184" s="58"/>
    </row>
    <row r="185" spans="1:18" ht="18" customHeight="1">
      <c r="A185" s="9">
        <v>137</v>
      </c>
      <c r="B185" s="10" t="str">
        <f t="shared" si="3"/>
        <v>000-000</v>
      </c>
      <c r="C185" s="10"/>
      <c r="D185" s="10"/>
      <c r="E185" s="10"/>
      <c r="F185" s="10"/>
      <c r="G185" s="27"/>
      <c r="H185" s="13"/>
      <c r="I185" s="26"/>
      <c r="J185" s="54"/>
      <c r="K185" s="55"/>
      <c r="L185" s="58"/>
      <c r="M185" s="57"/>
      <c r="N185" s="58"/>
      <c r="O185" s="58"/>
      <c r="P185" s="58"/>
      <c r="Q185" s="58"/>
      <c r="R185" s="58"/>
    </row>
    <row r="186" spans="1:18" ht="18" customHeight="1">
      <c r="A186" s="9">
        <v>138</v>
      </c>
      <c r="B186" s="10" t="str">
        <f t="shared" si="3"/>
        <v>000-000</v>
      </c>
      <c r="C186" s="10"/>
      <c r="D186" s="10"/>
      <c r="E186" s="10"/>
      <c r="F186" s="10"/>
      <c r="G186" s="27"/>
      <c r="H186" s="13"/>
      <c r="I186" s="26"/>
      <c r="J186" s="54"/>
      <c r="K186" s="55"/>
      <c r="L186" s="58"/>
      <c r="M186" s="57"/>
      <c r="N186" s="58"/>
      <c r="O186" s="58"/>
      <c r="P186" s="58"/>
      <c r="Q186" s="58"/>
      <c r="R186" s="58"/>
    </row>
    <row r="187" spans="1:18" ht="18" customHeight="1">
      <c r="A187" s="9">
        <v>139</v>
      </c>
      <c r="B187" s="10" t="str">
        <f t="shared" si="3"/>
        <v>000-000</v>
      </c>
      <c r="C187" s="10"/>
      <c r="D187" s="10"/>
      <c r="E187" s="10"/>
      <c r="F187" s="10"/>
      <c r="G187" s="27"/>
      <c r="H187" s="13"/>
      <c r="I187" s="26"/>
      <c r="J187" s="54"/>
      <c r="K187" s="55"/>
      <c r="L187" s="58"/>
      <c r="M187" s="57"/>
      <c r="N187" s="58"/>
      <c r="O187" s="58"/>
      <c r="P187" s="58"/>
      <c r="Q187" s="58"/>
      <c r="R187" s="58"/>
    </row>
    <row r="188" spans="1:18" ht="18" customHeight="1">
      <c r="A188" s="9">
        <v>140</v>
      </c>
      <c r="B188" s="10" t="str">
        <f t="shared" si="3"/>
        <v>000-000</v>
      </c>
      <c r="C188" s="10"/>
      <c r="D188" s="10"/>
      <c r="E188" s="10"/>
      <c r="F188" s="10"/>
      <c r="G188" s="27"/>
      <c r="H188" s="13"/>
      <c r="I188" s="26"/>
      <c r="J188" s="54"/>
      <c r="K188" s="55"/>
      <c r="L188" s="58"/>
      <c r="M188" s="57"/>
      <c r="N188" s="58"/>
      <c r="O188" s="58"/>
      <c r="P188" s="58"/>
      <c r="Q188" s="58"/>
      <c r="R188" s="58"/>
    </row>
    <row r="189" spans="1:18" ht="18" customHeight="1">
      <c r="A189" s="9">
        <v>141</v>
      </c>
      <c r="B189" s="10" t="str">
        <f t="shared" si="3"/>
        <v>000-000</v>
      </c>
      <c r="C189" s="10"/>
      <c r="D189" s="10"/>
      <c r="E189" s="10"/>
      <c r="F189" s="10"/>
      <c r="G189" s="27"/>
      <c r="H189" s="13"/>
      <c r="I189" s="26"/>
      <c r="J189" s="54"/>
      <c r="K189" s="55"/>
      <c r="L189" s="58"/>
      <c r="M189" s="57"/>
      <c r="N189" s="58"/>
      <c r="O189" s="58"/>
      <c r="P189" s="58"/>
      <c r="Q189" s="58"/>
      <c r="R189" s="58"/>
    </row>
    <row r="190" spans="1:18" ht="18" customHeight="1">
      <c r="A190" s="9">
        <v>142</v>
      </c>
      <c r="B190" s="10" t="str">
        <f t="shared" si="3"/>
        <v>000-000</v>
      </c>
      <c r="C190" s="10"/>
      <c r="D190" s="10"/>
      <c r="E190" s="10"/>
      <c r="F190" s="10"/>
      <c r="G190" s="27"/>
      <c r="H190" s="13"/>
      <c r="I190" s="26"/>
      <c r="J190" s="54"/>
      <c r="K190" s="55"/>
      <c r="L190" s="58"/>
      <c r="M190" s="57"/>
      <c r="N190" s="58"/>
      <c r="O190" s="58"/>
      <c r="P190" s="58"/>
      <c r="Q190" s="58"/>
      <c r="R190" s="58"/>
    </row>
    <row r="191" spans="1:18" ht="18" customHeight="1">
      <c r="A191" s="9">
        <v>143</v>
      </c>
      <c r="B191" s="10" t="str">
        <f t="shared" si="3"/>
        <v>000-000</v>
      </c>
      <c r="C191" s="10"/>
      <c r="D191" s="10"/>
      <c r="E191" s="10"/>
      <c r="F191" s="10"/>
      <c r="G191" s="27"/>
      <c r="H191" s="13"/>
      <c r="I191" s="26"/>
      <c r="J191" s="54"/>
      <c r="K191" s="55"/>
      <c r="L191" s="58"/>
      <c r="M191" s="57"/>
      <c r="N191" s="58"/>
      <c r="O191" s="58"/>
      <c r="P191" s="58"/>
      <c r="Q191" s="58"/>
      <c r="R191" s="58"/>
    </row>
    <row r="192" spans="1:18" ht="18" customHeight="1">
      <c r="A192" s="9">
        <v>144</v>
      </c>
      <c r="B192" s="10" t="str">
        <f t="shared" si="3"/>
        <v>000-000</v>
      </c>
      <c r="C192" s="10"/>
      <c r="D192" s="10"/>
      <c r="E192" s="10"/>
      <c r="F192" s="10"/>
      <c r="G192" s="27"/>
      <c r="H192" s="13"/>
      <c r="I192" s="26"/>
      <c r="J192" s="54"/>
      <c r="K192" s="55"/>
      <c r="L192" s="58"/>
      <c r="M192" s="57"/>
      <c r="N192" s="58"/>
      <c r="O192" s="58"/>
      <c r="P192" s="58"/>
      <c r="Q192" s="58"/>
      <c r="R192" s="58"/>
    </row>
    <row r="193" spans="1:18" ht="18" customHeight="1">
      <c r="A193" s="9">
        <v>145</v>
      </c>
      <c r="B193" s="10" t="str">
        <f t="shared" si="3"/>
        <v>000-000</v>
      </c>
      <c r="C193" s="10"/>
      <c r="D193" s="10"/>
      <c r="E193" s="10"/>
      <c r="F193" s="10"/>
      <c r="G193" s="27"/>
      <c r="H193" s="13"/>
      <c r="I193" s="26"/>
      <c r="J193" s="54"/>
      <c r="K193" s="55"/>
      <c r="L193" s="58"/>
      <c r="M193" s="57"/>
      <c r="N193" s="58"/>
      <c r="O193" s="58"/>
      <c r="P193" s="58"/>
      <c r="Q193" s="58"/>
      <c r="R193" s="58"/>
    </row>
    <row r="194" spans="1:18" ht="18" customHeight="1">
      <c r="A194" s="9">
        <v>146</v>
      </c>
      <c r="B194" s="10" t="str">
        <f t="shared" si="3"/>
        <v>000-000</v>
      </c>
      <c r="C194" s="10"/>
      <c r="D194" s="10"/>
      <c r="E194" s="10"/>
      <c r="F194" s="10"/>
      <c r="G194" s="27"/>
      <c r="H194" s="13"/>
      <c r="I194" s="26"/>
      <c r="J194" s="54"/>
      <c r="K194" s="55"/>
      <c r="L194" s="58"/>
      <c r="M194" s="57"/>
      <c r="N194" s="58"/>
      <c r="O194" s="58"/>
      <c r="P194" s="58"/>
      <c r="Q194" s="58"/>
      <c r="R194" s="58"/>
    </row>
    <row r="195" spans="1:18" ht="18" customHeight="1">
      <c r="A195" s="9">
        <v>147</v>
      </c>
      <c r="B195" s="10" t="str">
        <f t="shared" si="3"/>
        <v>000-000</v>
      </c>
      <c r="C195" s="10"/>
      <c r="D195" s="10"/>
      <c r="E195" s="10"/>
      <c r="F195" s="10"/>
      <c r="G195" s="27"/>
      <c r="H195" s="13"/>
      <c r="I195" s="26"/>
      <c r="J195" s="54"/>
      <c r="K195" s="55"/>
      <c r="L195" s="58"/>
      <c r="M195" s="57"/>
      <c r="N195" s="58"/>
      <c r="O195" s="58"/>
      <c r="P195" s="58"/>
      <c r="Q195" s="58"/>
      <c r="R195" s="58"/>
    </row>
    <row r="196" spans="1:18" ht="18" customHeight="1">
      <c r="A196" s="9">
        <v>148</v>
      </c>
      <c r="B196" s="10" t="str">
        <f t="shared" si="3"/>
        <v>000-000</v>
      </c>
      <c r="C196" s="10"/>
      <c r="D196" s="10"/>
      <c r="E196" s="10"/>
      <c r="F196" s="10"/>
      <c r="G196" s="27"/>
      <c r="H196" s="13"/>
      <c r="I196" s="26"/>
      <c r="J196" s="54"/>
      <c r="K196" s="55"/>
      <c r="L196" s="58"/>
      <c r="M196" s="57"/>
      <c r="N196" s="58"/>
      <c r="O196" s="58"/>
      <c r="P196" s="58"/>
      <c r="Q196" s="58"/>
      <c r="R196" s="58"/>
    </row>
    <row r="197" spans="1:18" ht="18" customHeight="1">
      <c r="A197" s="9">
        <v>149</v>
      </c>
      <c r="B197" s="10" t="str">
        <f t="shared" si="3"/>
        <v>000-000</v>
      </c>
      <c r="C197" s="10"/>
      <c r="D197" s="10"/>
      <c r="E197" s="10"/>
      <c r="F197" s="10"/>
      <c r="G197" s="27"/>
      <c r="H197" s="13"/>
      <c r="I197" s="26"/>
      <c r="J197" s="54"/>
      <c r="K197" s="55"/>
      <c r="L197" s="58"/>
      <c r="M197" s="57"/>
      <c r="N197" s="58"/>
      <c r="O197" s="58"/>
      <c r="P197" s="58"/>
      <c r="Q197" s="58"/>
      <c r="R197" s="58"/>
    </row>
    <row r="198" spans="1:18" ht="18" customHeight="1">
      <c r="A198" s="9">
        <v>150</v>
      </c>
      <c r="B198" s="10" t="str">
        <f t="shared" si="3"/>
        <v>000-000</v>
      </c>
      <c r="C198" s="10"/>
      <c r="D198" s="10"/>
      <c r="E198" s="10"/>
      <c r="F198" s="10"/>
      <c r="G198" s="27"/>
      <c r="H198" s="13"/>
      <c r="I198" s="26"/>
      <c r="J198" s="54"/>
      <c r="K198" s="55"/>
      <c r="L198" s="58"/>
      <c r="M198" s="57"/>
      <c r="N198" s="58"/>
      <c r="O198" s="58"/>
      <c r="P198" s="58"/>
      <c r="Q198" s="58"/>
      <c r="R198" s="58"/>
    </row>
    <row r="199" spans="1:18" ht="18" customHeight="1">
      <c r="A199" s="9">
        <v>151</v>
      </c>
      <c r="B199" s="10" t="str">
        <f t="shared" si="3"/>
        <v>000-000</v>
      </c>
      <c r="C199" s="10"/>
      <c r="D199" s="10"/>
      <c r="E199" s="10"/>
      <c r="F199" s="10"/>
      <c r="G199" s="27"/>
      <c r="H199" s="13"/>
      <c r="I199" s="26"/>
      <c r="J199" s="54"/>
      <c r="K199" s="55"/>
      <c r="L199" s="58"/>
      <c r="M199" s="57"/>
      <c r="N199" s="58"/>
      <c r="O199" s="58"/>
      <c r="P199" s="58"/>
      <c r="Q199" s="58"/>
      <c r="R199" s="58"/>
    </row>
    <row r="200" spans="1:18" ht="18" customHeight="1">
      <c r="A200" s="9">
        <v>152</v>
      </c>
      <c r="B200" s="10" t="str">
        <f t="shared" si="3"/>
        <v>000-000</v>
      </c>
      <c r="C200" s="10"/>
      <c r="D200" s="10"/>
      <c r="E200" s="10"/>
      <c r="F200" s="10"/>
      <c r="G200" s="27"/>
      <c r="H200" s="13"/>
      <c r="I200" s="26"/>
      <c r="J200" s="54"/>
      <c r="K200" s="55"/>
      <c r="L200" s="58"/>
      <c r="M200" s="57"/>
      <c r="N200" s="58"/>
      <c r="O200" s="58"/>
      <c r="P200" s="58"/>
      <c r="Q200" s="58"/>
      <c r="R200" s="58"/>
    </row>
    <row r="201" spans="1:18" ht="18" customHeight="1">
      <c r="A201" s="9">
        <v>153</v>
      </c>
      <c r="B201" s="10" t="str">
        <f t="shared" si="3"/>
        <v>000-000</v>
      </c>
      <c r="C201" s="10"/>
      <c r="D201" s="10"/>
      <c r="E201" s="10"/>
      <c r="F201" s="10"/>
      <c r="G201" s="27"/>
      <c r="H201" s="13"/>
      <c r="I201" s="26"/>
      <c r="J201" s="54"/>
      <c r="K201" s="55"/>
      <c r="L201" s="58"/>
      <c r="M201" s="57"/>
      <c r="N201" s="58"/>
      <c r="O201" s="58"/>
      <c r="P201" s="58"/>
      <c r="Q201" s="58"/>
      <c r="R201" s="58"/>
    </row>
    <row r="202" spans="1:18" ht="18" customHeight="1">
      <c r="A202" s="9">
        <v>154</v>
      </c>
      <c r="B202" s="10" t="str">
        <f t="shared" si="3"/>
        <v>000-000</v>
      </c>
      <c r="C202" s="10"/>
      <c r="D202" s="10"/>
      <c r="E202" s="10"/>
      <c r="F202" s="10"/>
      <c r="G202" s="27"/>
      <c r="H202" s="13"/>
      <c r="I202" s="26"/>
      <c r="J202" s="54"/>
      <c r="K202" s="55"/>
      <c r="L202" s="58"/>
      <c r="M202" s="57"/>
      <c r="N202" s="58"/>
      <c r="O202" s="58"/>
      <c r="P202" s="58"/>
      <c r="Q202" s="58"/>
      <c r="R202" s="58"/>
    </row>
    <row r="203" spans="1:18" ht="18" customHeight="1">
      <c r="A203" s="9">
        <v>155</v>
      </c>
      <c r="B203" s="10" t="str">
        <f t="shared" si="3"/>
        <v>000-000</v>
      </c>
      <c r="C203" s="10"/>
      <c r="D203" s="10"/>
      <c r="E203" s="10"/>
      <c r="F203" s="10"/>
      <c r="G203" s="27"/>
      <c r="H203" s="13"/>
      <c r="I203" s="26"/>
      <c r="J203" s="54"/>
      <c r="K203" s="55"/>
      <c r="L203" s="58"/>
      <c r="M203" s="57"/>
      <c r="N203" s="58"/>
      <c r="O203" s="58"/>
      <c r="P203" s="58"/>
      <c r="Q203" s="58"/>
      <c r="R203" s="58"/>
    </row>
    <row r="204" spans="1:18" ht="18" customHeight="1">
      <c r="A204" s="9">
        <v>156</v>
      </c>
      <c r="B204" s="10" t="str">
        <f t="shared" si="3"/>
        <v>000-000</v>
      </c>
      <c r="C204" s="10"/>
      <c r="D204" s="10"/>
      <c r="E204" s="10"/>
      <c r="F204" s="10"/>
      <c r="G204" s="27"/>
      <c r="H204" s="13"/>
      <c r="I204" s="26"/>
      <c r="J204" s="54"/>
      <c r="K204" s="55"/>
      <c r="L204" s="58"/>
      <c r="M204" s="57"/>
      <c r="N204" s="58"/>
      <c r="O204" s="58"/>
      <c r="P204" s="58"/>
      <c r="Q204" s="58"/>
      <c r="R204" s="58"/>
    </row>
    <row r="205" spans="1:18" ht="18" customHeight="1">
      <c r="A205" s="9">
        <v>157</v>
      </c>
      <c r="B205" s="10" t="str">
        <f t="shared" si="3"/>
        <v>000-000</v>
      </c>
      <c r="C205" s="10"/>
      <c r="D205" s="10"/>
      <c r="E205" s="10"/>
      <c r="F205" s="10"/>
      <c r="G205" s="27"/>
      <c r="H205" s="13"/>
      <c r="I205" s="26"/>
      <c r="J205" s="54"/>
      <c r="K205" s="55"/>
      <c r="L205" s="58"/>
      <c r="M205" s="57"/>
      <c r="N205" s="58"/>
      <c r="O205" s="58"/>
      <c r="P205" s="58"/>
      <c r="Q205" s="58"/>
      <c r="R205" s="58"/>
    </row>
    <row r="206" spans="1:18" ht="18" customHeight="1">
      <c r="A206" s="9">
        <v>158</v>
      </c>
      <c r="B206" s="10" t="str">
        <f t="shared" si="3"/>
        <v>000-000</v>
      </c>
      <c r="C206" s="10"/>
      <c r="D206" s="10"/>
      <c r="E206" s="10"/>
      <c r="F206" s="10"/>
      <c r="G206" s="27"/>
      <c r="H206" s="13"/>
      <c r="I206" s="26"/>
      <c r="J206" s="54"/>
      <c r="K206" s="55"/>
      <c r="L206" s="58"/>
      <c r="M206" s="57"/>
      <c r="N206" s="58"/>
      <c r="O206" s="58"/>
      <c r="P206" s="58"/>
      <c r="Q206" s="58"/>
      <c r="R206" s="58"/>
    </row>
    <row r="207" spans="1:18" ht="18" customHeight="1">
      <c r="A207" s="9">
        <v>159</v>
      </c>
      <c r="B207" s="10" t="str">
        <f t="shared" si="3"/>
        <v>000-000</v>
      </c>
      <c r="C207" s="10"/>
      <c r="D207" s="10"/>
      <c r="E207" s="10"/>
      <c r="F207" s="10"/>
      <c r="G207" s="27"/>
      <c r="H207" s="13"/>
      <c r="I207" s="26"/>
      <c r="J207" s="54"/>
      <c r="K207" s="55"/>
      <c r="L207" s="58"/>
      <c r="M207" s="57"/>
      <c r="N207" s="58"/>
      <c r="O207" s="58"/>
      <c r="P207" s="58"/>
      <c r="Q207" s="58"/>
      <c r="R207" s="58"/>
    </row>
    <row r="208" spans="1:18" ht="18" customHeight="1">
      <c r="A208" s="9">
        <v>160</v>
      </c>
      <c r="B208" s="10" t="str">
        <f t="shared" si="3"/>
        <v>000-000</v>
      </c>
      <c r="C208" s="10"/>
      <c r="D208" s="10"/>
      <c r="E208" s="10"/>
      <c r="F208" s="10"/>
      <c r="G208" s="27"/>
      <c r="H208" s="13"/>
      <c r="I208" s="26"/>
      <c r="J208" s="54"/>
      <c r="K208" s="55"/>
      <c r="L208" s="58"/>
      <c r="M208" s="57"/>
      <c r="N208" s="58"/>
      <c r="O208" s="58"/>
      <c r="P208" s="58"/>
      <c r="Q208" s="58"/>
      <c r="R208" s="58"/>
    </row>
    <row r="209" spans="1:18" ht="18" customHeight="1">
      <c r="A209" s="9">
        <v>161</v>
      </c>
      <c r="B209" s="10" t="str">
        <f t="shared" si="3"/>
        <v>000-000</v>
      </c>
      <c r="C209" s="10"/>
      <c r="D209" s="10"/>
      <c r="E209" s="10"/>
      <c r="F209" s="10"/>
      <c r="G209" s="27"/>
      <c r="H209" s="13"/>
      <c r="I209" s="26"/>
      <c r="J209" s="54"/>
      <c r="K209" s="55"/>
      <c r="L209" s="58"/>
      <c r="M209" s="57"/>
      <c r="N209" s="58"/>
      <c r="O209" s="58"/>
      <c r="P209" s="58"/>
      <c r="Q209" s="58"/>
      <c r="R209" s="58"/>
    </row>
    <row r="210" spans="1:18" ht="18" customHeight="1">
      <c r="A210" s="9">
        <v>162</v>
      </c>
      <c r="B210" s="10" t="str">
        <f t="shared" si="3"/>
        <v>000-000</v>
      </c>
      <c r="C210" s="10"/>
      <c r="D210" s="10"/>
      <c r="E210" s="10"/>
      <c r="F210" s="10"/>
      <c r="G210" s="27"/>
      <c r="H210" s="13"/>
      <c r="I210" s="26"/>
      <c r="J210" s="54"/>
      <c r="K210" s="55"/>
      <c r="L210" s="58"/>
      <c r="M210" s="57"/>
      <c r="N210" s="58"/>
      <c r="O210" s="58"/>
      <c r="P210" s="58"/>
      <c r="Q210" s="58"/>
      <c r="R210" s="58"/>
    </row>
    <row r="211" spans="1:18" ht="18" customHeight="1">
      <c r="A211" s="9">
        <v>163</v>
      </c>
      <c r="B211" s="10" t="str">
        <f t="shared" si="3"/>
        <v>000-000</v>
      </c>
      <c r="C211" s="10"/>
      <c r="D211" s="10"/>
      <c r="E211" s="10"/>
      <c r="F211" s="10"/>
      <c r="G211" s="27"/>
      <c r="H211" s="13"/>
      <c r="I211" s="26"/>
      <c r="J211" s="54"/>
      <c r="K211" s="55"/>
      <c r="L211" s="58"/>
      <c r="M211" s="57"/>
      <c r="N211" s="58"/>
      <c r="O211" s="58"/>
      <c r="P211" s="58"/>
      <c r="Q211" s="58"/>
      <c r="R211" s="58"/>
    </row>
    <row r="212" spans="1:18" ht="18" customHeight="1">
      <c r="A212" s="9">
        <v>164</v>
      </c>
      <c r="B212" s="10" t="str">
        <f t="shared" si="3"/>
        <v>000-000</v>
      </c>
      <c r="C212" s="10"/>
      <c r="D212" s="10"/>
      <c r="E212" s="10"/>
      <c r="F212" s="10"/>
      <c r="G212" s="27"/>
      <c r="H212" s="13"/>
      <c r="I212" s="26"/>
      <c r="J212" s="54"/>
      <c r="K212" s="55"/>
      <c r="L212" s="58"/>
      <c r="M212" s="57"/>
      <c r="N212" s="58"/>
      <c r="O212" s="58"/>
      <c r="P212" s="58"/>
      <c r="Q212" s="58"/>
      <c r="R212" s="58"/>
    </row>
    <row r="213" spans="1:18" ht="18" customHeight="1">
      <c r="A213" s="9">
        <v>165</v>
      </c>
      <c r="B213" s="10" t="str">
        <f t="shared" si="3"/>
        <v>000-000</v>
      </c>
      <c r="C213" s="10"/>
      <c r="D213" s="10"/>
      <c r="E213" s="10"/>
      <c r="F213" s="10"/>
      <c r="G213" s="27"/>
      <c r="H213" s="13"/>
      <c r="I213" s="26"/>
      <c r="J213" s="54"/>
      <c r="K213" s="55"/>
      <c r="L213" s="58"/>
      <c r="M213" s="57"/>
      <c r="N213" s="58"/>
      <c r="O213" s="58"/>
      <c r="P213" s="58"/>
      <c r="Q213" s="58"/>
      <c r="R213" s="58"/>
    </row>
    <row r="214" spans="1:18" ht="18" customHeight="1">
      <c r="A214" s="9">
        <v>166</v>
      </c>
      <c r="B214" s="10" t="str">
        <f t="shared" si="3"/>
        <v>000-000</v>
      </c>
      <c r="C214" s="10"/>
      <c r="D214" s="10"/>
      <c r="E214" s="10"/>
      <c r="F214" s="10"/>
      <c r="G214" s="27"/>
      <c r="H214" s="13"/>
      <c r="I214" s="26"/>
      <c r="J214" s="54"/>
      <c r="K214" s="55"/>
      <c r="L214" s="58"/>
      <c r="M214" s="57"/>
      <c r="N214" s="58"/>
      <c r="O214" s="58"/>
      <c r="P214" s="58"/>
      <c r="Q214" s="58"/>
      <c r="R214" s="58"/>
    </row>
    <row r="215" spans="1:18" ht="18" customHeight="1">
      <c r="A215" s="9">
        <v>167</v>
      </c>
      <c r="B215" s="10" t="str">
        <f t="shared" si="3"/>
        <v>000-000</v>
      </c>
      <c r="C215" s="10"/>
      <c r="D215" s="10"/>
      <c r="E215" s="10"/>
      <c r="F215" s="10"/>
      <c r="G215" s="27"/>
      <c r="H215" s="13"/>
      <c r="I215" s="26"/>
      <c r="J215" s="54"/>
      <c r="K215" s="55"/>
      <c r="L215" s="58"/>
      <c r="M215" s="57"/>
      <c r="N215" s="58"/>
      <c r="O215" s="58"/>
      <c r="P215" s="58"/>
      <c r="Q215" s="58"/>
      <c r="R215" s="58"/>
    </row>
    <row r="216" spans="1:18" ht="18" customHeight="1">
      <c r="A216" s="9">
        <v>168</v>
      </c>
      <c r="B216" s="10" t="str">
        <f t="shared" si="3"/>
        <v>000-000</v>
      </c>
      <c r="C216" s="10"/>
      <c r="D216" s="10"/>
      <c r="E216" s="10"/>
      <c r="F216" s="10"/>
      <c r="G216" s="27"/>
      <c r="H216" s="13"/>
      <c r="I216" s="26"/>
      <c r="J216" s="54"/>
      <c r="K216" s="55"/>
      <c r="L216" s="58"/>
      <c r="M216" s="57"/>
      <c r="N216" s="58"/>
      <c r="O216" s="58"/>
      <c r="P216" s="58"/>
      <c r="Q216" s="58"/>
      <c r="R216" s="58"/>
    </row>
    <row r="217" spans="1:18" ht="18" customHeight="1">
      <c r="A217" s="9">
        <v>169</v>
      </c>
      <c r="B217" s="10" t="str">
        <f t="shared" si="3"/>
        <v>000-000</v>
      </c>
      <c r="C217" s="10"/>
      <c r="D217" s="10"/>
      <c r="E217" s="10"/>
      <c r="F217" s="10"/>
      <c r="G217" s="27"/>
      <c r="H217" s="13"/>
      <c r="I217" s="26"/>
      <c r="J217" s="54"/>
      <c r="K217" s="55"/>
      <c r="L217" s="58"/>
      <c r="M217" s="57"/>
      <c r="N217" s="58"/>
      <c r="O217" s="58"/>
      <c r="P217" s="58"/>
      <c r="Q217" s="58"/>
      <c r="R217" s="58"/>
    </row>
    <row r="218" spans="1:18" ht="18" customHeight="1">
      <c r="A218" s="9">
        <v>170</v>
      </c>
      <c r="B218" s="10" t="str">
        <f t="shared" si="3"/>
        <v>000-000</v>
      </c>
      <c r="C218" s="10"/>
      <c r="D218" s="10"/>
      <c r="E218" s="10"/>
      <c r="F218" s="10"/>
      <c r="G218" s="27"/>
      <c r="H218" s="13"/>
      <c r="I218" s="26"/>
      <c r="J218" s="54"/>
      <c r="K218" s="55"/>
      <c r="L218" s="58"/>
      <c r="M218" s="57"/>
      <c r="N218" s="58"/>
      <c r="O218" s="58"/>
      <c r="P218" s="58"/>
      <c r="Q218" s="58"/>
      <c r="R218" s="58"/>
    </row>
    <row r="219" spans="1:18" ht="18" customHeight="1">
      <c r="A219" s="9">
        <v>171</v>
      </c>
      <c r="B219" s="10" t="str">
        <f t="shared" si="3"/>
        <v>000-000</v>
      </c>
      <c r="C219" s="10"/>
      <c r="D219" s="10"/>
      <c r="E219" s="10"/>
      <c r="F219" s="10"/>
      <c r="G219" s="27"/>
      <c r="H219" s="13"/>
      <c r="I219" s="26"/>
      <c r="J219" s="54"/>
      <c r="K219" s="55"/>
      <c r="L219" s="58"/>
      <c r="M219" s="57"/>
      <c r="N219" s="58"/>
      <c r="O219" s="58"/>
      <c r="P219" s="58"/>
      <c r="Q219" s="58"/>
      <c r="R219" s="58"/>
    </row>
    <row r="220" spans="1:18" ht="18" customHeight="1">
      <c r="A220" s="9">
        <v>172</v>
      </c>
      <c r="B220" s="10" t="str">
        <f t="shared" si="3"/>
        <v>000-000</v>
      </c>
      <c r="C220" s="10"/>
      <c r="D220" s="10"/>
      <c r="E220" s="10"/>
      <c r="F220" s="10"/>
      <c r="G220" s="27"/>
      <c r="H220" s="13"/>
      <c r="I220" s="26"/>
      <c r="J220" s="54"/>
      <c r="K220" s="55"/>
      <c r="L220" s="58"/>
      <c r="M220" s="57"/>
      <c r="N220" s="58"/>
      <c r="O220" s="58"/>
      <c r="P220" s="58"/>
      <c r="Q220" s="58"/>
      <c r="R220" s="58"/>
    </row>
    <row r="221" spans="1:18" ht="18" customHeight="1">
      <c r="A221" s="9">
        <v>173</v>
      </c>
      <c r="B221" s="10" t="str">
        <f t="shared" si="3"/>
        <v>000-000</v>
      </c>
      <c r="C221" s="10"/>
      <c r="D221" s="10"/>
      <c r="E221" s="10"/>
      <c r="F221" s="10"/>
      <c r="G221" s="27"/>
      <c r="H221" s="13"/>
      <c r="I221" s="26"/>
      <c r="J221" s="54"/>
      <c r="K221" s="55"/>
      <c r="L221" s="58"/>
      <c r="M221" s="57"/>
      <c r="N221" s="58"/>
      <c r="O221" s="58"/>
      <c r="P221" s="58"/>
      <c r="Q221" s="58"/>
      <c r="R221" s="58"/>
    </row>
    <row r="222" spans="1:18" ht="18" customHeight="1">
      <c r="A222" s="9">
        <v>174</v>
      </c>
      <c r="B222" s="10" t="str">
        <f t="shared" si="3"/>
        <v>000-000</v>
      </c>
      <c r="C222" s="10"/>
      <c r="D222" s="10"/>
      <c r="E222" s="10"/>
      <c r="F222" s="10"/>
      <c r="G222" s="27"/>
      <c r="H222" s="13"/>
      <c r="I222" s="26"/>
      <c r="J222" s="54"/>
      <c r="K222" s="55"/>
      <c r="L222" s="58"/>
      <c r="M222" s="57"/>
      <c r="N222" s="58"/>
      <c r="O222" s="58"/>
      <c r="P222" s="58"/>
      <c r="Q222" s="58"/>
      <c r="R222" s="58"/>
    </row>
    <row r="223" spans="1:18" ht="18" customHeight="1">
      <c r="A223" s="9">
        <v>175</v>
      </c>
      <c r="B223" s="10" t="str">
        <f t="shared" si="3"/>
        <v>000-000</v>
      </c>
      <c r="C223" s="10"/>
      <c r="D223" s="10"/>
      <c r="E223" s="10"/>
      <c r="F223" s="10"/>
      <c r="G223" s="27"/>
      <c r="H223" s="13"/>
      <c r="I223" s="26"/>
      <c r="J223" s="54"/>
      <c r="K223" s="55"/>
      <c r="L223" s="58"/>
      <c r="M223" s="57"/>
      <c r="N223" s="58"/>
      <c r="O223" s="58"/>
      <c r="P223" s="58"/>
      <c r="Q223" s="58"/>
      <c r="R223" s="58"/>
    </row>
    <row r="224" spans="1:18" ht="18" customHeight="1">
      <c r="A224" s="9">
        <v>176</v>
      </c>
      <c r="B224" s="10" t="str">
        <f t="shared" si="3"/>
        <v>000-000</v>
      </c>
      <c r="C224" s="10"/>
      <c r="D224" s="10"/>
      <c r="E224" s="10"/>
      <c r="F224" s="10"/>
      <c r="G224" s="27"/>
      <c r="H224" s="13"/>
      <c r="I224" s="26"/>
      <c r="J224" s="54"/>
      <c r="K224" s="55"/>
      <c r="L224" s="58"/>
      <c r="M224" s="57"/>
      <c r="N224" s="58"/>
      <c r="O224" s="58"/>
      <c r="P224" s="58"/>
      <c r="Q224" s="58"/>
      <c r="R224" s="58"/>
    </row>
    <row r="225" spans="1:18" ht="18" customHeight="1">
      <c r="A225" s="9">
        <v>177</v>
      </c>
      <c r="B225" s="10" t="str">
        <f t="shared" si="3"/>
        <v>000-000</v>
      </c>
      <c r="C225" s="10"/>
      <c r="D225" s="10"/>
      <c r="E225" s="10"/>
      <c r="F225" s="10"/>
      <c r="G225" s="27"/>
      <c r="H225" s="13"/>
      <c r="I225" s="26"/>
      <c r="J225" s="54"/>
      <c r="K225" s="55"/>
      <c r="L225" s="58"/>
      <c r="M225" s="57"/>
      <c r="N225" s="58"/>
      <c r="O225" s="58"/>
      <c r="P225" s="58"/>
      <c r="Q225" s="58"/>
      <c r="R225" s="58"/>
    </row>
    <row r="226" spans="1:18" ht="18" customHeight="1">
      <c r="A226" s="9">
        <v>178</v>
      </c>
      <c r="B226" s="10" t="str">
        <f t="shared" si="3"/>
        <v>000-000</v>
      </c>
      <c r="C226" s="10"/>
      <c r="D226" s="10"/>
      <c r="E226" s="10"/>
      <c r="F226" s="10"/>
      <c r="G226" s="27"/>
      <c r="H226" s="13"/>
      <c r="I226" s="26"/>
      <c r="J226" s="54"/>
      <c r="K226" s="55"/>
      <c r="L226" s="58"/>
      <c r="M226" s="57"/>
      <c r="N226" s="58"/>
      <c r="O226" s="58"/>
      <c r="P226" s="58"/>
      <c r="Q226" s="58"/>
      <c r="R226" s="58"/>
    </row>
    <row r="227" spans="1:18" ht="18" customHeight="1">
      <c r="A227" s="9">
        <v>179</v>
      </c>
      <c r="B227" s="10" t="str">
        <f t="shared" si="3"/>
        <v>000-000</v>
      </c>
      <c r="C227" s="10"/>
      <c r="D227" s="10"/>
      <c r="E227" s="10"/>
      <c r="F227" s="10"/>
      <c r="G227" s="27"/>
      <c r="H227" s="13"/>
      <c r="I227" s="26"/>
      <c r="J227" s="54"/>
      <c r="K227" s="55"/>
      <c r="L227" s="58"/>
      <c r="M227" s="57"/>
      <c r="N227" s="58"/>
      <c r="O227" s="58"/>
      <c r="P227" s="58"/>
      <c r="Q227" s="58"/>
      <c r="R227" s="58"/>
    </row>
    <row r="228" spans="1:18" ht="18" customHeight="1">
      <c r="A228" s="9">
        <v>180</v>
      </c>
      <c r="B228" s="10" t="str">
        <f t="shared" si="3"/>
        <v>000-000</v>
      </c>
      <c r="C228" s="10"/>
      <c r="D228" s="10"/>
      <c r="E228" s="10"/>
      <c r="F228" s="10"/>
      <c r="G228" s="27"/>
      <c r="H228" s="13"/>
      <c r="I228" s="26"/>
      <c r="J228" s="54"/>
      <c r="K228" s="55"/>
      <c r="L228" s="58"/>
      <c r="M228" s="57"/>
      <c r="N228" s="58"/>
      <c r="O228" s="58"/>
      <c r="P228" s="58"/>
      <c r="Q228" s="58"/>
      <c r="R228" s="58"/>
    </row>
    <row r="229" spans="1:18" ht="18" customHeight="1">
      <c r="A229" s="9">
        <v>181</v>
      </c>
      <c r="B229" s="10" t="str">
        <f t="shared" si="3"/>
        <v>000-000</v>
      </c>
      <c r="C229" s="10"/>
      <c r="D229" s="10"/>
      <c r="E229" s="10"/>
      <c r="F229" s="10"/>
      <c r="G229" s="27"/>
      <c r="H229" s="13"/>
      <c r="I229" s="26"/>
      <c r="J229" s="54"/>
      <c r="K229" s="55"/>
      <c r="L229" s="58"/>
      <c r="M229" s="57"/>
      <c r="N229" s="58"/>
      <c r="O229" s="58"/>
      <c r="P229" s="58"/>
      <c r="Q229" s="58"/>
      <c r="R229" s="58"/>
    </row>
    <row r="230" spans="1:18" ht="18" customHeight="1">
      <c r="A230" s="9">
        <v>182</v>
      </c>
      <c r="B230" s="10" t="str">
        <f t="shared" si="3"/>
        <v>000-000</v>
      </c>
      <c r="C230" s="10"/>
      <c r="D230" s="10"/>
      <c r="E230" s="10"/>
      <c r="F230" s="10"/>
      <c r="G230" s="27"/>
      <c r="H230" s="13"/>
      <c r="I230" s="26"/>
      <c r="J230" s="54"/>
      <c r="K230" s="55"/>
      <c r="L230" s="58"/>
      <c r="M230" s="57"/>
      <c r="N230" s="58"/>
      <c r="O230" s="58"/>
      <c r="P230" s="58"/>
      <c r="Q230" s="58"/>
      <c r="R230" s="58"/>
    </row>
    <row r="231" spans="1:18" ht="18" customHeight="1">
      <c r="A231" s="9">
        <v>183</v>
      </c>
      <c r="B231" s="10" t="str">
        <f t="shared" si="3"/>
        <v>000-000</v>
      </c>
      <c r="C231" s="10"/>
      <c r="D231" s="10"/>
      <c r="E231" s="10"/>
      <c r="F231" s="10"/>
      <c r="G231" s="27"/>
      <c r="H231" s="13"/>
      <c r="I231" s="26"/>
      <c r="J231" s="54"/>
      <c r="K231" s="55"/>
      <c r="L231" s="58"/>
      <c r="M231" s="57"/>
      <c r="N231" s="58"/>
      <c r="O231" s="58"/>
      <c r="P231" s="58"/>
      <c r="Q231" s="58"/>
      <c r="R231" s="58"/>
    </row>
    <row r="232" spans="1:18" ht="18" customHeight="1">
      <c r="A232" s="9">
        <v>184</v>
      </c>
      <c r="B232" s="10" t="str">
        <f t="shared" si="3"/>
        <v>000-000</v>
      </c>
      <c r="C232" s="10"/>
      <c r="D232" s="10"/>
      <c r="E232" s="10"/>
      <c r="F232" s="10"/>
      <c r="G232" s="27"/>
      <c r="H232" s="13"/>
      <c r="I232" s="26"/>
      <c r="J232" s="54"/>
      <c r="K232" s="55"/>
      <c r="L232" s="58"/>
      <c r="M232" s="57"/>
      <c r="N232" s="58"/>
      <c r="O232" s="58"/>
      <c r="P232" s="58"/>
      <c r="Q232" s="58"/>
      <c r="R232" s="58"/>
    </row>
    <row r="233" spans="1:18" ht="18" customHeight="1">
      <c r="A233" s="9">
        <v>185</v>
      </c>
      <c r="B233" s="10" t="str">
        <f t="shared" si="3"/>
        <v>000-000</v>
      </c>
      <c r="C233" s="10"/>
      <c r="D233" s="10"/>
      <c r="E233" s="10"/>
      <c r="F233" s="10"/>
      <c r="G233" s="27"/>
      <c r="H233" s="13"/>
      <c r="I233" s="26"/>
      <c r="J233" s="54"/>
      <c r="K233" s="55"/>
      <c r="L233" s="58"/>
      <c r="M233" s="57"/>
      <c r="N233" s="58"/>
      <c r="O233" s="58"/>
      <c r="P233" s="58"/>
      <c r="Q233" s="58"/>
      <c r="R233" s="58"/>
    </row>
    <row r="234" spans="1:18" ht="18" customHeight="1">
      <c r="A234" s="9">
        <v>186</v>
      </c>
      <c r="B234" s="10" t="str">
        <f t="shared" si="3"/>
        <v>000-000</v>
      </c>
      <c r="C234" s="10"/>
      <c r="D234" s="10"/>
      <c r="E234" s="10"/>
      <c r="F234" s="10"/>
      <c r="G234" s="27"/>
      <c r="H234" s="13"/>
      <c r="I234" s="26"/>
      <c r="J234" s="54"/>
      <c r="K234" s="55"/>
      <c r="L234" s="58"/>
      <c r="M234" s="57"/>
      <c r="N234" s="58"/>
      <c r="O234" s="58"/>
      <c r="P234" s="58"/>
      <c r="Q234" s="58"/>
      <c r="R234" s="58"/>
    </row>
    <row r="235" spans="1:18" ht="18" customHeight="1">
      <c r="A235" s="9">
        <v>187</v>
      </c>
      <c r="B235" s="10" t="str">
        <f t="shared" si="3"/>
        <v>000-000</v>
      </c>
      <c r="C235" s="10"/>
      <c r="D235" s="10"/>
      <c r="E235" s="10"/>
      <c r="F235" s="10"/>
      <c r="G235" s="27"/>
      <c r="H235" s="13"/>
      <c r="I235" s="26"/>
      <c r="J235" s="54"/>
      <c r="K235" s="55"/>
      <c r="L235" s="58"/>
      <c r="M235" s="57"/>
      <c r="N235" s="58"/>
      <c r="O235" s="58"/>
      <c r="P235" s="58"/>
      <c r="Q235" s="58"/>
      <c r="R235" s="58"/>
    </row>
    <row r="236" spans="1:18" ht="18" customHeight="1">
      <c r="A236" s="9">
        <v>188</v>
      </c>
      <c r="B236" s="10" t="str">
        <f t="shared" si="3"/>
        <v>000-000</v>
      </c>
      <c r="C236" s="10"/>
      <c r="D236" s="10"/>
      <c r="E236" s="10"/>
      <c r="F236" s="10"/>
      <c r="G236" s="27"/>
      <c r="H236" s="13"/>
      <c r="I236" s="26"/>
      <c r="J236" s="54"/>
      <c r="K236" s="55"/>
      <c r="L236" s="58"/>
      <c r="M236" s="57"/>
      <c r="N236" s="58"/>
      <c r="O236" s="58"/>
      <c r="P236" s="58"/>
      <c r="Q236" s="58"/>
      <c r="R236" s="58"/>
    </row>
    <row r="237" spans="1:18" ht="18" customHeight="1">
      <c r="A237" s="9">
        <v>189</v>
      </c>
      <c r="B237" s="10" t="str">
        <f t="shared" si="3"/>
        <v>000-000</v>
      </c>
      <c r="C237" s="10"/>
      <c r="D237" s="10"/>
      <c r="E237" s="10"/>
      <c r="F237" s="10"/>
      <c r="G237" s="27"/>
      <c r="H237" s="13"/>
      <c r="I237" s="26"/>
      <c r="J237" s="54"/>
      <c r="K237" s="55"/>
      <c r="L237" s="58"/>
      <c r="M237" s="57"/>
      <c r="N237" s="58"/>
      <c r="O237" s="58"/>
      <c r="P237" s="58"/>
      <c r="Q237" s="58"/>
      <c r="R237" s="58"/>
    </row>
    <row r="238" spans="1:18" ht="18" customHeight="1">
      <c r="A238" s="9">
        <v>190</v>
      </c>
      <c r="B238" s="10" t="str">
        <f t="shared" si="3"/>
        <v>000-000</v>
      </c>
      <c r="C238" s="10"/>
      <c r="D238" s="10"/>
      <c r="E238" s="10"/>
      <c r="F238" s="10"/>
      <c r="G238" s="27"/>
      <c r="H238" s="13"/>
      <c r="I238" s="26"/>
      <c r="J238" s="54"/>
      <c r="K238" s="55"/>
      <c r="L238" s="58"/>
      <c r="M238" s="57"/>
      <c r="N238" s="58"/>
      <c r="O238" s="58"/>
      <c r="P238" s="58"/>
      <c r="Q238" s="58"/>
      <c r="R238" s="58"/>
    </row>
    <row r="239" spans="1:18" ht="18" customHeight="1">
      <c r="A239" s="9">
        <v>191</v>
      </c>
      <c r="B239" s="10" t="str">
        <f t="shared" si="3"/>
        <v>000-000</v>
      </c>
      <c r="C239" s="10"/>
      <c r="D239" s="10"/>
      <c r="E239" s="10"/>
      <c r="F239" s="10"/>
      <c r="G239" s="27"/>
      <c r="H239" s="13"/>
      <c r="I239" s="26"/>
      <c r="J239" s="54"/>
      <c r="K239" s="55"/>
      <c r="L239" s="58"/>
      <c r="M239" s="57"/>
      <c r="N239" s="58"/>
      <c r="O239" s="58"/>
      <c r="P239" s="58"/>
      <c r="Q239" s="58"/>
      <c r="R239" s="58"/>
    </row>
    <row r="240" spans="1:18" ht="18" customHeight="1">
      <c r="A240" s="9">
        <v>192</v>
      </c>
      <c r="B240" s="10" t="str">
        <f t="shared" si="3"/>
        <v>000-000</v>
      </c>
      <c r="C240" s="10"/>
      <c r="D240" s="10"/>
      <c r="E240" s="10"/>
      <c r="F240" s="10"/>
      <c r="G240" s="27"/>
      <c r="H240" s="13"/>
      <c r="I240" s="26"/>
      <c r="J240" s="54"/>
      <c r="K240" s="55"/>
      <c r="L240" s="58"/>
      <c r="M240" s="57"/>
      <c r="N240" s="58"/>
      <c r="O240" s="58"/>
      <c r="P240" s="58"/>
      <c r="Q240" s="58"/>
      <c r="R240" s="58"/>
    </row>
    <row r="241" spans="1:18" ht="18" customHeight="1">
      <c r="A241" s="9">
        <v>193</v>
      </c>
      <c r="B241" s="10" t="str">
        <f t="shared" ref="B241:B304" si="4">TEXT(C241,"000")&amp;"-"&amp;TEXT(E241,"000")</f>
        <v>000-000</v>
      </c>
      <c r="C241" s="10"/>
      <c r="D241" s="10"/>
      <c r="E241" s="10"/>
      <c r="F241" s="10"/>
      <c r="G241" s="27"/>
      <c r="H241" s="13"/>
      <c r="I241" s="26"/>
      <c r="J241" s="54"/>
      <c r="K241" s="55"/>
      <c r="L241" s="58"/>
      <c r="M241" s="57"/>
      <c r="N241" s="58"/>
      <c r="O241" s="58"/>
      <c r="P241" s="58"/>
      <c r="Q241" s="58"/>
      <c r="R241" s="58"/>
    </row>
    <row r="242" spans="1:18" ht="18" customHeight="1">
      <c r="A242" s="9">
        <v>194</v>
      </c>
      <c r="B242" s="10" t="str">
        <f t="shared" si="4"/>
        <v>000-000</v>
      </c>
      <c r="C242" s="10"/>
      <c r="D242" s="10"/>
      <c r="E242" s="10"/>
      <c r="F242" s="10"/>
      <c r="G242" s="27"/>
      <c r="H242" s="13"/>
      <c r="I242" s="26"/>
      <c r="J242" s="54"/>
      <c r="K242" s="55"/>
      <c r="L242" s="58"/>
      <c r="M242" s="57"/>
      <c r="N242" s="58"/>
      <c r="O242" s="58"/>
      <c r="P242" s="58"/>
      <c r="Q242" s="58"/>
      <c r="R242" s="58"/>
    </row>
    <row r="243" spans="1:18" ht="18" customHeight="1">
      <c r="A243" s="9">
        <v>195</v>
      </c>
      <c r="B243" s="10" t="str">
        <f t="shared" si="4"/>
        <v>000-000</v>
      </c>
      <c r="C243" s="10"/>
      <c r="D243" s="10"/>
      <c r="E243" s="10"/>
      <c r="F243" s="10"/>
      <c r="G243" s="27"/>
      <c r="H243" s="13"/>
      <c r="I243" s="26"/>
      <c r="J243" s="54"/>
      <c r="K243" s="55"/>
      <c r="L243" s="58"/>
      <c r="M243" s="57"/>
      <c r="N243" s="58"/>
      <c r="O243" s="58"/>
      <c r="P243" s="58"/>
      <c r="Q243" s="58"/>
      <c r="R243" s="58"/>
    </row>
    <row r="244" spans="1:18" ht="18" customHeight="1">
      <c r="A244" s="9">
        <v>196</v>
      </c>
      <c r="B244" s="10" t="str">
        <f t="shared" si="4"/>
        <v>000-000</v>
      </c>
      <c r="C244" s="10"/>
      <c r="D244" s="10"/>
      <c r="E244" s="10"/>
      <c r="F244" s="10"/>
      <c r="G244" s="27"/>
      <c r="H244" s="13"/>
      <c r="I244" s="26"/>
      <c r="J244" s="54"/>
      <c r="K244" s="55"/>
      <c r="L244" s="58"/>
      <c r="M244" s="57"/>
      <c r="N244" s="58"/>
      <c r="O244" s="58"/>
      <c r="P244" s="58"/>
      <c r="Q244" s="58"/>
      <c r="R244" s="58"/>
    </row>
    <row r="245" spans="1:18" ht="18" customHeight="1">
      <c r="A245" s="9">
        <v>197</v>
      </c>
      <c r="B245" s="10" t="str">
        <f t="shared" si="4"/>
        <v>000-000</v>
      </c>
      <c r="C245" s="10"/>
      <c r="D245" s="10"/>
      <c r="E245" s="10"/>
      <c r="F245" s="10"/>
      <c r="G245" s="27"/>
      <c r="H245" s="13"/>
      <c r="I245" s="26"/>
      <c r="J245" s="54"/>
      <c r="K245" s="55"/>
      <c r="L245" s="58"/>
      <c r="M245" s="57"/>
      <c r="N245" s="58"/>
      <c r="O245" s="58"/>
      <c r="P245" s="58"/>
      <c r="Q245" s="58"/>
      <c r="R245" s="58"/>
    </row>
    <row r="246" spans="1:18" ht="18" customHeight="1">
      <c r="A246" s="9">
        <v>198</v>
      </c>
      <c r="B246" s="10" t="str">
        <f t="shared" si="4"/>
        <v>000-000</v>
      </c>
      <c r="C246" s="10"/>
      <c r="D246" s="10"/>
      <c r="E246" s="10"/>
      <c r="F246" s="10"/>
      <c r="G246" s="27"/>
      <c r="H246" s="13"/>
      <c r="I246" s="26"/>
      <c r="J246" s="54"/>
      <c r="K246" s="55"/>
      <c r="L246" s="58"/>
      <c r="M246" s="57"/>
      <c r="N246" s="58"/>
      <c r="O246" s="58"/>
      <c r="P246" s="58"/>
      <c r="Q246" s="58"/>
      <c r="R246" s="58"/>
    </row>
    <row r="247" spans="1:18" ht="18" customHeight="1">
      <c r="A247" s="9">
        <v>199</v>
      </c>
      <c r="B247" s="10" t="str">
        <f t="shared" si="4"/>
        <v>000-000</v>
      </c>
      <c r="C247" s="10"/>
      <c r="D247" s="10"/>
      <c r="E247" s="10"/>
      <c r="F247" s="10"/>
      <c r="G247" s="27"/>
      <c r="H247" s="13"/>
      <c r="I247" s="26"/>
      <c r="J247" s="54"/>
      <c r="K247" s="55"/>
      <c r="L247" s="58"/>
      <c r="M247" s="57"/>
      <c r="N247" s="58"/>
      <c r="O247" s="58"/>
      <c r="P247" s="58"/>
      <c r="Q247" s="58"/>
      <c r="R247" s="58"/>
    </row>
    <row r="248" spans="1:18" ht="18" customHeight="1">
      <c r="A248" s="9">
        <v>200</v>
      </c>
      <c r="B248" s="10" t="str">
        <f t="shared" si="4"/>
        <v>000-000</v>
      </c>
      <c r="C248" s="10"/>
      <c r="D248" s="10"/>
      <c r="E248" s="10"/>
      <c r="F248" s="10"/>
      <c r="G248" s="27"/>
      <c r="H248" s="13"/>
      <c r="I248" s="26"/>
      <c r="J248" s="54"/>
      <c r="K248" s="55"/>
      <c r="L248" s="58"/>
      <c r="M248" s="57"/>
      <c r="N248" s="58"/>
      <c r="O248" s="58"/>
      <c r="P248" s="58"/>
      <c r="Q248" s="58"/>
      <c r="R248" s="58"/>
    </row>
    <row r="249" spans="1:18" ht="18" customHeight="1">
      <c r="A249" s="9">
        <v>201</v>
      </c>
      <c r="B249" s="10" t="str">
        <f t="shared" si="4"/>
        <v>000-000</v>
      </c>
      <c r="C249" s="10"/>
      <c r="D249" s="10"/>
      <c r="E249" s="10"/>
      <c r="F249" s="10"/>
      <c r="G249" s="27"/>
      <c r="H249" s="13"/>
      <c r="I249" s="26"/>
      <c r="J249" s="54"/>
      <c r="K249" s="55"/>
      <c r="L249" s="58"/>
      <c r="M249" s="57"/>
      <c r="N249" s="58"/>
      <c r="O249" s="58"/>
      <c r="P249" s="58"/>
      <c r="Q249" s="58"/>
      <c r="R249" s="58"/>
    </row>
    <row r="250" spans="1:18" ht="18" customHeight="1">
      <c r="A250" s="9">
        <v>202</v>
      </c>
      <c r="B250" s="10" t="str">
        <f t="shared" si="4"/>
        <v>000-000</v>
      </c>
      <c r="C250" s="10"/>
      <c r="D250" s="10"/>
      <c r="E250" s="10"/>
      <c r="F250" s="10"/>
      <c r="G250" s="27"/>
      <c r="H250" s="13"/>
      <c r="I250" s="26"/>
      <c r="J250" s="54"/>
      <c r="K250" s="55"/>
      <c r="L250" s="58"/>
      <c r="M250" s="57"/>
      <c r="N250" s="58"/>
      <c r="O250" s="58"/>
      <c r="P250" s="58"/>
      <c r="Q250" s="58"/>
      <c r="R250" s="58"/>
    </row>
    <row r="251" spans="1:18" ht="18" customHeight="1">
      <c r="A251" s="9">
        <v>203</v>
      </c>
      <c r="B251" s="10" t="str">
        <f t="shared" si="4"/>
        <v>000-000</v>
      </c>
      <c r="C251" s="10"/>
      <c r="D251" s="10"/>
      <c r="E251" s="10"/>
      <c r="F251" s="10"/>
      <c r="G251" s="27"/>
      <c r="H251" s="13"/>
      <c r="I251" s="26"/>
      <c r="J251" s="54"/>
      <c r="K251" s="55"/>
      <c r="L251" s="58"/>
      <c r="M251" s="57"/>
      <c r="N251" s="58"/>
      <c r="O251" s="58"/>
      <c r="P251" s="58"/>
      <c r="Q251" s="58"/>
      <c r="R251" s="58"/>
    </row>
    <row r="252" spans="1:18" ht="18" customHeight="1">
      <c r="A252" s="9">
        <v>204</v>
      </c>
      <c r="B252" s="10" t="str">
        <f t="shared" si="4"/>
        <v>000-000</v>
      </c>
      <c r="C252" s="10"/>
      <c r="D252" s="10"/>
      <c r="E252" s="10"/>
      <c r="F252" s="10"/>
      <c r="G252" s="27"/>
      <c r="H252" s="13"/>
      <c r="I252" s="26"/>
      <c r="J252" s="54"/>
      <c r="K252" s="55"/>
      <c r="L252" s="58"/>
      <c r="M252" s="57"/>
      <c r="N252" s="58"/>
      <c r="O252" s="58"/>
      <c r="P252" s="58"/>
      <c r="Q252" s="58"/>
      <c r="R252" s="58"/>
    </row>
    <row r="253" spans="1:18" ht="18" customHeight="1">
      <c r="A253" s="9">
        <v>205</v>
      </c>
      <c r="B253" s="10" t="str">
        <f t="shared" si="4"/>
        <v>000-000</v>
      </c>
      <c r="C253" s="10"/>
      <c r="D253" s="10"/>
      <c r="E253" s="10"/>
      <c r="F253" s="10"/>
      <c r="G253" s="27"/>
      <c r="H253" s="13"/>
      <c r="I253" s="26"/>
      <c r="J253" s="54"/>
      <c r="K253" s="55"/>
      <c r="L253" s="58"/>
      <c r="M253" s="57"/>
      <c r="N253" s="58"/>
      <c r="O253" s="58"/>
      <c r="P253" s="58"/>
      <c r="Q253" s="58"/>
      <c r="R253" s="58"/>
    </row>
    <row r="254" spans="1:18" ht="18" customHeight="1">
      <c r="A254" s="9">
        <v>206</v>
      </c>
      <c r="B254" s="10" t="str">
        <f t="shared" si="4"/>
        <v>000-000</v>
      </c>
      <c r="C254" s="10"/>
      <c r="D254" s="10"/>
      <c r="E254" s="10"/>
      <c r="F254" s="10"/>
      <c r="G254" s="27"/>
      <c r="H254" s="13"/>
      <c r="I254" s="26"/>
      <c r="J254" s="54"/>
      <c r="K254" s="55"/>
      <c r="L254" s="58"/>
      <c r="M254" s="57"/>
      <c r="N254" s="58"/>
      <c r="O254" s="58"/>
      <c r="P254" s="58"/>
      <c r="Q254" s="58"/>
      <c r="R254" s="58"/>
    </row>
    <row r="255" spans="1:18" ht="18" customHeight="1">
      <c r="A255" s="9">
        <v>207</v>
      </c>
      <c r="B255" s="10" t="str">
        <f t="shared" si="4"/>
        <v>000-000</v>
      </c>
      <c r="C255" s="10"/>
      <c r="D255" s="10"/>
      <c r="E255" s="10"/>
      <c r="F255" s="10"/>
      <c r="G255" s="27"/>
      <c r="H255" s="13"/>
      <c r="I255" s="26"/>
      <c r="J255" s="54"/>
      <c r="K255" s="55"/>
      <c r="L255" s="58"/>
      <c r="M255" s="57"/>
      <c r="N255" s="58"/>
      <c r="O255" s="58"/>
      <c r="P255" s="58"/>
      <c r="Q255" s="58"/>
      <c r="R255" s="58"/>
    </row>
    <row r="256" spans="1:18" ht="18" customHeight="1">
      <c r="A256" s="9">
        <v>208</v>
      </c>
      <c r="B256" s="10" t="str">
        <f t="shared" si="4"/>
        <v>000-000</v>
      </c>
      <c r="C256" s="10"/>
      <c r="D256" s="10"/>
      <c r="E256" s="10"/>
      <c r="F256" s="10"/>
      <c r="G256" s="27"/>
      <c r="H256" s="13"/>
      <c r="I256" s="26"/>
      <c r="J256" s="54"/>
      <c r="K256" s="55"/>
      <c r="L256" s="58"/>
      <c r="M256" s="57"/>
      <c r="N256" s="58"/>
      <c r="O256" s="58"/>
      <c r="P256" s="58"/>
      <c r="Q256" s="58"/>
      <c r="R256" s="58"/>
    </row>
    <row r="257" spans="1:18" ht="18" customHeight="1">
      <c r="A257" s="9">
        <v>209</v>
      </c>
      <c r="B257" s="10" t="str">
        <f t="shared" si="4"/>
        <v>000-000</v>
      </c>
      <c r="C257" s="10"/>
      <c r="D257" s="10"/>
      <c r="E257" s="10"/>
      <c r="F257" s="10"/>
      <c r="G257" s="27"/>
      <c r="H257" s="13"/>
      <c r="I257" s="26"/>
      <c r="J257" s="54"/>
      <c r="K257" s="55"/>
      <c r="L257" s="58"/>
      <c r="M257" s="57"/>
      <c r="N257" s="58"/>
      <c r="O257" s="58"/>
      <c r="P257" s="58"/>
      <c r="Q257" s="58"/>
      <c r="R257" s="58"/>
    </row>
    <row r="258" spans="1:18" ht="18" customHeight="1">
      <c r="A258" s="9">
        <v>210</v>
      </c>
      <c r="B258" s="10" t="str">
        <f t="shared" si="4"/>
        <v>000-000</v>
      </c>
      <c r="C258" s="10"/>
      <c r="D258" s="10"/>
      <c r="E258" s="10"/>
      <c r="F258" s="10"/>
      <c r="G258" s="27"/>
      <c r="H258" s="13"/>
      <c r="I258" s="26"/>
      <c r="J258" s="54"/>
      <c r="K258" s="55"/>
      <c r="L258" s="58"/>
      <c r="M258" s="57"/>
      <c r="N258" s="58"/>
      <c r="O258" s="58"/>
      <c r="P258" s="58"/>
      <c r="Q258" s="58"/>
      <c r="R258" s="58"/>
    </row>
    <row r="259" spans="1:18" ht="18" customHeight="1">
      <c r="A259" s="9">
        <v>211</v>
      </c>
      <c r="B259" s="10" t="str">
        <f t="shared" si="4"/>
        <v>000-000</v>
      </c>
      <c r="C259" s="10"/>
      <c r="D259" s="10"/>
      <c r="E259" s="10"/>
      <c r="F259" s="10"/>
      <c r="G259" s="27"/>
      <c r="H259" s="13"/>
      <c r="I259" s="26"/>
      <c r="J259" s="54"/>
      <c r="K259" s="55"/>
      <c r="L259" s="58"/>
      <c r="M259" s="57"/>
      <c r="N259" s="58"/>
      <c r="O259" s="58"/>
      <c r="P259" s="58"/>
      <c r="Q259" s="58"/>
      <c r="R259" s="58"/>
    </row>
    <row r="260" spans="1:18" ht="18" customHeight="1">
      <c r="A260" s="9">
        <v>212</v>
      </c>
      <c r="B260" s="10" t="str">
        <f t="shared" si="4"/>
        <v>000-000</v>
      </c>
      <c r="C260" s="10"/>
      <c r="D260" s="10"/>
      <c r="E260" s="10"/>
      <c r="F260" s="10"/>
      <c r="G260" s="27"/>
      <c r="H260" s="13"/>
      <c r="I260" s="26"/>
      <c r="J260" s="54"/>
      <c r="K260" s="55"/>
      <c r="L260" s="58"/>
      <c r="M260" s="57"/>
      <c r="N260" s="58"/>
      <c r="O260" s="58"/>
      <c r="P260" s="58"/>
      <c r="Q260" s="58"/>
      <c r="R260" s="58"/>
    </row>
    <row r="261" spans="1:18" ht="18" customHeight="1">
      <c r="A261" s="9">
        <v>213</v>
      </c>
      <c r="B261" s="10" t="str">
        <f t="shared" si="4"/>
        <v>000-000</v>
      </c>
      <c r="C261" s="10"/>
      <c r="D261" s="10"/>
      <c r="E261" s="10"/>
      <c r="F261" s="10"/>
      <c r="G261" s="27"/>
      <c r="H261" s="13"/>
      <c r="I261" s="26"/>
      <c r="J261" s="54"/>
      <c r="K261" s="55"/>
      <c r="L261" s="58"/>
      <c r="M261" s="57"/>
      <c r="N261" s="58"/>
      <c r="O261" s="58"/>
      <c r="P261" s="58"/>
      <c r="Q261" s="58"/>
      <c r="R261" s="58"/>
    </row>
    <row r="262" spans="1:18" ht="18" customHeight="1">
      <c r="A262" s="9">
        <v>214</v>
      </c>
      <c r="B262" s="10" t="str">
        <f t="shared" si="4"/>
        <v>000-000</v>
      </c>
      <c r="C262" s="10"/>
      <c r="D262" s="10"/>
      <c r="E262" s="10"/>
      <c r="F262" s="10"/>
      <c r="G262" s="27"/>
      <c r="H262" s="13"/>
      <c r="I262" s="26"/>
      <c r="J262" s="54"/>
      <c r="K262" s="55"/>
      <c r="L262" s="58"/>
      <c r="M262" s="57"/>
      <c r="N262" s="58"/>
      <c r="O262" s="58"/>
      <c r="P262" s="58"/>
      <c r="Q262" s="58"/>
      <c r="R262" s="58"/>
    </row>
    <row r="263" spans="1:18" ht="18" customHeight="1">
      <c r="A263" s="9">
        <v>215</v>
      </c>
      <c r="B263" s="10" t="str">
        <f t="shared" si="4"/>
        <v>000-000</v>
      </c>
      <c r="C263" s="10"/>
      <c r="D263" s="10"/>
      <c r="E263" s="10"/>
      <c r="F263" s="10"/>
      <c r="G263" s="27"/>
      <c r="H263" s="13"/>
      <c r="I263" s="26"/>
      <c r="J263" s="54"/>
      <c r="K263" s="55"/>
      <c r="L263" s="58"/>
      <c r="M263" s="57"/>
      <c r="N263" s="58"/>
      <c r="O263" s="58"/>
      <c r="P263" s="58"/>
      <c r="Q263" s="58"/>
      <c r="R263" s="58"/>
    </row>
    <row r="264" spans="1:18" ht="18" customHeight="1">
      <c r="A264" s="9">
        <v>216</v>
      </c>
      <c r="B264" s="10" t="str">
        <f t="shared" si="4"/>
        <v>000-000</v>
      </c>
      <c r="C264" s="10"/>
      <c r="D264" s="10"/>
      <c r="E264" s="10"/>
      <c r="F264" s="10"/>
      <c r="G264" s="27"/>
      <c r="H264" s="13"/>
      <c r="I264" s="26"/>
      <c r="J264" s="54"/>
      <c r="K264" s="55"/>
      <c r="L264" s="58"/>
      <c r="M264" s="57"/>
      <c r="N264" s="58"/>
      <c r="O264" s="58"/>
      <c r="P264" s="58"/>
      <c r="Q264" s="58"/>
      <c r="R264" s="58"/>
    </row>
    <row r="265" spans="1:18" ht="18" customHeight="1">
      <c r="A265" s="9">
        <v>217</v>
      </c>
      <c r="B265" s="10" t="str">
        <f t="shared" si="4"/>
        <v>000-000</v>
      </c>
      <c r="C265" s="10"/>
      <c r="D265" s="10"/>
      <c r="E265" s="10"/>
      <c r="F265" s="10"/>
      <c r="G265" s="27"/>
      <c r="H265" s="13"/>
      <c r="I265" s="26"/>
      <c r="J265" s="54"/>
      <c r="K265" s="55"/>
      <c r="L265" s="58"/>
      <c r="M265" s="57"/>
      <c r="N265" s="58"/>
      <c r="O265" s="58"/>
      <c r="P265" s="58"/>
      <c r="Q265" s="58"/>
      <c r="R265" s="58"/>
    </row>
    <row r="266" spans="1:18" ht="18" customHeight="1">
      <c r="A266" s="9">
        <v>218</v>
      </c>
      <c r="B266" s="10" t="str">
        <f t="shared" si="4"/>
        <v>000-000</v>
      </c>
      <c r="C266" s="10"/>
      <c r="D266" s="10"/>
      <c r="E266" s="10"/>
      <c r="F266" s="10"/>
      <c r="G266" s="27"/>
      <c r="H266" s="13"/>
      <c r="I266" s="26"/>
      <c r="J266" s="54"/>
      <c r="K266" s="55"/>
      <c r="L266" s="58"/>
      <c r="M266" s="57"/>
      <c r="N266" s="58"/>
      <c r="O266" s="58"/>
      <c r="P266" s="58"/>
      <c r="Q266" s="58"/>
      <c r="R266" s="58"/>
    </row>
    <row r="267" spans="1:18" ht="18" customHeight="1">
      <c r="A267" s="9">
        <v>219</v>
      </c>
      <c r="B267" s="10" t="str">
        <f t="shared" si="4"/>
        <v>000-000</v>
      </c>
      <c r="C267" s="10"/>
      <c r="D267" s="10"/>
      <c r="E267" s="10"/>
      <c r="F267" s="10"/>
      <c r="G267" s="27"/>
      <c r="H267" s="13"/>
      <c r="I267" s="26"/>
      <c r="J267" s="54"/>
      <c r="K267" s="55"/>
      <c r="L267" s="58"/>
      <c r="M267" s="57"/>
      <c r="N267" s="58"/>
      <c r="O267" s="58"/>
      <c r="P267" s="58"/>
      <c r="Q267" s="58"/>
      <c r="R267" s="58"/>
    </row>
    <row r="268" spans="1:18" ht="18" customHeight="1">
      <c r="A268" s="9">
        <v>220</v>
      </c>
      <c r="B268" s="10" t="str">
        <f t="shared" si="4"/>
        <v>000-000</v>
      </c>
      <c r="C268" s="10"/>
      <c r="D268" s="10"/>
      <c r="E268" s="10"/>
      <c r="F268" s="10"/>
      <c r="G268" s="27"/>
      <c r="H268" s="13"/>
      <c r="I268" s="26"/>
      <c r="J268" s="54"/>
      <c r="K268" s="55"/>
      <c r="L268" s="58"/>
      <c r="M268" s="57"/>
      <c r="N268" s="58"/>
      <c r="O268" s="58"/>
      <c r="P268" s="58"/>
      <c r="Q268" s="58"/>
      <c r="R268" s="58"/>
    </row>
    <row r="269" spans="1:18" ht="18" customHeight="1">
      <c r="A269" s="9">
        <v>221</v>
      </c>
      <c r="B269" s="10" t="str">
        <f t="shared" si="4"/>
        <v>000-000</v>
      </c>
      <c r="C269" s="10"/>
      <c r="D269" s="10"/>
      <c r="E269" s="10"/>
      <c r="F269" s="10"/>
      <c r="G269" s="27"/>
      <c r="H269" s="13"/>
      <c r="I269" s="26"/>
      <c r="J269" s="54"/>
      <c r="K269" s="55"/>
      <c r="L269" s="58"/>
      <c r="M269" s="57"/>
      <c r="N269" s="58"/>
      <c r="O269" s="58"/>
      <c r="P269" s="58"/>
      <c r="Q269" s="58"/>
      <c r="R269" s="58"/>
    </row>
    <row r="270" spans="1:18" ht="18" customHeight="1">
      <c r="A270" s="9">
        <v>222</v>
      </c>
      <c r="B270" s="10" t="str">
        <f t="shared" si="4"/>
        <v>000-000</v>
      </c>
      <c r="C270" s="10"/>
      <c r="D270" s="10"/>
      <c r="E270" s="10"/>
      <c r="F270" s="10"/>
      <c r="G270" s="27"/>
      <c r="H270" s="13"/>
      <c r="I270" s="26"/>
      <c r="J270" s="54"/>
      <c r="K270" s="55"/>
      <c r="L270" s="58"/>
      <c r="M270" s="57"/>
      <c r="N270" s="58"/>
      <c r="O270" s="58"/>
      <c r="P270" s="58"/>
      <c r="Q270" s="58"/>
      <c r="R270" s="58"/>
    </row>
    <row r="271" spans="1:18" ht="18" customHeight="1">
      <c r="A271" s="9">
        <v>223</v>
      </c>
      <c r="B271" s="10" t="str">
        <f t="shared" si="4"/>
        <v>000-000</v>
      </c>
      <c r="C271" s="10"/>
      <c r="D271" s="10"/>
      <c r="E271" s="10"/>
      <c r="F271" s="10"/>
      <c r="G271" s="27"/>
      <c r="H271" s="13"/>
      <c r="I271" s="26"/>
      <c r="J271" s="54"/>
      <c r="K271" s="55"/>
      <c r="L271" s="58"/>
      <c r="M271" s="57"/>
      <c r="N271" s="58"/>
      <c r="O271" s="58"/>
      <c r="P271" s="58"/>
      <c r="Q271" s="58"/>
      <c r="R271" s="58"/>
    </row>
    <row r="272" spans="1:18" ht="18" customHeight="1">
      <c r="A272" s="9">
        <v>224</v>
      </c>
      <c r="B272" s="10" t="str">
        <f t="shared" si="4"/>
        <v>000-000</v>
      </c>
      <c r="C272" s="10"/>
      <c r="D272" s="10"/>
      <c r="E272" s="10"/>
      <c r="F272" s="10"/>
      <c r="G272" s="27"/>
      <c r="H272" s="13"/>
      <c r="I272" s="26"/>
      <c r="J272" s="54"/>
      <c r="K272" s="55"/>
      <c r="L272" s="58"/>
      <c r="M272" s="57"/>
      <c r="N272" s="58"/>
      <c r="O272" s="58"/>
      <c r="P272" s="58"/>
      <c r="Q272" s="58"/>
      <c r="R272" s="58"/>
    </row>
    <row r="273" spans="1:18" ht="18" customHeight="1">
      <c r="A273" s="9">
        <v>225</v>
      </c>
      <c r="B273" s="10" t="str">
        <f t="shared" si="4"/>
        <v>000-000</v>
      </c>
      <c r="C273" s="10"/>
      <c r="D273" s="10"/>
      <c r="E273" s="10"/>
      <c r="F273" s="10"/>
      <c r="G273" s="27"/>
      <c r="H273" s="13"/>
      <c r="I273" s="26"/>
      <c r="J273" s="54"/>
      <c r="K273" s="55"/>
      <c r="L273" s="58"/>
      <c r="M273" s="57"/>
      <c r="N273" s="58"/>
      <c r="O273" s="58"/>
      <c r="P273" s="58"/>
      <c r="Q273" s="58"/>
      <c r="R273" s="58"/>
    </row>
    <row r="274" spans="1:18" ht="18" customHeight="1">
      <c r="A274" s="9">
        <v>226</v>
      </c>
      <c r="B274" s="10" t="str">
        <f t="shared" si="4"/>
        <v>000-000</v>
      </c>
      <c r="C274" s="10"/>
      <c r="D274" s="10"/>
      <c r="E274" s="10"/>
      <c r="F274" s="10"/>
      <c r="G274" s="27"/>
      <c r="H274" s="13"/>
      <c r="I274" s="26"/>
      <c r="J274" s="54"/>
      <c r="K274" s="55"/>
      <c r="L274" s="58"/>
      <c r="M274" s="57"/>
      <c r="N274" s="58"/>
      <c r="O274" s="58"/>
      <c r="P274" s="58"/>
      <c r="Q274" s="58"/>
      <c r="R274" s="58"/>
    </row>
    <row r="275" spans="1:18" ht="18" customHeight="1">
      <c r="A275" s="9">
        <v>227</v>
      </c>
      <c r="B275" s="10" t="str">
        <f t="shared" si="4"/>
        <v>000-000</v>
      </c>
      <c r="C275" s="10"/>
      <c r="D275" s="10"/>
      <c r="E275" s="10"/>
      <c r="F275" s="10"/>
      <c r="G275" s="27"/>
      <c r="H275" s="13"/>
      <c r="I275" s="26"/>
      <c r="J275" s="54"/>
      <c r="K275" s="55"/>
      <c r="L275" s="58"/>
      <c r="M275" s="57"/>
      <c r="N275" s="58"/>
      <c r="O275" s="58"/>
      <c r="P275" s="58"/>
      <c r="Q275" s="58"/>
      <c r="R275" s="58"/>
    </row>
    <row r="276" spans="1:18" ht="18" customHeight="1">
      <c r="A276" s="9">
        <v>228</v>
      </c>
      <c r="B276" s="10" t="str">
        <f t="shared" si="4"/>
        <v>000-000</v>
      </c>
      <c r="C276" s="10"/>
      <c r="D276" s="10"/>
      <c r="E276" s="10"/>
      <c r="F276" s="10"/>
      <c r="G276" s="27"/>
      <c r="H276" s="13"/>
      <c r="I276" s="26"/>
      <c r="J276" s="54"/>
      <c r="K276" s="55"/>
      <c r="L276" s="58"/>
      <c r="M276" s="57"/>
      <c r="N276" s="58"/>
      <c r="O276" s="58"/>
      <c r="P276" s="58"/>
      <c r="Q276" s="58"/>
      <c r="R276" s="58"/>
    </row>
    <row r="277" spans="1:18" ht="18" customHeight="1">
      <c r="A277" s="9">
        <v>229</v>
      </c>
      <c r="B277" s="10" t="str">
        <f t="shared" si="4"/>
        <v>000-000</v>
      </c>
      <c r="C277" s="10"/>
      <c r="D277" s="10"/>
      <c r="E277" s="10"/>
      <c r="F277" s="10"/>
      <c r="G277" s="27"/>
      <c r="H277" s="13"/>
      <c r="I277" s="26"/>
      <c r="J277" s="54"/>
      <c r="K277" s="55"/>
      <c r="L277" s="58"/>
      <c r="M277" s="57"/>
      <c r="N277" s="58"/>
      <c r="O277" s="58"/>
      <c r="P277" s="58"/>
      <c r="Q277" s="58"/>
      <c r="R277" s="58"/>
    </row>
    <row r="278" spans="1:18" ht="18" customHeight="1">
      <c r="A278" s="9">
        <v>230</v>
      </c>
      <c r="B278" s="10" t="str">
        <f t="shared" si="4"/>
        <v>000-000</v>
      </c>
      <c r="C278" s="10"/>
      <c r="D278" s="10"/>
      <c r="E278" s="10"/>
      <c r="F278" s="10"/>
      <c r="G278" s="27"/>
      <c r="H278" s="13"/>
      <c r="I278" s="26"/>
      <c r="J278" s="54"/>
      <c r="K278" s="55"/>
      <c r="L278" s="58"/>
      <c r="M278" s="57"/>
      <c r="N278" s="58"/>
      <c r="O278" s="58"/>
      <c r="P278" s="58"/>
      <c r="Q278" s="58"/>
      <c r="R278" s="58"/>
    </row>
    <row r="279" spans="1:18" ht="18" customHeight="1">
      <c r="A279" s="9">
        <v>231</v>
      </c>
      <c r="B279" s="10" t="str">
        <f t="shared" si="4"/>
        <v>000-000</v>
      </c>
      <c r="C279" s="10"/>
      <c r="D279" s="10"/>
      <c r="E279" s="10"/>
      <c r="F279" s="10"/>
      <c r="G279" s="27"/>
      <c r="H279" s="13"/>
      <c r="I279" s="26"/>
      <c r="J279" s="54"/>
      <c r="K279" s="55"/>
      <c r="L279" s="58"/>
      <c r="M279" s="57"/>
      <c r="N279" s="58"/>
      <c r="O279" s="58"/>
      <c r="P279" s="58"/>
      <c r="Q279" s="58"/>
      <c r="R279" s="58"/>
    </row>
    <row r="280" spans="1:18" ht="18" customHeight="1">
      <c r="A280" s="9">
        <v>232</v>
      </c>
      <c r="B280" s="10" t="str">
        <f t="shared" si="4"/>
        <v>000-000</v>
      </c>
      <c r="C280" s="10"/>
      <c r="D280" s="10"/>
      <c r="E280" s="10"/>
      <c r="F280" s="10"/>
      <c r="G280" s="27"/>
      <c r="H280" s="13"/>
      <c r="I280" s="26"/>
      <c r="J280" s="54"/>
      <c r="K280" s="55"/>
      <c r="L280" s="58"/>
      <c r="M280" s="57"/>
      <c r="N280" s="58"/>
      <c r="O280" s="58"/>
      <c r="P280" s="58"/>
      <c r="Q280" s="58"/>
      <c r="R280" s="58"/>
    </row>
    <row r="281" spans="1:18" ht="18" customHeight="1">
      <c r="A281" s="9">
        <v>233</v>
      </c>
      <c r="B281" s="10" t="str">
        <f t="shared" si="4"/>
        <v>000-000</v>
      </c>
      <c r="C281" s="10"/>
      <c r="D281" s="10"/>
      <c r="E281" s="10"/>
      <c r="F281" s="10"/>
      <c r="G281" s="27"/>
      <c r="H281" s="13"/>
      <c r="I281" s="26"/>
      <c r="J281" s="54"/>
      <c r="K281" s="55"/>
      <c r="L281" s="58"/>
      <c r="M281" s="57"/>
      <c r="N281" s="58"/>
      <c r="O281" s="58"/>
      <c r="P281" s="58"/>
      <c r="Q281" s="58"/>
      <c r="R281" s="58"/>
    </row>
    <row r="282" spans="1:18" ht="18" customHeight="1">
      <c r="A282" s="9">
        <v>234</v>
      </c>
      <c r="B282" s="10" t="str">
        <f t="shared" si="4"/>
        <v>000-000</v>
      </c>
      <c r="C282" s="10"/>
      <c r="D282" s="10"/>
      <c r="E282" s="10"/>
      <c r="F282" s="10"/>
      <c r="G282" s="27"/>
      <c r="H282" s="13"/>
      <c r="I282" s="26"/>
      <c r="J282" s="54"/>
      <c r="K282" s="55"/>
      <c r="L282" s="58"/>
      <c r="M282" s="57"/>
      <c r="N282" s="58"/>
      <c r="O282" s="58"/>
      <c r="P282" s="58"/>
      <c r="Q282" s="58"/>
      <c r="R282" s="58"/>
    </row>
    <row r="283" spans="1:18" ht="18" customHeight="1">
      <c r="A283" s="9">
        <v>235</v>
      </c>
      <c r="B283" s="10" t="str">
        <f t="shared" si="4"/>
        <v>000-000</v>
      </c>
      <c r="C283" s="10"/>
      <c r="D283" s="10"/>
      <c r="E283" s="10"/>
      <c r="F283" s="10"/>
      <c r="G283" s="27"/>
      <c r="H283" s="13"/>
      <c r="I283" s="26"/>
      <c r="J283" s="54"/>
      <c r="K283" s="55"/>
      <c r="L283" s="58"/>
      <c r="M283" s="57"/>
      <c r="N283" s="58"/>
      <c r="O283" s="58"/>
      <c r="P283" s="58"/>
      <c r="Q283" s="58"/>
      <c r="R283" s="58"/>
    </row>
    <row r="284" spans="1:18" ht="18" customHeight="1">
      <c r="A284" s="9">
        <v>236</v>
      </c>
      <c r="B284" s="10" t="str">
        <f t="shared" si="4"/>
        <v>000-000</v>
      </c>
      <c r="C284" s="10"/>
      <c r="D284" s="10"/>
      <c r="E284" s="10"/>
      <c r="F284" s="10"/>
      <c r="G284" s="27"/>
      <c r="H284" s="13"/>
      <c r="I284" s="26"/>
      <c r="J284" s="54"/>
      <c r="K284" s="55"/>
      <c r="L284" s="58"/>
      <c r="M284" s="57"/>
      <c r="N284" s="58"/>
      <c r="O284" s="58"/>
      <c r="P284" s="58"/>
      <c r="Q284" s="58"/>
      <c r="R284" s="58"/>
    </row>
    <row r="285" spans="1:18" ht="18" customHeight="1">
      <c r="A285" s="9">
        <v>237</v>
      </c>
      <c r="B285" s="10" t="str">
        <f t="shared" si="4"/>
        <v>000-000</v>
      </c>
      <c r="C285" s="10"/>
      <c r="D285" s="10"/>
      <c r="E285" s="10"/>
      <c r="F285" s="10"/>
      <c r="G285" s="27"/>
      <c r="H285" s="13"/>
      <c r="I285" s="26"/>
      <c r="J285" s="54"/>
      <c r="K285" s="55"/>
      <c r="L285" s="58"/>
      <c r="M285" s="57"/>
      <c r="N285" s="58"/>
      <c r="O285" s="58"/>
      <c r="P285" s="58"/>
      <c r="Q285" s="58"/>
      <c r="R285" s="58"/>
    </row>
    <row r="286" spans="1:18" ht="18" customHeight="1">
      <c r="A286" s="9">
        <v>238</v>
      </c>
      <c r="B286" s="10" t="str">
        <f t="shared" si="4"/>
        <v>000-000</v>
      </c>
      <c r="C286" s="10"/>
      <c r="D286" s="10"/>
      <c r="E286" s="10"/>
      <c r="F286" s="10"/>
      <c r="G286" s="27"/>
      <c r="H286" s="13"/>
      <c r="I286" s="26"/>
      <c r="J286" s="54"/>
      <c r="K286" s="55"/>
      <c r="L286" s="58"/>
      <c r="M286" s="57"/>
      <c r="N286" s="58"/>
      <c r="O286" s="58"/>
      <c r="P286" s="58"/>
      <c r="Q286" s="58"/>
      <c r="R286" s="58"/>
    </row>
    <row r="287" spans="1:18" ht="18" customHeight="1">
      <c r="A287" s="9">
        <v>239</v>
      </c>
      <c r="B287" s="10" t="str">
        <f t="shared" si="4"/>
        <v>000-000</v>
      </c>
      <c r="C287" s="10"/>
      <c r="D287" s="10"/>
      <c r="E287" s="10"/>
      <c r="F287" s="10"/>
      <c r="G287" s="27"/>
      <c r="H287" s="13"/>
      <c r="I287" s="26"/>
      <c r="J287" s="54"/>
      <c r="K287" s="55"/>
      <c r="L287" s="58"/>
      <c r="M287" s="57"/>
      <c r="N287" s="58"/>
      <c r="O287" s="58"/>
      <c r="P287" s="58"/>
      <c r="Q287" s="58"/>
      <c r="R287" s="58"/>
    </row>
    <row r="288" spans="1:18" ht="18" customHeight="1">
      <c r="A288" s="9">
        <v>240</v>
      </c>
      <c r="B288" s="10" t="str">
        <f t="shared" si="4"/>
        <v>000-000</v>
      </c>
      <c r="C288" s="10"/>
      <c r="D288" s="10"/>
      <c r="E288" s="10"/>
      <c r="F288" s="10"/>
      <c r="G288" s="27"/>
      <c r="H288" s="13"/>
      <c r="I288" s="26"/>
      <c r="J288" s="54"/>
      <c r="K288" s="55"/>
      <c r="L288" s="58"/>
      <c r="M288" s="57"/>
      <c r="N288" s="58"/>
      <c r="O288" s="58"/>
      <c r="P288" s="58"/>
      <c r="Q288" s="58"/>
      <c r="R288" s="58"/>
    </row>
    <row r="289" spans="1:18" ht="18" customHeight="1">
      <c r="A289" s="9">
        <v>241</v>
      </c>
      <c r="B289" s="10" t="str">
        <f t="shared" si="4"/>
        <v>000-000</v>
      </c>
      <c r="C289" s="10"/>
      <c r="D289" s="10"/>
      <c r="E289" s="10"/>
      <c r="F289" s="10"/>
      <c r="G289" s="27"/>
      <c r="H289" s="13"/>
      <c r="I289" s="26"/>
      <c r="J289" s="54"/>
      <c r="K289" s="55"/>
      <c r="L289" s="58"/>
      <c r="M289" s="57"/>
      <c r="N289" s="58"/>
      <c r="O289" s="58"/>
      <c r="P289" s="58"/>
      <c r="Q289" s="58"/>
      <c r="R289" s="58"/>
    </row>
    <row r="290" spans="1:18" ht="18" customHeight="1">
      <c r="A290" s="9">
        <v>242</v>
      </c>
      <c r="B290" s="10" t="str">
        <f t="shared" si="4"/>
        <v>000-000</v>
      </c>
      <c r="C290" s="10"/>
      <c r="D290" s="10"/>
      <c r="E290" s="10"/>
      <c r="F290" s="10"/>
      <c r="G290" s="27"/>
      <c r="H290" s="13"/>
      <c r="I290" s="26"/>
      <c r="J290" s="54"/>
      <c r="K290" s="55"/>
      <c r="L290" s="58"/>
      <c r="M290" s="57"/>
      <c r="N290" s="58"/>
      <c r="O290" s="58"/>
      <c r="P290" s="58"/>
      <c r="Q290" s="58"/>
      <c r="R290" s="58"/>
    </row>
    <row r="291" spans="1:18" ht="18" customHeight="1">
      <c r="A291" s="9">
        <v>243</v>
      </c>
      <c r="B291" s="10" t="str">
        <f t="shared" si="4"/>
        <v>000-000</v>
      </c>
      <c r="C291" s="10"/>
      <c r="D291" s="10"/>
      <c r="E291" s="10"/>
      <c r="F291" s="10"/>
      <c r="G291" s="27"/>
      <c r="H291" s="13"/>
      <c r="I291" s="26"/>
      <c r="J291" s="54"/>
      <c r="K291" s="55"/>
      <c r="L291" s="58"/>
      <c r="M291" s="57"/>
      <c r="N291" s="58"/>
      <c r="O291" s="58"/>
      <c r="P291" s="58"/>
      <c r="Q291" s="58"/>
      <c r="R291" s="58"/>
    </row>
    <row r="292" spans="1:18" ht="18" customHeight="1">
      <c r="A292" s="9">
        <v>244</v>
      </c>
      <c r="B292" s="10" t="str">
        <f t="shared" si="4"/>
        <v>000-000</v>
      </c>
      <c r="C292" s="10"/>
      <c r="D292" s="10"/>
      <c r="E292" s="10"/>
      <c r="F292" s="10"/>
      <c r="G292" s="27"/>
      <c r="H292" s="13"/>
      <c r="I292" s="26"/>
      <c r="J292" s="54"/>
      <c r="K292" s="55"/>
      <c r="L292" s="58"/>
      <c r="M292" s="57"/>
      <c r="N292" s="58"/>
      <c r="O292" s="58"/>
      <c r="P292" s="58"/>
      <c r="Q292" s="58"/>
      <c r="R292" s="58"/>
    </row>
    <row r="293" spans="1:18" ht="18" customHeight="1">
      <c r="A293" s="9">
        <v>245</v>
      </c>
      <c r="B293" s="10" t="str">
        <f t="shared" si="4"/>
        <v>000-000</v>
      </c>
      <c r="C293" s="10"/>
      <c r="D293" s="10"/>
      <c r="E293" s="10"/>
      <c r="F293" s="10"/>
      <c r="G293" s="27"/>
      <c r="H293" s="13"/>
      <c r="I293" s="26"/>
      <c r="J293" s="54"/>
      <c r="K293" s="55"/>
      <c r="L293" s="58"/>
      <c r="M293" s="57"/>
      <c r="N293" s="58"/>
      <c r="O293" s="58"/>
      <c r="P293" s="58"/>
      <c r="Q293" s="58"/>
      <c r="R293" s="58"/>
    </row>
    <row r="294" spans="1:18" ht="18" customHeight="1">
      <c r="A294" s="9">
        <v>246</v>
      </c>
      <c r="B294" s="10" t="str">
        <f t="shared" si="4"/>
        <v>000-000</v>
      </c>
      <c r="C294" s="10"/>
      <c r="D294" s="10"/>
      <c r="E294" s="10"/>
      <c r="F294" s="10"/>
      <c r="G294" s="27"/>
      <c r="H294" s="13"/>
      <c r="I294" s="26"/>
      <c r="J294" s="54"/>
      <c r="K294" s="55"/>
      <c r="L294" s="58"/>
      <c r="M294" s="57"/>
      <c r="N294" s="58"/>
      <c r="O294" s="58"/>
      <c r="P294" s="58"/>
      <c r="Q294" s="58"/>
      <c r="R294" s="58"/>
    </row>
    <row r="295" spans="1:18" ht="18" customHeight="1">
      <c r="A295" s="9">
        <v>247</v>
      </c>
      <c r="B295" s="10" t="str">
        <f t="shared" si="4"/>
        <v>000-000</v>
      </c>
      <c r="C295" s="10"/>
      <c r="D295" s="10"/>
      <c r="E295" s="10"/>
      <c r="F295" s="10"/>
      <c r="G295" s="27"/>
      <c r="H295" s="13"/>
      <c r="I295" s="26"/>
      <c r="J295" s="54"/>
      <c r="K295" s="55"/>
      <c r="L295" s="58"/>
      <c r="M295" s="57"/>
      <c r="N295" s="58"/>
      <c r="O295" s="58"/>
      <c r="P295" s="58"/>
      <c r="Q295" s="58"/>
      <c r="R295" s="58"/>
    </row>
    <row r="296" spans="1:18" ht="18" customHeight="1">
      <c r="A296" s="9">
        <v>248</v>
      </c>
      <c r="B296" s="10" t="str">
        <f t="shared" si="4"/>
        <v>000-000</v>
      </c>
      <c r="C296" s="10"/>
      <c r="D296" s="10"/>
      <c r="E296" s="10"/>
      <c r="F296" s="10"/>
      <c r="G296" s="27"/>
      <c r="H296" s="13"/>
      <c r="I296" s="26"/>
      <c r="J296" s="54"/>
      <c r="K296" s="55"/>
      <c r="L296" s="58"/>
      <c r="M296" s="57"/>
      <c r="N296" s="58"/>
      <c r="O296" s="58"/>
      <c r="P296" s="58"/>
      <c r="Q296" s="58"/>
      <c r="R296" s="58"/>
    </row>
    <row r="297" spans="1:18" ht="18" customHeight="1">
      <c r="A297" s="9">
        <v>249</v>
      </c>
      <c r="B297" s="10" t="str">
        <f t="shared" si="4"/>
        <v>000-000</v>
      </c>
      <c r="C297" s="10"/>
      <c r="D297" s="10"/>
      <c r="E297" s="10"/>
      <c r="F297" s="10"/>
      <c r="G297" s="27"/>
      <c r="H297" s="13"/>
      <c r="I297" s="26"/>
      <c r="J297" s="54"/>
      <c r="K297" s="55"/>
      <c r="L297" s="58"/>
      <c r="M297" s="57"/>
      <c r="N297" s="58"/>
      <c r="O297" s="58"/>
      <c r="P297" s="58"/>
      <c r="Q297" s="58"/>
      <c r="R297" s="58"/>
    </row>
    <row r="298" spans="1:18" ht="18" customHeight="1">
      <c r="A298" s="9">
        <v>250</v>
      </c>
      <c r="B298" s="10" t="str">
        <f t="shared" si="4"/>
        <v>000-000</v>
      </c>
      <c r="C298" s="10"/>
      <c r="D298" s="10"/>
      <c r="E298" s="10"/>
      <c r="F298" s="10"/>
      <c r="G298" s="27"/>
      <c r="H298" s="13"/>
      <c r="I298" s="26"/>
      <c r="J298" s="54"/>
      <c r="K298" s="55"/>
      <c r="L298" s="58"/>
      <c r="M298" s="57"/>
      <c r="N298" s="58"/>
      <c r="O298" s="58"/>
      <c r="P298" s="58"/>
      <c r="Q298" s="58"/>
      <c r="R298" s="58"/>
    </row>
    <row r="299" spans="1:18" ht="18" customHeight="1">
      <c r="A299" s="9">
        <v>251</v>
      </c>
      <c r="B299" s="10" t="str">
        <f t="shared" si="4"/>
        <v>000-000</v>
      </c>
      <c r="C299" s="10"/>
      <c r="D299" s="10"/>
      <c r="E299" s="10"/>
      <c r="F299" s="10"/>
      <c r="G299" s="27"/>
      <c r="H299" s="13"/>
      <c r="I299" s="26"/>
      <c r="J299" s="54"/>
      <c r="K299" s="55"/>
      <c r="L299" s="58"/>
      <c r="M299" s="57"/>
      <c r="N299" s="58"/>
      <c r="O299" s="58"/>
      <c r="P299" s="58"/>
      <c r="Q299" s="58"/>
      <c r="R299" s="58"/>
    </row>
    <row r="300" spans="1:18" ht="18" customHeight="1">
      <c r="A300" s="9">
        <v>252</v>
      </c>
      <c r="B300" s="10" t="str">
        <f t="shared" si="4"/>
        <v>000-000</v>
      </c>
      <c r="C300" s="10"/>
      <c r="D300" s="10"/>
      <c r="E300" s="10"/>
      <c r="F300" s="10"/>
      <c r="G300" s="27"/>
      <c r="H300" s="13"/>
      <c r="I300" s="26"/>
      <c r="J300" s="54"/>
      <c r="K300" s="55"/>
      <c r="L300" s="58"/>
      <c r="M300" s="57"/>
      <c r="N300" s="58"/>
      <c r="O300" s="58"/>
      <c r="P300" s="58"/>
      <c r="Q300" s="58"/>
      <c r="R300" s="58"/>
    </row>
    <row r="301" spans="1:18" ht="18" customHeight="1">
      <c r="A301" s="9">
        <v>253</v>
      </c>
      <c r="B301" s="10" t="str">
        <f t="shared" si="4"/>
        <v>000-000</v>
      </c>
      <c r="C301" s="10"/>
      <c r="D301" s="10"/>
      <c r="E301" s="10"/>
      <c r="F301" s="10"/>
      <c r="G301" s="27"/>
      <c r="H301" s="13"/>
      <c r="I301" s="26"/>
      <c r="J301" s="54"/>
      <c r="K301" s="55"/>
      <c r="L301" s="58"/>
      <c r="M301" s="57"/>
      <c r="N301" s="58"/>
      <c r="O301" s="58"/>
      <c r="P301" s="58"/>
      <c r="Q301" s="58"/>
      <c r="R301" s="58"/>
    </row>
    <row r="302" spans="1:18" ht="18" customHeight="1">
      <c r="A302" s="9">
        <v>254</v>
      </c>
      <c r="B302" s="10" t="str">
        <f t="shared" si="4"/>
        <v>000-000</v>
      </c>
      <c r="C302" s="10"/>
      <c r="D302" s="10"/>
      <c r="E302" s="10"/>
      <c r="F302" s="10"/>
      <c r="G302" s="27"/>
      <c r="H302" s="13"/>
      <c r="I302" s="26"/>
      <c r="J302" s="54"/>
      <c r="K302" s="55"/>
      <c r="L302" s="58"/>
      <c r="M302" s="57"/>
      <c r="N302" s="58"/>
      <c r="O302" s="58"/>
      <c r="P302" s="58"/>
      <c r="Q302" s="58"/>
      <c r="R302" s="58"/>
    </row>
    <row r="303" spans="1:18" ht="18" customHeight="1">
      <c r="A303" s="9">
        <v>255</v>
      </c>
      <c r="B303" s="10" t="str">
        <f t="shared" si="4"/>
        <v>000-000</v>
      </c>
      <c r="C303" s="10"/>
      <c r="D303" s="10"/>
      <c r="E303" s="10"/>
      <c r="F303" s="10"/>
      <c r="G303" s="27"/>
      <c r="H303" s="13"/>
      <c r="I303" s="26"/>
      <c r="J303" s="54"/>
      <c r="K303" s="55"/>
      <c r="L303" s="58"/>
      <c r="M303" s="57"/>
      <c r="N303" s="58"/>
      <c r="O303" s="58"/>
      <c r="P303" s="58"/>
      <c r="Q303" s="58"/>
      <c r="R303" s="58"/>
    </row>
    <row r="304" spans="1:18" ht="18" customHeight="1">
      <c r="A304" s="9">
        <v>256</v>
      </c>
      <c r="B304" s="10" t="str">
        <f t="shared" si="4"/>
        <v>000-000</v>
      </c>
      <c r="C304" s="10"/>
      <c r="D304" s="10"/>
      <c r="E304" s="10"/>
      <c r="F304" s="10"/>
      <c r="G304" s="27"/>
      <c r="H304" s="13"/>
      <c r="I304" s="26"/>
      <c r="J304" s="54"/>
      <c r="K304" s="55"/>
      <c r="L304" s="58"/>
      <c r="M304" s="57"/>
      <c r="N304" s="58"/>
      <c r="O304" s="58"/>
      <c r="P304" s="58"/>
      <c r="Q304" s="58"/>
      <c r="R304" s="58"/>
    </row>
    <row r="305" spans="1:18" ht="18" customHeight="1">
      <c r="A305" s="9">
        <v>257</v>
      </c>
      <c r="B305" s="10" t="str">
        <f t="shared" ref="B305:B368" si="5">TEXT(C305,"000")&amp;"-"&amp;TEXT(E305,"000")</f>
        <v>000-000</v>
      </c>
      <c r="C305" s="10"/>
      <c r="D305" s="10"/>
      <c r="E305" s="10"/>
      <c r="F305" s="10"/>
      <c r="G305" s="27"/>
      <c r="H305" s="13"/>
      <c r="I305" s="26"/>
      <c r="J305" s="54"/>
      <c r="K305" s="55"/>
      <c r="L305" s="58"/>
      <c r="M305" s="57"/>
      <c r="N305" s="58"/>
      <c r="O305" s="58"/>
      <c r="P305" s="58"/>
      <c r="Q305" s="58"/>
      <c r="R305" s="58"/>
    </row>
    <row r="306" spans="1:18" ht="18" customHeight="1">
      <c r="A306" s="9">
        <v>258</v>
      </c>
      <c r="B306" s="10" t="str">
        <f t="shared" si="5"/>
        <v>000-000</v>
      </c>
      <c r="C306" s="10"/>
      <c r="D306" s="10"/>
      <c r="E306" s="10"/>
      <c r="F306" s="10"/>
      <c r="G306" s="27"/>
      <c r="H306" s="13"/>
      <c r="I306" s="26"/>
      <c r="J306" s="54"/>
      <c r="K306" s="55"/>
      <c r="L306" s="58"/>
      <c r="M306" s="57"/>
      <c r="N306" s="58"/>
      <c r="O306" s="58"/>
      <c r="P306" s="58"/>
      <c r="Q306" s="58"/>
      <c r="R306" s="58"/>
    </row>
    <row r="307" spans="1:18" ht="18" customHeight="1">
      <c r="A307" s="9">
        <v>259</v>
      </c>
      <c r="B307" s="10" t="str">
        <f t="shared" si="5"/>
        <v>000-000</v>
      </c>
      <c r="C307" s="10"/>
      <c r="D307" s="10"/>
      <c r="E307" s="10"/>
      <c r="F307" s="10"/>
      <c r="G307" s="27"/>
      <c r="H307" s="13"/>
      <c r="I307" s="26"/>
      <c r="J307" s="54"/>
      <c r="K307" s="55"/>
      <c r="L307" s="58"/>
      <c r="M307" s="57"/>
      <c r="N307" s="58"/>
      <c r="O307" s="58"/>
      <c r="P307" s="58"/>
      <c r="Q307" s="58"/>
      <c r="R307" s="58"/>
    </row>
    <row r="308" spans="1:18" ht="18" customHeight="1">
      <c r="A308" s="9">
        <v>260</v>
      </c>
      <c r="B308" s="10" t="str">
        <f t="shared" si="5"/>
        <v>000-000</v>
      </c>
      <c r="C308" s="10"/>
      <c r="D308" s="10"/>
      <c r="E308" s="10"/>
      <c r="F308" s="10"/>
      <c r="G308" s="27"/>
      <c r="H308" s="13"/>
      <c r="I308" s="26"/>
      <c r="J308" s="54"/>
      <c r="K308" s="55"/>
      <c r="L308" s="58"/>
      <c r="M308" s="57"/>
      <c r="N308" s="58"/>
      <c r="O308" s="58"/>
      <c r="P308" s="58"/>
      <c r="Q308" s="58"/>
      <c r="R308" s="58"/>
    </row>
    <row r="309" spans="1:18" ht="18" customHeight="1">
      <c r="A309" s="9">
        <v>261</v>
      </c>
      <c r="B309" s="10" t="str">
        <f t="shared" si="5"/>
        <v>000-000</v>
      </c>
      <c r="C309" s="10"/>
      <c r="D309" s="10"/>
      <c r="E309" s="10"/>
      <c r="F309" s="10"/>
      <c r="G309" s="27"/>
      <c r="H309" s="13"/>
      <c r="I309" s="26"/>
      <c r="J309" s="54"/>
      <c r="K309" s="55"/>
      <c r="L309" s="58"/>
      <c r="M309" s="57"/>
      <c r="N309" s="58"/>
      <c r="O309" s="58"/>
      <c r="P309" s="58"/>
      <c r="Q309" s="58"/>
      <c r="R309" s="58"/>
    </row>
    <row r="310" spans="1:18" ht="18" customHeight="1">
      <c r="A310" s="9">
        <v>262</v>
      </c>
      <c r="B310" s="10" t="str">
        <f t="shared" si="5"/>
        <v>000-000</v>
      </c>
      <c r="C310" s="10"/>
      <c r="D310" s="10"/>
      <c r="E310" s="10"/>
      <c r="F310" s="10"/>
      <c r="G310" s="27"/>
      <c r="H310" s="13"/>
      <c r="I310" s="26"/>
      <c r="J310" s="54"/>
      <c r="K310" s="55"/>
      <c r="L310" s="58"/>
      <c r="M310" s="57"/>
      <c r="N310" s="58"/>
      <c r="O310" s="58"/>
      <c r="P310" s="58"/>
      <c r="Q310" s="58"/>
      <c r="R310" s="58"/>
    </row>
    <row r="311" spans="1:18" ht="18" customHeight="1">
      <c r="A311" s="9">
        <v>263</v>
      </c>
      <c r="B311" s="10" t="str">
        <f t="shared" si="5"/>
        <v>000-000</v>
      </c>
      <c r="C311" s="10"/>
      <c r="D311" s="10"/>
      <c r="E311" s="10"/>
      <c r="F311" s="10"/>
      <c r="G311" s="27"/>
      <c r="H311" s="13"/>
      <c r="I311" s="26"/>
      <c r="J311" s="54"/>
      <c r="K311" s="55"/>
      <c r="L311" s="58"/>
      <c r="M311" s="57"/>
      <c r="N311" s="58"/>
      <c r="O311" s="58"/>
      <c r="P311" s="58"/>
      <c r="Q311" s="58"/>
      <c r="R311" s="58"/>
    </row>
    <row r="312" spans="1:18" ht="18" customHeight="1">
      <c r="A312" s="9">
        <v>264</v>
      </c>
      <c r="B312" s="10" t="str">
        <f t="shared" si="5"/>
        <v>000-000</v>
      </c>
      <c r="C312" s="10"/>
      <c r="D312" s="10"/>
      <c r="E312" s="10"/>
      <c r="F312" s="10"/>
      <c r="G312" s="27"/>
      <c r="H312" s="13"/>
      <c r="I312" s="26"/>
      <c r="J312" s="54"/>
      <c r="K312" s="55"/>
      <c r="L312" s="58"/>
      <c r="M312" s="57"/>
      <c r="N312" s="58"/>
      <c r="O312" s="58"/>
      <c r="P312" s="58"/>
      <c r="Q312" s="58"/>
      <c r="R312" s="58"/>
    </row>
    <row r="313" spans="1:18" ht="18" customHeight="1">
      <c r="A313" s="9">
        <v>265</v>
      </c>
      <c r="B313" s="10" t="str">
        <f t="shared" si="5"/>
        <v>000-000</v>
      </c>
      <c r="C313" s="10"/>
      <c r="D313" s="10"/>
      <c r="E313" s="10"/>
      <c r="F313" s="10"/>
      <c r="G313" s="27"/>
      <c r="H313" s="13"/>
      <c r="I313" s="26"/>
      <c r="J313" s="54"/>
      <c r="K313" s="55"/>
      <c r="L313" s="58"/>
      <c r="M313" s="57"/>
      <c r="N313" s="58"/>
      <c r="O313" s="58"/>
      <c r="P313" s="58"/>
      <c r="Q313" s="58"/>
      <c r="R313" s="58"/>
    </row>
    <row r="314" spans="1:18" ht="18" customHeight="1">
      <c r="A314" s="9">
        <v>266</v>
      </c>
      <c r="B314" s="10" t="str">
        <f t="shared" si="5"/>
        <v>000-000</v>
      </c>
      <c r="C314" s="10"/>
      <c r="D314" s="10"/>
      <c r="E314" s="10"/>
      <c r="F314" s="10"/>
      <c r="G314" s="27"/>
      <c r="H314" s="13"/>
      <c r="I314" s="26"/>
      <c r="J314" s="54"/>
      <c r="K314" s="55"/>
      <c r="L314" s="58"/>
      <c r="M314" s="57"/>
      <c r="N314" s="58"/>
      <c r="O314" s="58"/>
      <c r="P314" s="58"/>
      <c r="Q314" s="58"/>
      <c r="R314" s="58"/>
    </row>
    <row r="315" spans="1:18" ht="18" customHeight="1">
      <c r="A315" s="9">
        <v>267</v>
      </c>
      <c r="B315" s="10" t="str">
        <f t="shared" si="5"/>
        <v>000-000</v>
      </c>
      <c r="C315" s="10"/>
      <c r="D315" s="10"/>
      <c r="E315" s="10"/>
      <c r="F315" s="10"/>
      <c r="G315" s="27"/>
      <c r="H315" s="13"/>
      <c r="I315" s="26"/>
      <c r="J315" s="54"/>
      <c r="K315" s="55"/>
      <c r="L315" s="58"/>
      <c r="M315" s="57"/>
      <c r="N315" s="58"/>
      <c r="O315" s="58"/>
      <c r="P315" s="58"/>
      <c r="Q315" s="58"/>
      <c r="R315" s="58"/>
    </row>
    <row r="316" spans="1:18" ht="18" customHeight="1">
      <c r="A316" s="9">
        <v>268</v>
      </c>
      <c r="B316" s="10" t="str">
        <f t="shared" si="5"/>
        <v>000-000</v>
      </c>
      <c r="C316" s="10"/>
      <c r="D316" s="10"/>
      <c r="E316" s="10"/>
      <c r="F316" s="10"/>
      <c r="G316" s="27"/>
      <c r="H316" s="13"/>
      <c r="I316" s="26"/>
      <c r="J316" s="54"/>
      <c r="K316" s="55"/>
      <c r="L316" s="58"/>
      <c r="M316" s="57"/>
      <c r="N316" s="58"/>
      <c r="O316" s="58"/>
      <c r="P316" s="58"/>
      <c r="Q316" s="58"/>
      <c r="R316" s="58"/>
    </row>
    <row r="317" spans="1:18" ht="18" customHeight="1">
      <c r="A317" s="9">
        <v>269</v>
      </c>
      <c r="B317" s="10" t="str">
        <f t="shared" si="5"/>
        <v>000-000</v>
      </c>
      <c r="C317" s="10"/>
      <c r="D317" s="10"/>
      <c r="E317" s="10"/>
      <c r="F317" s="10"/>
      <c r="G317" s="27"/>
      <c r="H317" s="13"/>
      <c r="I317" s="26"/>
      <c r="J317" s="54"/>
      <c r="K317" s="55"/>
      <c r="L317" s="58"/>
      <c r="M317" s="57"/>
      <c r="N317" s="58"/>
      <c r="O317" s="58"/>
      <c r="P317" s="58"/>
      <c r="Q317" s="58"/>
      <c r="R317" s="58"/>
    </row>
    <row r="318" spans="1:18" ht="18" customHeight="1">
      <c r="A318" s="9">
        <v>270</v>
      </c>
      <c r="B318" s="10" t="str">
        <f t="shared" si="5"/>
        <v>000-000</v>
      </c>
      <c r="C318" s="10"/>
      <c r="D318" s="10"/>
      <c r="E318" s="10"/>
      <c r="F318" s="10"/>
      <c r="G318" s="27"/>
      <c r="H318" s="13"/>
      <c r="I318" s="26"/>
      <c r="J318" s="54"/>
      <c r="K318" s="55"/>
      <c r="L318" s="58"/>
      <c r="M318" s="57"/>
      <c r="N318" s="58"/>
      <c r="O318" s="58"/>
      <c r="P318" s="58"/>
      <c r="Q318" s="58"/>
      <c r="R318" s="58"/>
    </row>
    <row r="319" spans="1:18" ht="18" customHeight="1">
      <c r="A319" s="9">
        <v>271</v>
      </c>
      <c r="B319" s="10" t="str">
        <f t="shared" si="5"/>
        <v>000-000</v>
      </c>
      <c r="C319" s="10"/>
      <c r="D319" s="10"/>
      <c r="E319" s="10"/>
      <c r="F319" s="10"/>
      <c r="G319" s="27"/>
      <c r="H319" s="13"/>
      <c r="I319" s="26"/>
      <c r="J319" s="54"/>
      <c r="K319" s="55"/>
      <c r="L319" s="58"/>
      <c r="M319" s="57"/>
      <c r="N319" s="58"/>
      <c r="O319" s="58"/>
      <c r="P319" s="58"/>
      <c r="Q319" s="58"/>
      <c r="R319" s="58"/>
    </row>
    <row r="320" spans="1:18" ht="18" customHeight="1">
      <c r="A320" s="9">
        <v>272</v>
      </c>
      <c r="B320" s="10" t="str">
        <f t="shared" si="5"/>
        <v>000-000</v>
      </c>
      <c r="C320" s="10"/>
      <c r="D320" s="10"/>
      <c r="E320" s="10"/>
      <c r="F320" s="10"/>
      <c r="G320" s="27"/>
      <c r="H320" s="13"/>
      <c r="I320" s="26"/>
      <c r="J320" s="54"/>
      <c r="K320" s="55"/>
      <c r="L320" s="58"/>
      <c r="M320" s="57"/>
      <c r="N320" s="58"/>
      <c r="O320" s="58"/>
      <c r="P320" s="58"/>
      <c r="Q320" s="58"/>
      <c r="R320" s="58"/>
    </row>
    <row r="321" spans="1:18" ht="18" customHeight="1">
      <c r="A321" s="9">
        <v>273</v>
      </c>
      <c r="B321" s="10" t="str">
        <f t="shared" si="5"/>
        <v>000-000</v>
      </c>
      <c r="C321" s="10"/>
      <c r="D321" s="10"/>
      <c r="E321" s="10"/>
      <c r="F321" s="10"/>
      <c r="G321" s="27"/>
      <c r="H321" s="13"/>
      <c r="I321" s="26"/>
      <c r="J321" s="54"/>
      <c r="K321" s="55"/>
      <c r="L321" s="58"/>
      <c r="M321" s="57"/>
      <c r="N321" s="58"/>
      <c r="O321" s="58"/>
      <c r="P321" s="58"/>
      <c r="Q321" s="58"/>
      <c r="R321" s="58"/>
    </row>
    <row r="322" spans="1:18" ht="18" customHeight="1">
      <c r="A322" s="9">
        <v>274</v>
      </c>
      <c r="B322" s="10" t="str">
        <f t="shared" si="5"/>
        <v>000-000</v>
      </c>
      <c r="C322" s="10"/>
      <c r="D322" s="10"/>
      <c r="E322" s="10"/>
      <c r="F322" s="10"/>
      <c r="G322" s="27"/>
      <c r="H322" s="13"/>
      <c r="I322" s="26"/>
      <c r="J322" s="54"/>
      <c r="K322" s="55"/>
      <c r="L322" s="58"/>
      <c r="M322" s="57"/>
      <c r="N322" s="58"/>
      <c r="O322" s="58"/>
      <c r="P322" s="58"/>
      <c r="Q322" s="58"/>
      <c r="R322" s="58"/>
    </row>
    <row r="323" spans="1:18" ht="18" customHeight="1">
      <c r="A323" s="9">
        <v>275</v>
      </c>
      <c r="B323" s="10" t="str">
        <f t="shared" si="5"/>
        <v>000-000</v>
      </c>
      <c r="C323" s="10"/>
      <c r="D323" s="10"/>
      <c r="E323" s="10"/>
      <c r="F323" s="10"/>
      <c r="G323" s="27"/>
      <c r="H323" s="13"/>
      <c r="I323" s="26"/>
      <c r="J323" s="54"/>
      <c r="K323" s="55"/>
      <c r="L323" s="58"/>
      <c r="M323" s="57"/>
      <c r="N323" s="58"/>
      <c r="O323" s="58"/>
      <c r="P323" s="58"/>
      <c r="Q323" s="58"/>
      <c r="R323" s="58"/>
    </row>
    <row r="324" spans="1:18" ht="18" customHeight="1">
      <c r="A324" s="9">
        <v>276</v>
      </c>
      <c r="B324" s="10" t="str">
        <f t="shared" si="5"/>
        <v>000-000</v>
      </c>
      <c r="C324" s="10"/>
      <c r="D324" s="10"/>
      <c r="E324" s="10"/>
      <c r="F324" s="10"/>
      <c r="G324" s="27"/>
      <c r="H324" s="13"/>
      <c r="I324" s="26"/>
      <c r="J324" s="54"/>
      <c r="K324" s="55"/>
      <c r="L324" s="58"/>
      <c r="M324" s="57"/>
      <c r="N324" s="58"/>
      <c r="O324" s="58"/>
      <c r="P324" s="58"/>
      <c r="Q324" s="58"/>
      <c r="R324" s="58"/>
    </row>
    <row r="325" spans="1:18" ht="18" customHeight="1">
      <c r="A325" s="9">
        <v>277</v>
      </c>
      <c r="B325" s="10" t="str">
        <f t="shared" si="5"/>
        <v>000-000</v>
      </c>
      <c r="C325" s="10"/>
      <c r="D325" s="10"/>
      <c r="E325" s="10"/>
      <c r="F325" s="10"/>
      <c r="G325" s="27"/>
      <c r="H325" s="13"/>
      <c r="I325" s="26"/>
      <c r="J325" s="54"/>
      <c r="K325" s="55"/>
      <c r="L325" s="58"/>
      <c r="M325" s="57"/>
      <c r="N325" s="58"/>
      <c r="O325" s="58"/>
      <c r="P325" s="58"/>
      <c r="Q325" s="58"/>
      <c r="R325" s="58"/>
    </row>
    <row r="326" spans="1:18" ht="18" customHeight="1">
      <c r="A326" s="9">
        <v>278</v>
      </c>
      <c r="B326" s="10" t="str">
        <f t="shared" si="5"/>
        <v>000-000</v>
      </c>
      <c r="C326" s="10"/>
      <c r="D326" s="10"/>
      <c r="E326" s="10"/>
      <c r="F326" s="10"/>
      <c r="G326" s="27"/>
      <c r="H326" s="13"/>
      <c r="I326" s="26"/>
      <c r="J326" s="54"/>
      <c r="K326" s="55"/>
      <c r="L326" s="58"/>
      <c r="M326" s="57"/>
      <c r="N326" s="58"/>
      <c r="O326" s="58"/>
      <c r="P326" s="58"/>
      <c r="Q326" s="58"/>
      <c r="R326" s="58"/>
    </row>
    <row r="327" spans="1:18" ht="18" customHeight="1">
      <c r="A327" s="9">
        <v>279</v>
      </c>
      <c r="B327" s="10" t="str">
        <f t="shared" si="5"/>
        <v>000-000</v>
      </c>
      <c r="C327" s="10"/>
      <c r="D327" s="10"/>
      <c r="E327" s="10"/>
      <c r="F327" s="10"/>
      <c r="G327" s="27"/>
      <c r="H327" s="13"/>
      <c r="I327" s="26"/>
      <c r="J327" s="54"/>
      <c r="K327" s="55"/>
      <c r="L327" s="58"/>
      <c r="M327" s="57"/>
      <c r="N327" s="58"/>
      <c r="O327" s="58"/>
      <c r="P327" s="58"/>
      <c r="Q327" s="58"/>
      <c r="R327" s="58"/>
    </row>
    <row r="328" spans="1:18" ht="18" customHeight="1">
      <c r="A328" s="9">
        <v>280</v>
      </c>
      <c r="B328" s="10" t="str">
        <f t="shared" si="5"/>
        <v>000-000</v>
      </c>
      <c r="C328" s="10"/>
      <c r="D328" s="10"/>
      <c r="E328" s="10"/>
      <c r="F328" s="10"/>
      <c r="G328" s="27"/>
      <c r="H328" s="13"/>
      <c r="I328" s="26"/>
      <c r="J328" s="54"/>
      <c r="K328" s="55"/>
      <c r="L328" s="58"/>
      <c r="M328" s="57"/>
      <c r="N328" s="58"/>
      <c r="O328" s="58"/>
      <c r="P328" s="58"/>
      <c r="Q328" s="58"/>
      <c r="R328" s="58"/>
    </row>
    <row r="329" spans="1:18" ht="18" customHeight="1">
      <c r="A329" s="9">
        <v>281</v>
      </c>
      <c r="B329" s="10" t="str">
        <f t="shared" si="5"/>
        <v>000-000</v>
      </c>
      <c r="C329" s="10"/>
      <c r="D329" s="10"/>
      <c r="E329" s="10"/>
      <c r="F329" s="10"/>
      <c r="G329" s="27"/>
      <c r="H329" s="13"/>
      <c r="I329" s="26"/>
      <c r="J329" s="54"/>
      <c r="K329" s="55"/>
      <c r="L329" s="58"/>
      <c r="M329" s="57"/>
      <c r="N329" s="58"/>
      <c r="O329" s="58"/>
      <c r="P329" s="58"/>
      <c r="Q329" s="58"/>
      <c r="R329" s="58"/>
    </row>
    <row r="330" spans="1:18" ht="18" customHeight="1">
      <c r="A330" s="9">
        <v>282</v>
      </c>
      <c r="B330" s="10" t="str">
        <f t="shared" si="5"/>
        <v>000-000</v>
      </c>
      <c r="C330" s="10"/>
      <c r="D330" s="10"/>
      <c r="E330" s="10"/>
      <c r="F330" s="10"/>
      <c r="G330" s="27"/>
      <c r="H330" s="13"/>
      <c r="I330" s="26"/>
      <c r="J330" s="54"/>
      <c r="K330" s="55"/>
      <c r="L330" s="58"/>
      <c r="M330" s="57"/>
      <c r="N330" s="58"/>
      <c r="O330" s="58"/>
      <c r="P330" s="58"/>
      <c r="Q330" s="58"/>
      <c r="R330" s="58"/>
    </row>
    <row r="331" spans="1:18" ht="18" customHeight="1">
      <c r="A331" s="9">
        <v>283</v>
      </c>
      <c r="B331" s="10" t="str">
        <f t="shared" si="5"/>
        <v>000-000</v>
      </c>
      <c r="C331" s="10"/>
      <c r="D331" s="10"/>
      <c r="E331" s="10"/>
      <c r="F331" s="10"/>
      <c r="G331" s="27"/>
      <c r="H331" s="13"/>
      <c r="I331" s="26"/>
      <c r="J331" s="54"/>
      <c r="K331" s="55"/>
      <c r="L331" s="58"/>
      <c r="M331" s="57"/>
      <c r="N331" s="58"/>
      <c r="O331" s="58"/>
      <c r="P331" s="58"/>
      <c r="Q331" s="58"/>
      <c r="R331" s="58"/>
    </row>
    <row r="332" spans="1:18" ht="18" customHeight="1">
      <c r="A332" s="9">
        <v>284</v>
      </c>
      <c r="B332" s="10" t="str">
        <f t="shared" si="5"/>
        <v>000-000</v>
      </c>
      <c r="C332" s="10"/>
      <c r="D332" s="10"/>
      <c r="E332" s="10"/>
      <c r="F332" s="10"/>
      <c r="G332" s="27"/>
      <c r="H332" s="13"/>
      <c r="I332" s="26"/>
      <c r="J332" s="54"/>
      <c r="K332" s="55"/>
      <c r="L332" s="58"/>
      <c r="M332" s="57"/>
      <c r="N332" s="58"/>
      <c r="O332" s="58"/>
      <c r="P332" s="58"/>
      <c r="Q332" s="58"/>
      <c r="R332" s="58"/>
    </row>
    <row r="333" spans="1:18" ht="18" customHeight="1">
      <c r="A333" s="9">
        <v>285</v>
      </c>
      <c r="B333" s="10" t="str">
        <f t="shared" si="5"/>
        <v>000-000</v>
      </c>
      <c r="C333" s="10"/>
      <c r="D333" s="10"/>
      <c r="E333" s="10"/>
      <c r="F333" s="10"/>
      <c r="G333" s="27"/>
      <c r="H333" s="13"/>
      <c r="I333" s="26"/>
      <c r="J333" s="54"/>
      <c r="K333" s="55"/>
      <c r="L333" s="58"/>
      <c r="M333" s="57"/>
      <c r="N333" s="58"/>
      <c r="O333" s="58"/>
      <c r="P333" s="58"/>
      <c r="Q333" s="58"/>
      <c r="R333" s="58"/>
    </row>
    <row r="334" spans="1:18" ht="18" customHeight="1">
      <c r="A334" s="9">
        <v>286</v>
      </c>
      <c r="B334" s="10" t="str">
        <f t="shared" si="5"/>
        <v>000-000</v>
      </c>
      <c r="C334" s="10"/>
      <c r="D334" s="10"/>
      <c r="E334" s="10"/>
      <c r="F334" s="10"/>
      <c r="G334" s="27"/>
      <c r="H334" s="13"/>
      <c r="I334" s="26"/>
      <c r="J334" s="54"/>
      <c r="K334" s="55"/>
      <c r="L334" s="58"/>
      <c r="M334" s="57"/>
      <c r="N334" s="58"/>
      <c r="O334" s="58"/>
      <c r="P334" s="58"/>
      <c r="Q334" s="58"/>
      <c r="R334" s="58"/>
    </row>
    <row r="335" spans="1:18" ht="18" customHeight="1">
      <c r="A335" s="9">
        <v>287</v>
      </c>
      <c r="B335" s="10" t="str">
        <f t="shared" si="5"/>
        <v>000-000</v>
      </c>
      <c r="C335" s="10"/>
      <c r="D335" s="10"/>
      <c r="E335" s="10"/>
      <c r="F335" s="10"/>
      <c r="G335" s="27"/>
      <c r="H335" s="13"/>
      <c r="I335" s="26"/>
      <c r="J335" s="54"/>
      <c r="K335" s="55"/>
      <c r="L335" s="58"/>
      <c r="M335" s="57"/>
      <c r="N335" s="58"/>
      <c r="O335" s="58"/>
      <c r="P335" s="58"/>
      <c r="Q335" s="58"/>
      <c r="R335" s="58"/>
    </row>
    <row r="336" spans="1:18" ht="18" customHeight="1">
      <c r="A336" s="9">
        <v>288</v>
      </c>
      <c r="B336" s="10" t="str">
        <f t="shared" si="5"/>
        <v>000-000</v>
      </c>
      <c r="C336" s="10"/>
      <c r="D336" s="10"/>
      <c r="E336" s="10"/>
      <c r="F336" s="10"/>
      <c r="G336" s="27"/>
      <c r="H336" s="13"/>
      <c r="I336" s="26"/>
      <c r="J336" s="54"/>
      <c r="K336" s="55"/>
      <c r="L336" s="58"/>
      <c r="M336" s="57"/>
      <c r="N336" s="58"/>
      <c r="O336" s="58"/>
      <c r="P336" s="58"/>
      <c r="Q336" s="58"/>
      <c r="R336" s="58"/>
    </row>
    <row r="337" spans="1:18" ht="18" customHeight="1">
      <c r="A337" s="9">
        <v>289</v>
      </c>
      <c r="B337" s="10" t="str">
        <f t="shared" si="5"/>
        <v>000-000</v>
      </c>
      <c r="C337" s="10"/>
      <c r="D337" s="10"/>
      <c r="E337" s="10"/>
      <c r="F337" s="10"/>
      <c r="G337" s="27"/>
      <c r="H337" s="13"/>
      <c r="I337" s="26"/>
      <c r="J337" s="54"/>
      <c r="K337" s="55"/>
      <c r="L337" s="58"/>
      <c r="M337" s="57"/>
      <c r="N337" s="58"/>
      <c r="O337" s="58"/>
      <c r="P337" s="58"/>
      <c r="Q337" s="58"/>
      <c r="R337" s="58"/>
    </row>
    <row r="338" spans="1:18" ht="18" customHeight="1">
      <c r="A338" s="9">
        <v>290</v>
      </c>
      <c r="B338" s="10" t="str">
        <f t="shared" si="5"/>
        <v>000-000</v>
      </c>
      <c r="C338" s="10"/>
      <c r="D338" s="10"/>
      <c r="E338" s="10"/>
      <c r="F338" s="10"/>
      <c r="G338" s="27"/>
      <c r="H338" s="13"/>
      <c r="I338" s="26"/>
      <c r="J338" s="54"/>
      <c r="K338" s="55"/>
      <c r="L338" s="58"/>
      <c r="M338" s="57"/>
      <c r="N338" s="58"/>
      <c r="O338" s="58"/>
      <c r="P338" s="58"/>
      <c r="Q338" s="58"/>
      <c r="R338" s="58"/>
    </row>
    <row r="339" spans="1:18" ht="18" customHeight="1">
      <c r="A339" s="9">
        <v>291</v>
      </c>
      <c r="B339" s="10" t="str">
        <f t="shared" si="5"/>
        <v>000-000</v>
      </c>
      <c r="C339" s="10"/>
      <c r="D339" s="10"/>
      <c r="E339" s="10"/>
      <c r="F339" s="10"/>
      <c r="G339" s="27"/>
      <c r="H339" s="13"/>
      <c r="I339" s="26"/>
      <c r="J339" s="54"/>
      <c r="K339" s="55"/>
      <c r="L339" s="58"/>
      <c r="M339" s="57"/>
      <c r="N339" s="58"/>
      <c r="O339" s="58"/>
      <c r="P339" s="58"/>
      <c r="Q339" s="58"/>
      <c r="R339" s="58"/>
    </row>
    <row r="340" spans="1:18" ht="18" customHeight="1">
      <c r="A340" s="9">
        <v>292</v>
      </c>
      <c r="B340" s="10" t="str">
        <f t="shared" si="5"/>
        <v>000-000</v>
      </c>
      <c r="C340" s="10"/>
      <c r="D340" s="10"/>
      <c r="E340" s="10"/>
      <c r="F340" s="10"/>
      <c r="G340" s="27"/>
      <c r="H340" s="13"/>
      <c r="I340" s="26"/>
      <c r="J340" s="54"/>
      <c r="K340" s="55"/>
      <c r="L340" s="58"/>
      <c r="M340" s="57"/>
      <c r="N340" s="58"/>
      <c r="O340" s="58"/>
      <c r="P340" s="58"/>
      <c r="Q340" s="58"/>
      <c r="R340" s="58"/>
    </row>
    <row r="341" spans="1:18" ht="18" customHeight="1">
      <c r="A341" s="9">
        <v>293</v>
      </c>
      <c r="B341" s="10" t="str">
        <f t="shared" si="5"/>
        <v>000-000</v>
      </c>
      <c r="C341" s="10"/>
      <c r="D341" s="10"/>
      <c r="E341" s="10"/>
      <c r="F341" s="10"/>
      <c r="G341" s="27"/>
      <c r="H341" s="13"/>
      <c r="I341" s="26"/>
      <c r="J341" s="54"/>
      <c r="K341" s="55"/>
      <c r="L341" s="58"/>
      <c r="M341" s="57"/>
      <c r="N341" s="58"/>
      <c r="O341" s="58"/>
      <c r="P341" s="58"/>
      <c r="Q341" s="58"/>
      <c r="R341" s="58"/>
    </row>
    <row r="342" spans="1:18" ht="18" customHeight="1">
      <c r="A342" s="9">
        <v>294</v>
      </c>
      <c r="B342" s="10" t="str">
        <f t="shared" si="5"/>
        <v>000-000</v>
      </c>
      <c r="C342" s="10"/>
      <c r="D342" s="10"/>
      <c r="E342" s="10"/>
      <c r="F342" s="10"/>
      <c r="G342" s="27"/>
      <c r="H342" s="13"/>
      <c r="I342" s="26"/>
      <c r="J342" s="54"/>
      <c r="K342" s="55"/>
      <c r="L342" s="58"/>
      <c r="M342" s="57"/>
      <c r="N342" s="58"/>
      <c r="O342" s="58"/>
      <c r="P342" s="58"/>
      <c r="Q342" s="58"/>
      <c r="R342" s="58"/>
    </row>
    <row r="343" spans="1:18" ht="18" customHeight="1">
      <c r="A343" s="9">
        <v>295</v>
      </c>
      <c r="B343" s="10" t="str">
        <f t="shared" si="5"/>
        <v>000-000</v>
      </c>
      <c r="C343" s="10"/>
      <c r="D343" s="10"/>
      <c r="E343" s="10"/>
      <c r="F343" s="10"/>
      <c r="G343" s="27"/>
      <c r="H343" s="13"/>
      <c r="I343" s="26"/>
      <c r="J343" s="54"/>
      <c r="K343" s="55"/>
      <c r="L343" s="58"/>
      <c r="M343" s="57"/>
      <c r="N343" s="58"/>
      <c r="O343" s="58"/>
      <c r="P343" s="58"/>
      <c r="Q343" s="58"/>
      <c r="R343" s="58"/>
    </row>
    <row r="344" spans="1:18" ht="18" customHeight="1">
      <c r="A344" s="9">
        <v>296</v>
      </c>
      <c r="B344" s="10" t="str">
        <f t="shared" si="5"/>
        <v>000-000</v>
      </c>
      <c r="C344" s="10"/>
      <c r="D344" s="10"/>
      <c r="E344" s="10"/>
      <c r="F344" s="10"/>
      <c r="G344" s="27"/>
      <c r="H344" s="13"/>
      <c r="I344" s="26"/>
      <c r="J344" s="54"/>
      <c r="K344" s="55"/>
      <c r="L344" s="58"/>
      <c r="M344" s="57"/>
      <c r="N344" s="58"/>
      <c r="O344" s="58"/>
      <c r="P344" s="58"/>
      <c r="Q344" s="58"/>
      <c r="R344" s="58"/>
    </row>
    <row r="345" spans="1:18" ht="18" customHeight="1">
      <c r="A345" s="9">
        <v>297</v>
      </c>
      <c r="B345" s="10" t="str">
        <f t="shared" si="5"/>
        <v>000-000</v>
      </c>
      <c r="C345" s="10"/>
      <c r="D345" s="10"/>
      <c r="E345" s="10"/>
      <c r="F345" s="10"/>
      <c r="G345" s="27"/>
      <c r="H345" s="13"/>
      <c r="I345" s="26"/>
      <c r="J345" s="54"/>
      <c r="K345" s="55"/>
      <c r="L345" s="58"/>
      <c r="M345" s="57"/>
      <c r="N345" s="58"/>
      <c r="O345" s="58"/>
      <c r="P345" s="58"/>
      <c r="Q345" s="58"/>
      <c r="R345" s="58"/>
    </row>
    <row r="346" spans="1:18" ht="18" customHeight="1">
      <c r="A346" s="9">
        <v>298</v>
      </c>
      <c r="B346" s="10" t="str">
        <f t="shared" si="5"/>
        <v>000-000</v>
      </c>
      <c r="C346" s="10"/>
      <c r="D346" s="10"/>
      <c r="E346" s="10"/>
      <c r="F346" s="10"/>
      <c r="G346" s="27"/>
      <c r="H346" s="13"/>
      <c r="I346" s="26"/>
      <c r="J346" s="54"/>
      <c r="K346" s="55"/>
      <c r="L346" s="58"/>
      <c r="M346" s="57"/>
      <c r="N346" s="58"/>
      <c r="O346" s="58"/>
      <c r="P346" s="58"/>
      <c r="Q346" s="58"/>
      <c r="R346" s="58"/>
    </row>
    <row r="347" spans="1:18" ht="18" customHeight="1">
      <c r="A347" s="9">
        <v>299</v>
      </c>
      <c r="B347" s="10" t="str">
        <f t="shared" si="5"/>
        <v>000-000</v>
      </c>
      <c r="C347" s="10"/>
      <c r="D347" s="10"/>
      <c r="E347" s="10"/>
      <c r="F347" s="10"/>
      <c r="G347" s="27"/>
      <c r="H347" s="13"/>
      <c r="I347" s="26"/>
      <c r="J347" s="54"/>
      <c r="K347" s="55"/>
      <c r="L347" s="58"/>
      <c r="M347" s="57"/>
      <c r="N347" s="58"/>
      <c r="O347" s="58"/>
      <c r="P347" s="58"/>
      <c r="Q347" s="58"/>
      <c r="R347" s="58"/>
    </row>
    <row r="348" spans="1:18" ht="18" customHeight="1">
      <c r="A348" s="9">
        <v>300</v>
      </c>
      <c r="B348" s="10" t="str">
        <f t="shared" si="5"/>
        <v>000-000</v>
      </c>
      <c r="C348" s="10"/>
      <c r="D348" s="10"/>
      <c r="E348" s="10"/>
      <c r="F348" s="10"/>
      <c r="G348" s="27"/>
      <c r="H348" s="13"/>
      <c r="I348" s="26"/>
      <c r="J348" s="54"/>
      <c r="K348" s="55"/>
      <c r="L348" s="58"/>
      <c r="M348" s="57"/>
      <c r="N348" s="58"/>
      <c r="O348" s="58"/>
      <c r="P348" s="58"/>
      <c r="Q348" s="58"/>
      <c r="R348" s="58"/>
    </row>
    <row r="349" spans="1:18" ht="18" customHeight="1">
      <c r="A349" s="9">
        <v>301</v>
      </c>
      <c r="B349" s="10" t="str">
        <f t="shared" si="5"/>
        <v>000-000</v>
      </c>
      <c r="C349" s="10"/>
      <c r="D349" s="10"/>
      <c r="E349" s="10"/>
      <c r="F349" s="10"/>
      <c r="G349" s="27"/>
      <c r="H349" s="13"/>
      <c r="I349" s="26"/>
      <c r="J349" s="54"/>
      <c r="K349" s="55"/>
      <c r="L349" s="58"/>
      <c r="M349" s="57"/>
      <c r="N349" s="58"/>
      <c r="O349" s="58"/>
      <c r="P349" s="58"/>
      <c r="Q349" s="58"/>
      <c r="R349" s="58"/>
    </row>
    <row r="350" spans="1:18" ht="18" customHeight="1">
      <c r="A350" s="9">
        <v>302</v>
      </c>
      <c r="B350" s="10" t="str">
        <f t="shared" si="5"/>
        <v>000-000</v>
      </c>
      <c r="C350" s="10"/>
      <c r="D350" s="10"/>
      <c r="E350" s="10"/>
      <c r="F350" s="10"/>
      <c r="G350" s="27"/>
      <c r="H350" s="13"/>
      <c r="I350" s="26"/>
      <c r="J350" s="54"/>
      <c r="K350" s="55"/>
      <c r="L350" s="58"/>
      <c r="M350" s="57"/>
      <c r="N350" s="58"/>
      <c r="O350" s="58"/>
      <c r="P350" s="58"/>
      <c r="Q350" s="58"/>
      <c r="R350" s="58"/>
    </row>
    <row r="351" spans="1:18" ht="18" customHeight="1">
      <c r="A351" s="9">
        <v>303</v>
      </c>
      <c r="B351" s="10" t="str">
        <f t="shared" si="5"/>
        <v>000-000</v>
      </c>
      <c r="C351" s="10"/>
      <c r="D351" s="10"/>
      <c r="E351" s="10"/>
      <c r="F351" s="10"/>
      <c r="G351" s="27"/>
      <c r="H351" s="13"/>
      <c r="I351" s="26"/>
      <c r="J351" s="54"/>
      <c r="K351" s="55"/>
      <c r="L351" s="58"/>
      <c r="M351" s="57"/>
      <c r="N351" s="58"/>
      <c r="O351" s="58"/>
      <c r="P351" s="58"/>
      <c r="Q351" s="58"/>
      <c r="R351" s="58"/>
    </row>
    <row r="352" spans="1:18" ht="18" customHeight="1">
      <c r="A352" s="9">
        <v>304</v>
      </c>
      <c r="B352" s="10" t="str">
        <f t="shared" si="5"/>
        <v>000-000</v>
      </c>
      <c r="C352" s="10"/>
      <c r="D352" s="10"/>
      <c r="E352" s="10"/>
      <c r="F352" s="10"/>
      <c r="G352" s="27"/>
      <c r="H352" s="13"/>
      <c r="I352" s="26"/>
      <c r="J352" s="54"/>
      <c r="K352" s="55"/>
      <c r="L352" s="58"/>
      <c r="M352" s="57"/>
      <c r="N352" s="58"/>
      <c r="O352" s="58"/>
      <c r="P352" s="58"/>
      <c r="Q352" s="58"/>
      <c r="R352" s="58"/>
    </row>
    <row r="353" spans="1:18" ht="18" customHeight="1">
      <c r="A353" s="9">
        <v>305</v>
      </c>
      <c r="B353" s="10" t="str">
        <f t="shared" si="5"/>
        <v>000-000</v>
      </c>
      <c r="C353" s="10"/>
      <c r="D353" s="10"/>
      <c r="E353" s="10"/>
      <c r="F353" s="10"/>
      <c r="G353" s="27"/>
      <c r="H353" s="13"/>
      <c r="I353" s="26"/>
      <c r="J353" s="54"/>
      <c r="K353" s="55"/>
      <c r="L353" s="58"/>
      <c r="M353" s="57"/>
      <c r="N353" s="58"/>
      <c r="O353" s="58"/>
      <c r="P353" s="58"/>
      <c r="Q353" s="58"/>
      <c r="R353" s="58"/>
    </row>
    <row r="354" spans="1:18" ht="18" customHeight="1">
      <c r="A354" s="9">
        <v>306</v>
      </c>
      <c r="B354" s="10" t="str">
        <f t="shared" si="5"/>
        <v>000-000</v>
      </c>
      <c r="C354" s="10"/>
      <c r="D354" s="10"/>
      <c r="E354" s="10"/>
      <c r="F354" s="10"/>
      <c r="G354" s="27"/>
      <c r="H354" s="13"/>
      <c r="I354" s="26"/>
      <c r="J354" s="54"/>
      <c r="K354" s="55"/>
      <c r="L354" s="58"/>
      <c r="M354" s="57"/>
      <c r="N354" s="58"/>
      <c r="O354" s="58"/>
      <c r="P354" s="58"/>
      <c r="Q354" s="58"/>
      <c r="R354" s="58"/>
    </row>
    <row r="355" spans="1:18" ht="18" customHeight="1">
      <c r="A355" s="9">
        <v>307</v>
      </c>
      <c r="B355" s="10" t="str">
        <f t="shared" si="5"/>
        <v>000-000</v>
      </c>
      <c r="C355" s="10"/>
      <c r="D355" s="10"/>
      <c r="E355" s="10"/>
      <c r="F355" s="10"/>
      <c r="G355" s="27"/>
      <c r="H355" s="13"/>
      <c r="I355" s="26"/>
      <c r="J355" s="54"/>
      <c r="K355" s="55"/>
      <c r="L355" s="58"/>
      <c r="M355" s="57"/>
      <c r="N355" s="58"/>
      <c r="O355" s="58"/>
      <c r="P355" s="58"/>
      <c r="Q355" s="58"/>
      <c r="R355" s="58"/>
    </row>
    <row r="356" spans="1:18" ht="18" customHeight="1">
      <c r="A356" s="9">
        <v>308</v>
      </c>
      <c r="B356" s="10" t="str">
        <f t="shared" si="5"/>
        <v>000-000</v>
      </c>
      <c r="C356" s="10"/>
      <c r="D356" s="10"/>
      <c r="E356" s="10"/>
      <c r="F356" s="10"/>
      <c r="G356" s="27"/>
      <c r="H356" s="13"/>
      <c r="I356" s="26"/>
      <c r="J356" s="54"/>
      <c r="K356" s="55"/>
      <c r="L356" s="58"/>
      <c r="M356" s="57"/>
      <c r="N356" s="58"/>
      <c r="O356" s="58"/>
      <c r="P356" s="58"/>
      <c r="Q356" s="58"/>
      <c r="R356" s="58"/>
    </row>
    <row r="357" spans="1:18" ht="18" customHeight="1">
      <c r="A357" s="9">
        <v>309</v>
      </c>
      <c r="B357" s="10" t="str">
        <f t="shared" si="5"/>
        <v>000-000</v>
      </c>
      <c r="C357" s="10"/>
      <c r="D357" s="10"/>
      <c r="E357" s="10"/>
      <c r="F357" s="10"/>
      <c r="G357" s="27"/>
      <c r="H357" s="13"/>
      <c r="I357" s="26"/>
      <c r="J357" s="54"/>
      <c r="K357" s="55"/>
      <c r="L357" s="58"/>
      <c r="M357" s="57"/>
      <c r="N357" s="58"/>
      <c r="O357" s="58"/>
      <c r="P357" s="58"/>
      <c r="Q357" s="58"/>
      <c r="R357" s="58"/>
    </row>
    <row r="358" spans="1:18" ht="18" customHeight="1">
      <c r="A358" s="9">
        <v>310</v>
      </c>
      <c r="B358" s="10" t="str">
        <f t="shared" si="5"/>
        <v>000-000</v>
      </c>
      <c r="C358" s="10"/>
      <c r="D358" s="10"/>
      <c r="E358" s="10"/>
      <c r="F358" s="10"/>
      <c r="G358" s="27"/>
      <c r="H358" s="13"/>
      <c r="I358" s="26"/>
      <c r="J358" s="54"/>
      <c r="K358" s="55"/>
      <c r="L358" s="58"/>
      <c r="M358" s="57"/>
      <c r="N358" s="58"/>
      <c r="O358" s="58"/>
      <c r="P358" s="58"/>
      <c r="Q358" s="58"/>
      <c r="R358" s="58"/>
    </row>
    <row r="359" spans="1:18" ht="18" customHeight="1">
      <c r="A359" s="9">
        <v>311</v>
      </c>
      <c r="B359" s="10" t="str">
        <f t="shared" si="5"/>
        <v>000-000</v>
      </c>
      <c r="C359" s="10"/>
      <c r="D359" s="10"/>
      <c r="E359" s="10"/>
      <c r="F359" s="10"/>
      <c r="G359" s="27"/>
      <c r="H359" s="13"/>
      <c r="I359" s="26"/>
      <c r="J359" s="54"/>
      <c r="K359" s="55"/>
      <c r="L359" s="58"/>
      <c r="M359" s="57"/>
      <c r="N359" s="58"/>
      <c r="O359" s="58"/>
      <c r="P359" s="58"/>
      <c r="Q359" s="58"/>
      <c r="R359" s="58"/>
    </row>
    <row r="360" spans="1:18" ht="18" customHeight="1">
      <c r="A360" s="9">
        <v>312</v>
      </c>
      <c r="B360" s="10" t="str">
        <f t="shared" si="5"/>
        <v>000-000</v>
      </c>
      <c r="C360" s="10"/>
      <c r="D360" s="10"/>
      <c r="E360" s="10"/>
      <c r="F360" s="10"/>
      <c r="G360" s="27"/>
      <c r="H360" s="13"/>
      <c r="I360" s="26"/>
      <c r="J360" s="54"/>
      <c r="K360" s="55"/>
      <c r="L360" s="58"/>
      <c r="M360" s="57"/>
      <c r="N360" s="58"/>
      <c r="O360" s="58"/>
      <c r="P360" s="58"/>
      <c r="Q360" s="58"/>
      <c r="R360" s="58"/>
    </row>
    <row r="361" spans="1:18" ht="18" customHeight="1">
      <c r="A361" s="9">
        <v>313</v>
      </c>
      <c r="B361" s="10" t="str">
        <f t="shared" si="5"/>
        <v>000-000</v>
      </c>
      <c r="C361" s="10"/>
      <c r="D361" s="10"/>
      <c r="E361" s="10"/>
      <c r="F361" s="10"/>
      <c r="G361" s="27"/>
      <c r="H361" s="13"/>
      <c r="I361" s="26"/>
      <c r="J361" s="54"/>
      <c r="K361" s="55"/>
      <c r="L361" s="58"/>
      <c r="M361" s="57"/>
      <c r="N361" s="58"/>
      <c r="O361" s="58"/>
      <c r="P361" s="58"/>
      <c r="Q361" s="58"/>
      <c r="R361" s="58"/>
    </row>
    <row r="362" spans="1:18" ht="18" customHeight="1">
      <c r="A362" s="9">
        <v>314</v>
      </c>
      <c r="B362" s="10" t="str">
        <f t="shared" si="5"/>
        <v>000-000</v>
      </c>
      <c r="C362" s="10"/>
      <c r="D362" s="10"/>
      <c r="E362" s="10"/>
      <c r="F362" s="10"/>
      <c r="G362" s="27"/>
      <c r="H362" s="13"/>
      <c r="I362" s="26"/>
      <c r="J362" s="54"/>
      <c r="K362" s="55"/>
      <c r="L362" s="58"/>
      <c r="M362" s="57"/>
      <c r="N362" s="58"/>
      <c r="O362" s="58"/>
      <c r="P362" s="58"/>
      <c r="Q362" s="58"/>
      <c r="R362" s="58"/>
    </row>
    <row r="363" spans="1:18" ht="18" customHeight="1">
      <c r="A363" s="9">
        <v>315</v>
      </c>
      <c r="B363" s="10" t="str">
        <f t="shared" si="5"/>
        <v>000-000</v>
      </c>
      <c r="C363" s="10"/>
      <c r="D363" s="10"/>
      <c r="E363" s="10"/>
      <c r="F363" s="10"/>
      <c r="G363" s="27"/>
      <c r="H363" s="13"/>
      <c r="I363" s="26"/>
      <c r="J363" s="54"/>
      <c r="K363" s="55"/>
      <c r="L363" s="58"/>
      <c r="M363" s="57"/>
      <c r="N363" s="58"/>
      <c r="O363" s="58"/>
      <c r="P363" s="58"/>
      <c r="Q363" s="58"/>
      <c r="R363" s="58"/>
    </row>
    <row r="364" spans="1:18" ht="18" customHeight="1">
      <c r="A364" s="9">
        <v>316</v>
      </c>
      <c r="B364" s="10" t="str">
        <f t="shared" si="5"/>
        <v>000-000</v>
      </c>
      <c r="C364" s="10"/>
      <c r="D364" s="10"/>
      <c r="E364" s="10"/>
      <c r="F364" s="10"/>
      <c r="G364" s="27"/>
      <c r="H364" s="13"/>
      <c r="I364" s="26"/>
      <c r="J364" s="54"/>
      <c r="K364" s="55"/>
      <c r="L364" s="58"/>
      <c r="M364" s="57"/>
      <c r="N364" s="58"/>
      <c r="O364" s="58"/>
      <c r="P364" s="58"/>
      <c r="Q364" s="58"/>
      <c r="R364" s="58"/>
    </row>
    <row r="365" spans="1:18" ht="18" customHeight="1">
      <c r="A365" s="9">
        <v>317</v>
      </c>
      <c r="B365" s="10" t="str">
        <f t="shared" si="5"/>
        <v>000-000</v>
      </c>
      <c r="C365" s="10"/>
      <c r="D365" s="10"/>
      <c r="E365" s="10"/>
      <c r="F365" s="10"/>
      <c r="G365" s="27"/>
      <c r="H365" s="13"/>
      <c r="I365" s="26"/>
      <c r="J365" s="54"/>
      <c r="K365" s="55"/>
      <c r="L365" s="58"/>
      <c r="M365" s="57"/>
      <c r="N365" s="58"/>
      <c r="O365" s="58"/>
      <c r="P365" s="58"/>
      <c r="Q365" s="58"/>
      <c r="R365" s="58"/>
    </row>
    <row r="366" spans="1:18" ht="18" customHeight="1">
      <c r="A366" s="9">
        <v>318</v>
      </c>
      <c r="B366" s="10" t="str">
        <f t="shared" si="5"/>
        <v>000-000</v>
      </c>
      <c r="C366" s="10"/>
      <c r="D366" s="10"/>
      <c r="E366" s="10"/>
      <c r="F366" s="10"/>
      <c r="G366" s="27"/>
      <c r="H366" s="13"/>
      <c r="I366" s="26"/>
      <c r="J366" s="54"/>
      <c r="K366" s="55"/>
      <c r="L366" s="58"/>
      <c r="M366" s="57"/>
      <c r="N366" s="58"/>
      <c r="O366" s="58"/>
      <c r="P366" s="58"/>
      <c r="Q366" s="58"/>
      <c r="R366" s="58"/>
    </row>
    <row r="367" spans="1:18" ht="18" customHeight="1">
      <c r="A367" s="9">
        <v>319</v>
      </c>
      <c r="B367" s="10" t="str">
        <f t="shared" si="5"/>
        <v>000-000</v>
      </c>
      <c r="C367" s="10"/>
      <c r="D367" s="10"/>
      <c r="E367" s="10"/>
      <c r="F367" s="10"/>
      <c r="G367" s="27"/>
      <c r="H367" s="13"/>
      <c r="I367" s="26"/>
      <c r="J367" s="54"/>
      <c r="K367" s="55"/>
      <c r="L367" s="58"/>
      <c r="M367" s="57"/>
      <c r="N367" s="58"/>
      <c r="O367" s="58"/>
      <c r="P367" s="58"/>
      <c r="Q367" s="58"/>
      <c r="R367" s="58"/>
    </row>
    <row r="368" spans="1:18" ht="18" customHeight="1">
      <c r="A368" s="9">
        <v>320</v>
      </c>
      <c r="B368" s="10" t="str">
        <f t="shared" si="5"/>
        <v>000-000</v>
      </c>
      <c r="C368" s="10"/>
      <c r="D368" s="10"/>
      <c r="E368" s="10"/>
      <c r="F368" s="10"/>
      <c r="G368" s="27"/>
      <c r="H368" s="13"/>
      <c r="I368" s="26"/>
      <c r="J368" s="54"/>
      <c r="K368" s="55"/>
      <c r="L368" s="58"/>
      <c r="M368" s="57"/>
      <c r="N368" s="58"/>
      <c r="O368" s="58"/>
      <c r="P368" s="58"/>
      <c r="Q368" s="58"/>
      <c r="R368" s="58"/>
    </row>
    <row r="369" spans="1:18" ht="18" customHeight="1">
      <c r="A369" s="9">
        <v>321</v>
      </c>
      <c r="B369" s="10" t="str">
        <f t="shared" ref="B369:B432" si="6">TEXT(C369,"000")&amp;"-"&amp;TEXT(E369,"000")</f>
        <v>000-000</v>
      </c>
      <c r="C369" s="10"/>
      <c r="D369" s="10"/>
      <c r="E369" s="10"/>
      <c r="F369" s="10"/>
      <c r="G369" s="27"/>
      <c r="H369" s="13"/>
      <c r="I369" s="26"/>
      <c r="J369" s="54"/>
      <c r="K369" s="55"/>
      <c r="L369" s="58"/>
      <c r="M369" s="57"/>
      <c r="N369" s="58"/>
      <c r="O369" s="58"/>
      <c r="P369" s="58"/>
      <c r="Q369" s="58"/>
      <c r="R369" s="58"/>
    </row>
    <row r="370" spans="1:18" ht="18" customHeight="1">
      <c r="A370" s="9">
        <v>322</v>
      </c>
      <c r="B370" s="10" t="str">
        <f t="shared" si="6"/>
        <v>000-000</v>
      </c>
      <c r="C370" s="10"/>
      <c r="D370" s="10"/>
      <c r="E370" s="10"/>
      <c r="F370" s="10"/>
      <c r="G370" s="27"/>
      <c r="H370" s="13"/>
      <c r="I370" s="26"/>
      <c r="J370" s="54"/>
      <c r="K370" s="55"/>
      <c r="L370" s="58"/>
      <c r="M370" s="57"/>
      <c r="N370" s="58"/>
      <c r="O370" s="58"/>
      <c r="P370" s="58"/>
      <c r="Q370" s="58"/>
      <c r="R370" s="58"/>
    </row>
    <row r="371" spans="1:18" ht="18" customHeight="1">
      <c r="A371" s="9">
        <v>323</v>
      </c>
      <c r="B371" s="10" t="str">
        <f t="shared" si="6"/>
        <v>000-000</v>
      </c>
      <c r="C371" s="10"/>
      <c r="D371" s="10"/>
      <c r="E371" s="10"/>
      <c r="F371" s="10"/>
      <c r="G371" s="27"/>
      <c r="H371" s="13"/>
      <c r="I371" s="26"/>
      <c r="J371" s="54"/>
      <c r="K371" s="55"/>
      <c r="L371" s="58"/>
      <c r="M371" s="57"/>
      <c r="N371" s="58"/>
      <c r="O371" s="58"/>
      <c r="P371" s="58"/>
      <c r="Q371" s="58"/>
      <c r="R371" s="58"/>
    </row>
    <row r="372" spans="1:18" ht="18" customHeight="1">
      <c r="A372" s="9">
        <v>324</v>
      </c>
      <c r="B372" s="10" t="str">
        <f t="shared" si="6"/>
        <v>000-000</v>
      </c>
      <c r="C372" s="10"/>
      <c r="D372" s="10"/>
      <c r="E372" s="10"/>
      <c r="F372" s="10"/>
      <c r="G372" s="27"/>
      <c r="H372" s="13"/>
      <c r="I372" s="26"/>
      <c r="J372" s="54"/>
      <c r="K372" s="55"/>
      <c r="L372" s="58"/>
      <c r="M372" s="57"/>
      <c r="N372" s="58"/>
      <c r="O372" s="58"/>
      <c r="P372" s="58"/>
      <c r="Q372" s="58"/>
      <c r="R372" s="58"/>
    </row>
    <row r="373" spans="1:18" ht="18" customHeight="1">
      <c r="A373" s="9">
        <v>325</v>
      </c>
      <c r="B373" s="10" t="str">
        <f t="shared" si="6"/>
        <v>000-000</v>
      </c>
      <c r="C373" s="10"/>
      <c r="D373" s="10"/>
      <c r="E373" s="10"/>
      <c r="F373" s="10"/>
      <c r="G373" s="27"/>
      <c r="H373" s="13"/>
      <c r="I373" s="26"/>
      <c r="J373" s="54"/>
      <c r="K373" s="55"/>
      <c r="L373" s="58"/>
      <c r="M373" s="57"/>
      <c r="N373" s="58"/>
      <c r="O373" s="58"/>
      <c r="P373" s="58"/>
      <c r="Q373" s="58"/>
      <c r="R373" s="58"/>
    </row>
    <row r="374" spans="1:18" ht="18" customHeight="1">
      <c r="A374" s="9">
        <v>326</v>
      </c>
      <c r="B374" s="10" t="str">
        <f t="shared" si="6"/>
        <v>000-000</v>
      </c>
      <c r="C374" s="10"/>
      <c r="D374" s="10"/>
      <c r="E374" s="10"/>
      <c r="F374" s="10"/>
      <c r="G374" s="27"/>
      <c r="H374" s="13"/>
      <c r="I374" s="26"/>
      <c r="J374" s="54"/>
      <c r="K374" s="55"/>
      <c r="L374" s="58"/>
      <c r="M374" s="57"/>
      <c r="N374" s="58"/>
      <c r="O374" s="58"/>
      <c r="P374" s="58"/>
      <c r="Q374" s="58"/>
      <c r="R374" s="58"/>
    </row>
    <row r="375" spans="1:18" ht="18" customHeight="1">
      <c r="A375" s="9">
        <v>327</v>
      </c>
      <c r="B375" s="10" t="str">
        <f t="shared" si="6"/>
        <v>000-000</v>
      </c>
      <c r="C375" s="10"/>
      <c r="D375" s="10"/>
      <c r="E375" s="10"/>
      <c r="F375" s="10"/>
      <c r="G375" s="27"/>
      <c r="H375" s="13"/>
      <c r="I375" s="26"/>
      <c r="J375" s="54"/>
      <c r="K375" s="55"/>
      <c r="L375" s="58"/>
      <c r="M375" s="57"/>
      <c r="N375" s="58"/>
      <c r="O375" s="58"/>
      <c r="P375" s="58"/>
      <c r="Q375" s="58"/>
      <c r="R375" s="58"/>
    </row>
    <row r="376" spans="1:18" ht="18" customHeight="1">
      <c r="A376" s="9">
        <v>328</v>
      </c>
      <c r="B376" s="10" t="str">
        <f t="shared" si="6"/>
        <v>000-000</v>
      </c>
      <c r="C376" s="10"/>
      <c r="D376" s="10"/>
      <c r="E376" s="10"/>
      <c r="F376" s="10"/>
      <c r="G376" s="27"/>
      <c r="H376" s="13"/>
      <c r="I376" s="26"/>
      <c r="J376" s="54"/>
      <c r="K376" s="55"/>
      <c r="L376" s="58"/>
      <c r="M376" s="57"/>
      <c r="N376" s="58"/>
      <c r="O376" s="58"/>
      <c r="P376" s="58"/>
      <c r="Q376" s="58"/>
      <c r="R376" s="58"/>
    </row>
    <row r="377" spans="1:18" ht="18" customHeight="1">
      <c r="A377" s="9">
        <v>329</v>
      </c>
      <c r="B377" s="10" t="str">
        <f t="shared" si="6"/>
        <v>000-000</v>
      </c>
      <c r="C377" s="10"/>
      <c r="D377" s="10"/>
      <c r="E377" s="10"/>
      <c r="F377" s="10"/>
      <c r="G377" s="27"/>
      <c r="H377" s="13"/>
      <c r="I377" s="26"/>
      <c r="J377" s="54"/>
      <c r="K377" s="55"/>
      <c r="L377" s="58"/>
      <c r="M377" s="57"/>
      <c r="N377" s="58"/>
      <c r="O377" s="58"/>
      <c r="P377" s="58"/>
      <c r="Q377" s="58"/>
      <c r="R377" s="58"/>
    </row>
    <row r="378" spans="1:18" ht="18" customHeight="1">
      <c r="A378" s="9">
        <v>330</v>
      </c>
      <c r="B378" s="10" t="str">
        <f t="shared" si="6"/>
        <v>000-000</v>
      </c>
      <c r="C378" s="10"/>
      <c r="D378" s="10"/>
      <c r="E378" s="10"/>
      <c r="F378" s="10"/>
      <c r="G378" s="27"/>
      <c r="H378" s="13"/>
      <c r="I378" s="26"/>
      <c r="J378" s="54"/>
      <c r="K378" s="55"/>
      <c r="L378" s="58"/>
      <c r="M378" s="57"/>
      <c r="N378" s="58"/>
      <c r="O378" s="58"/>
      <c r="P378" s="58"/>
      <c r="Q378" s="58"/>
      <c r="R378" s="58"/>
    </row>
    <row r="379" spans="1:18" ht="18" customHeight="1">
      <c r="A379" s="9">
        <v>331</v>
      </c>
      <c r="B379" s="10" t="str">
        <f t="shared" si="6"/>
        <v>000-000</v>
      </c>
      <c r="C379" s="10"/>
      <c r="D379" s="10"/>
      <c r="E379" s="10"/>
      <c r="F379" s="10"/>
      <c r="G379" s="27"/>
      <c r="H379" s="13"/>
      <c r="I379" s="26"/>
      <c r="J379" s="54"/>
      <c r="K379" s="55"/>
      <c r="L379" s="58"/>
      <c r="M379" s="57"/>
      <c r="N379" s="58"/>
      <c r="O379" s="58"/>
      <c r="P379" s="58"/>
      <c r="Q379" s="58"/>
      <c r="R379" s="58"/>
    </row>
    <row r="380" spans="1:18" ht="18" customHeight="1">
      <c r="A380" s="9">
        <v>332</v>
      </c>
      <c r="B380" s="10" t="str">
        <f t="shared" si="6"/>
        <v>000-000</v>
      </c>
      <c r="C380" s="10"/>
      <c r="D380" s="10"/>
      <c r="E380" s="10"/>
      <c r="F380" s="10"/>
      <c r="G380" s="27"/>
      <c r="H380" s="13"/>
      <c r="I380" s="26"/>
      <c r="J380" s="54"/>
      <c r="K380" s="55"/>
      <c r="L380" s="58"/>
      <c r="M380" s="57"/>
      <c r="N380" s="58"/>
      <c r="O380" s="58"/>
      <c r="P380" s="58"/>
      <c r="Q380" s="58"/>
      <c r="R380" s="58"/>
    </row>
    <row r="381" spans="1:18" ht="18" customHeight="1">
      <c r="A381" s="9">
        <v>333</v>
      </c>
      <c r="B381" s="10" t="str">
        <f t="shared" si="6"/>
        <v>000-000</v>
      </c>
      <c r="C381" s="10"/>
      <c r="D381" s="10"/>
      <c r="E381" s="10"/>
      <c r="F381" s="10"/>
      <c r="G381" s="27"/>
      <c r="H381" s="13"/>
      <c r="I381" s="26"/>
      <c r="J381" s="54"/>
      <c r="K381" s="55"/>
      <c r="L381" s="58"/>
      <c r="M381" s="57"/>
      <c r="N381" s="58"/>
      <c r="O381" s="58"/>
      <c r="P381" s="58"/>
      <c r="Q381" s="58"/>
      <c r="R381" s="58"/>
    </row>
    <row r="382" spans="1:18" ht="18" customHeight="1">
      <c r="A382" s="9">
        <v>334</v>
      </c>
      <c r="B382" s="10" t="str">
        <f t="shared" si="6"/>
        <v>000-000</v>
      </c>
      <c r="C382" s="10"/>
      <c r="D382" s="10"/>
      <c r="E382" s="10"/>
      <c r="F382" s="10"/>
      <c r="G382" s="27"/>
      <c r="H382" s="13"/>
      <c r="I382" s="26"/>
      <c r="J382" s="54"/>
      <c r="K382" s="55"/>
      <c r="L382" s="58"/>
      <c r="M382" s="57"/>
      <c r="N382" s="58"/>
      <c r="O382" s="58"/>
      <c r="P382" s="58"/>
      <c r="Q382" s="58"/>
      <c r="R382" s="58"/>
    </row>
    <row r="383" spans="1:18" ht="18" customHeight="1">
      <c r="A383" s="9">
        <v>335</v>
      </c>
      <c r="B383" s="10" t="str">
        <f t="shared" si="6"/>
        <v>000-000</v>
      </c>
      <c r="C383" s="10"/>
      <c r="D383" s="10"/>
      <c r="E383" s="10"/>
      <c r="F383" s="10"/>
      <c r="G383" s="27"/>
      <c r="H383" s="13"/>
      <c r="I383" s="26"/>
      <c r="J383" s="54"/>
      <c r="K383" s="55"/>
      <c r="L383" s="58"/>
      <c r="M383" s="57"/>
      <c r="N383" s="58"/>
      <c r="O383" s="58"/>
      <c r="P383" s="58"/>
      <c r="Q383" s="58"/>
      <c r="R383" s="58"/>
    </row>
    <row r="384" spans="1:18" ht="18" customHeight="1">
      <c r="A384" s="9">
        <v>336</v>
      </c>
      <c r="B384" s="10" t="str">
        <f t="shared" si="6"/>
        <v>000-000</v>
      </c>
      <c r="C384" s="10"/>
      <c r="D384" s="10"/>
      <c r="E384" s="10"/>
      <c r="F384" s="10"/>
      <c r="G384" s="27"/>
      <c r="H384" s="13"/>
      <c r="I384" s="26"/>
      <c r="J384" s="54"/>
      <c r="K384" s="55"/>
      <c r="L384" s="58"/>
      <c r="M384" s="57"/>
      <c r="N384" s="58"/>
      <c r="O384" s="58"/>
      <c r="P384" s="58"/>
      <c r="Q384" s="58"/>
      <c r="R384" s="58"/>
    </row>
    <row r="385" spans="1:18" ht="18" customHeight="1">
      <c r="A385" s="9">
        <v>337</v>
      </c>
      <c r="B385" s="10" t="str">
        <f t="shared" si="6"/>
        <v>000-000</v>
      </c>
      <c r="C385" s="10"/>
      <c r="D385" s="10"/>
      <c r="E385" s="10"/>
      <c r="F385" s="10"/>
      <c r="G385" s="27"/>
      <c r="H385" s="13"/>
      <c r="I385" s="26"/>
      <c r="J385" s="54"/>
      <c r="K385" s="55"/>
      <c r="L385" s="58"/>
      <c r="M385" s="57"/>
      <c r="N385" s="58"/>
      <c r="O385" s="58"/>
      <c r="P385" s="58"/>
      <c r="Q385" s="58"/>
      <c r="R385" s="58"/>
    </row>
    <row r="386" spans="1:18" ht="18" customHeight="1">
      <c r="A386" s="9">
        <v>338</v>
      </c>
      <c r="B386" s="10" t="str">
        <f t="shared" si="6"/>
        <v>000-000</v>
      </c>
      <c r="C386" s="10"/>
      <c r="D386" s="10"/>
      <c r="E386" s="10"/>
      <c r="F386" s="10"/>
      <c r="G386" s="27"/>
      <c r="H386" s="13"/>
      <c r="I386" s="26"/>
      <c r="J386" s="54"/>
      <c r="K386" s="55"/>
      <c r="L386" s="58"/>
      <c r="M386" s="57"/>
      <c r="N386" s="58"/>
      <c r="O386" s="58"/>
      <c r="P386" s="58"/>
      <c r="Q386" s="58"/>
      <c r="R386" s="58"/>
    </row>
    <row r="387" spans="1:18" ht="18" customHeight="1">
      <c r="A387" s="9">
        <v>339</v>
      </c>
      <c r="B387" s="10" t="str">
        <f t="shared" si="6"/>
        <v>000-000</v>
      </c>
      <c r="C387" s="10"/>
      <c r="D387" s="10"/>
      <c r="E387" s="10"/>
      <c r="F387" s="10"/>
      <c r="G387" s="27"/>
      <c r="H387" s="13"/>
      <c r="I387" s="26"/>
      <c r="J387" s="54"/>
      <c r="K387" s="55"/>
      <c r="L387" s="58"/>
      <c r="M387" s="57"/>
      <c r="N387" s="58"/>
      <c r="O387" s="58"/>
      <c r="P387" s="58"/>
      <c r="Q387" s="58"/>
      <c r="R387" s="58"/>
    </row>
    <row r="388" spans="1:18" ht="18" customHeight="1">
      <c r="A388" s="9">
        <v>340</v>
      </c>
      <c r="B388" s="10" t="str">
        <f t="shared" si="6"/>
        <v>000-000</v>
      </c>
      <c r="C388" s="10"/>
      <c r="D388" s="10"/>
      <c r="E388" s="10"/>
      <c r="F388" s="10"/>
      <c r="G388" s="27"/>
      <c r="H388" s="13"/>
      <c r="I388" s="26"/>
      <c r="J388" s="54"/>
      <c r="K388" s="55"/>
      <c r="L388" s="58"/>
      <c r="M388" s="57"/>
      <c r="N388" s="58"/>
      <c r="O388" s="58"/>
      <c r="P388" s="58"/>
      <c r="Q388" s="58"/>
      <c r="R388" s="58"/>
    </row>
    <row r="389" spans="1:18" ht="18" customHeight="1">
      <c r="A389" s="9">
        <v>341</v>
      </c>
      <c r="B389" s="10" t="str">
        <f t="shared" si="6"/>
        <v>000-000</v>
      </c>
      <c r="C389" s="10"/>
      <c r="D389" s="10"/>
      <c r="E389" s="10"/>
      <c r="F389" s="10"/>
      <c r="G389" s="27"/>
      <c r="H389" s="13"/>
      <c r="I389" s="26"/>
      <c r="J389" s="54"/>
      <c r="K389" s="55"/>
      <c r="L389" s="58"/>
      <c r="M389" s="57"/>
      <c r="N389" s="58"/>
      <c r="O389" s="58"/>
      <c r="P389" s="58"/>
      <c r="Q389" s="58"/>
      <c r="R389" s="58"/>
    </row>
    <row r="390" spans="1:18" ht="18" customHeight="1">
      <c r="A390" s="9">
        <v>342</v>
      </c>
      <c r="B390" s="10" t="str">
        <f t="shared" si="6"/>
        <v>000-000</v>
      </c>
      <c r="C390" s="10"/>
      <c r="D390" s="10"/>
      <c r="E390" s="10"/>
      <c r="F390" s="10"/>
      <c r="G390" s="27"/>
      <c r="H390" s="13"/>
      <c r="I390" s="26"/>
      <c r="J390" s="54"/>
      <c r="K390" s="55"/>
      <c r="L390" s="58"/>
      <c r="M390" s="57"/>
      <c r="N390" s="58"/>
      <c r="O390" s="58"/>
      <c r="P390" s="58"/>
      <c r="Q390" s="58"/>
      <c r="R390" s="58"/>
    </row>
    <row r="391" spans="1:18" ht="18" customHeight="1">
      <c r="A391" s="9">
        <v>343</v>
      </c>
      <c r="B391" s="10" t="str">
        <f t="shared" si="6"/>
        <v>000-000</v>
      </c>
      <c r="C391" s="10"/>
      <c r="D391" s="10"/>
      <c r="E391" s="10"/>
      <c r="F391" s="10"/>
      <c r="G391" s="27"/>
      <c r="H391" s="13"/>
      <c r="I391" s="26"/>
      <c r="J391" s="54"/>
      <c r="K391" s="55"/>
      <c r="L391" s="58"/>
      <c r="M391" s="57"/>
      <c r="N391" s="58"/>
      <c r="O391" s="58"/>
      <c r="P391" s="58"/>
      <c r="Q391" s="58"/>
      <c r="R391" s="58"/>
    </row>
    <row r="392" spans="1:18" ht="18" customHeight="1">
      <c r="A392" s="9">
        <v>344</v>
      </c>
      <c r="B392" s="10" t="str">
        <f t="shared" si="6"/>
        <v>000-000</v>
      </c>
      <c r="C392" s="10"/>
      <c r="D392" s="10"/>
      <c r="E392" s="10"/>
      <c r="F392" s="10"/>
      <c r="G392" s="27"/>
      <c r="H392" s="13"/>
      <c r="I392" s="26"/>
      <c r="J392" s="54"/>
      <c r="K392" s="55"/>
      <c r="L392" s="58"/>
      <c r="M392" s="57"/>
      <c r="N392" s="58"/>
      <c r="O392" s="58"/>
      <c r="P392" s="58"/>
      <c r="Q392" s="58"/>
      <c r="R392" s="58"/>
    </row>
    <row r="393" spans="1:18" ht="18" customHeight="1">
      <c r="A393" s="9">
        <v>345</v>
      </c>
      <c r="B393" s="10" t="str">
        <f t="shared" si="6"/>
        <v>000-000</v>
      </c>
      <c r="C393" s="10"/>
      <c r="D393" s="10"/>
      <c r="E393" s="10"/>
      <c r="F393" s="10"/>
      <c r="G393" s="27"/>
      <c r="H393" s="13"/>
      <c r="I393" s="26"/>
      <c r="J393" s="54"/>
      <c r="K393" s="55"/>
      <c r="L393" s="58"/>
      <c r="M393" s="57"/>
      <c r="N393" s="58"/>
      <c r="O393" s="58"/>
      <c r="P393" s="58"/>
      <c r="Q393" s="58"/>
      <c r="R393" s="58"/>
    </row>
    <row r="394" spans="1:18" ht="18" customHeight="1">
      <c r="A394" s="9">
        <v>346</v>
      </c>
      <c r="B394" s="10" t="str">
        <f t="shared" si="6"/>
        <v>000-000</v>
      </c>
      <c r="C394" s="10"/>
      <c r="D394" s="10"/>
      <c r="E394" s="10"/>
      <c r="F394" s="10"/>
      <c r="G394" s="27"/>
      <c r="H394" s="13"/>
      <c r="I394" s="26"/>
      <c r="J394" s="54"/>
      <c r="K394" s="55"/>
      <c r="L394" s="58"/>
      <c r="M394" s="57"/>
      <c r="N394" s="58"/>
      <c r="O394" s="58"/>
      <c r="P394" s="58"/>
      <c r="Q394" s="58"/>
      <c r="R394" s="58"/>
    </row>
    <row r="395" spans="1:18" ht="18" customHeight="1">
      <c r="A395" s="9">
        <v>347</v>
      </c>
      <c r="B395" s="10" t="str">
        <f t="shared" si="6"/>
        <v>000-000</v>
      </c>
      <c r="C395" s="10"/>
      <c r="D395" s="10"/>
      <c r="E395" s="10"/>
      <c r="F395" s="10"/>
      <c r="G395" s="27"/>
      <c r="H395" s="13"/>
      <c r="I395" s="26"/>
      <c r="J395" s="54"/>
      <c r="K395" s="55"/>
      <c r="L395" s="58"/>
      <c r="M395" s="57"/>
      <c r="N395" s="58"/>
      <c r="O395" s="58"/>
      <c r="P395" s="58"/>
      <c r="Q395" s="58"/>
      <c r="R395" s="58"/>
    </row>
    <row r="396" spans="1:18" ht="18" customHeight="1">
      <c r="A396" s="9">
        <v>348</v>
      </c>
      <c r="B396" s="10" t="str">
        <f t="shared" si="6"/>
        <v>000-000</v>
      </c>
      <c r="C396" s="10"/>
      <c r="D396" s="10"/>
      <c r="E396" s="10"/>
      <c r="F396" s="10"/>
      <c r="G396" s="27"/>
      <c r="H396" s="13"/>
      <c r="I396" s="26"/>
      <c r="J396" s="54"/>
      <c r="K396" s="55"/>
      <c r="L396" s="58"/>
      <c r="M396" s="57"/>
      <c r="N396" s="58"/>
      <c r="O396" s="58"/>
      <c r="P396" s="58"/>
      <c r="Q396" s="58"/>
      <c r="R396" s="58"/>
    </row>
    <row r="397" spans="1:18" ht="18" customHeight="1">
      <c r="A397" s="9">
        <v>349</v>
      </c>
      <c r="B397" s="10" t="str">
        <f t="shared" si="6"/>
        <v>000-000</v>
      </c>
      <c r="C397" s="10"/>
      <c r="D397" s="10"/>
      <c r="E397" s="10"/>
      <c r="F397" s="10"/>
      <c r="G397" s="27"/>
      <c r="H397" s="13"/>
      <c r="I397" s="26"/>
      <c r="J397" s="54"/>
      <c r="K397" s="55"/>
      <c r="L397" s="58"/>
      <c r="M397" s="57"/>
      <c r="N397" s="58"/>
      <c r="O397" s="58"/>
      <c r="P397" s="58"/>
      <c r="Q397" s="58"/>
      <c r="R397" s="58"/>
    </row>
    <row r="398" spans="1:18" ht="18" customHeight="1">
      <c r="A398" s="9">
        <v>350</v>
      </c>
      <c r="B398" s="10" t="str">
        <f t="shared" si="6"/>
        <v>000-000</v>
      </c>
      <c r="C398" s="10"/>
      <c r="D398" s="10"/>
      <c r="E398" s="10"/>
      <c r="F398" s="10"/>
      <c r="G398" s="27"/>
      <c r="H398" s="13"/>
      <c r="I398" s="26"/>
      <c r="J398" s="54"/>
      <c r="K398" s="55"/>
      <c r="L398" s="58"/>
      <c r="M398" s="57"/>
      <c r="N398" s="58"/>
      <c r="O398" s="58"/>
      <c r="P398" s="58"/>
      <c r="Q398" s="58"/>
      <c r="R398" s="58"/>
    </row>
    <row r="399" spans="1:18" ht="18" customHeight="1">
      <c r="A399" s="9">
        <v>351</v>
      </c>
      <c r="B399" s="10" t="str">
        <f t="shared" si="6"/>
        <v>000-000</v>
      </c>
      <c r="C399" s="10"/>
      <c r="D399" s="10"/>
      <c r="E399" s="10"/>
      <c r="F399" s="10"/>
      <c r="G399" s="27"/>
      <c r="H399" s="13"/>
      <c r="I399" s="26"/>
      <c r="J399" s="54"/>
      <c r="K399" s="55"/>
      <c r="L399" s="58"/>
      <c r="M399" s="57"/>
      <c r="N399" s="58"/>
      <c r="O399" s="58"/>
      <c r="P399" s="58"/>
      <c r="Q399" s="58"/>
      <c r="R399" s="58"/>
    </row>
    <row r="400" spans="1:18" ht="18" customHeight="1">
      <c r="A400" s="9">
        <v>352</v>
      </c>
      <c r="B400" s="10" t="str">
        <f t="shared" si="6"/>
        <v>000-000</v>
      </c>
      <c r="C400" s="10"/>
      <c r="D400" s="10"/>
      <c r="E400" s="10"/>
      <c r="F400" s="10"/>
      <c r="G400" s="27"/>
      <c r="H400" s="13"/>
      <c r="I400" s="26"/>
      <c r="J400" s="54"/>
      <c r="K400" s="55"/>
      <c r="L400" s="58"/>
      <c r="M400" s="57"/>
      <c r="N400" s="58"/>
      <c r="O400" s="58"/>
      <c r="P400" s="58"/>
      <c r="Q400" s="58"/>
      <c r="R400" s="58"/>
    </row>
    <row r="401" spans="1:18" ht="18" customHeight="1">
      <c r="A401" s="9">
        <v>353</v>
      </c>
      <c r="B401" s="10" t="str">
        <f t="shared" si="6"/>
        <v>000-000</v>
      </c>
      <c r="C401" s="10"/>
      <c r="D401" s="10"/>
      <c r="E401" s="10"/>
      <c r="F401" s="10"/>
      <c r="G401" s="27"/>
      <c r="H401" s="13"/>
      <c r="I401" s="26"/>
      <c r="J401" s="54"/>
      <c r="K401" s="55"/>
      <c r="L401" s="58"/>
      <c r="M401" s="57"/>
      <c r="N401" s="58"/>
      <c r="O401" s="58"/>
      <c r="P401" s="58"/>
      <c r="Q401" s="58"/>
      <c r="R401" s="58"/>
    </row>
    <row r="402" spans="1:18" ht="18" customHeight="1">
      <c r="A402" s="9">
        <v>354</v>
      </c>
      <c r="B402" s="10" t="str">
        <f t="shared" si="6"/>
        <v>000-000</v>
      </c>
      <c r="C402" s="10"/>
      <c r="D402" s="10"/>
      <c r="E402" s="10"/>
      <c r="F402" s="10"/>
      <c r="G402" s="27"/>
      <c r="H402" s="13"/>
      <c r="I402" s="26"/>
      <c r="J402" s="54"/>
      <c r="K402" s="55"/>
      <c r="L402" s="58"/>
      <c r="M402" s="57"/>
      <c r="N402" s="58"/>
      <c r="O402" s="58"/>
      <c r="P402" s="58"/>
      <c r="Q402" s="58"/>
      <c r="R402" s="58"/>
    </row>
    <row r="403" spans="1:18" ht="18" customHeight="1">
      <c r="A403" s="9">
        <v>355</v>
      </c>
      <c r="B403" s="10" t="str">
        <f t="shared" si="6"/>
        <v>000-000</v>
      </c>
      <c r="C403" s="10"/>
      <c r="D403" s="10"/>
      <c r="E403" s="10"/>
      <c r="F403" s="10"/>
      <c r="G403" s="27"/>
      <c r="H403" s="13"/>
      <c r="I403" s="26"/>
      <c r="J403" s="54"/>
      <c r="K403" s="55"/>
      <c r="L403" s="58"/>
      <c r="M403" s="57"/>
      <c r="N403" s="58"/>
      <c r="O403" s="58"/>
      <c r="P403" s="58"/>
      <c r="Q403" s="58"/>
      <c r="R403" s="58"/>
    </row>
    <row r="404" spans="1:18" ht="18" customHeight="1">
      <c r="A404" s="9">
        <v>356</v>
      </c>
      <c r="B404" s="10" t="str">
        <f t="shared" si="6"/>
        <v>000-000</v>
      </c>
      <c r="C404" s="10"/>
      <c r="D404" s="10"/>
      <c r="E404" s="10"/>
      <c r="F404" s="10"/>
      <c r="G404" s="27"/>
      <c r="H404" s="13"/>
      <c r="I404" s="26"/>
      <c r="J404" s="54"/>
      <c r="K404" s="55"/>
      <c r="L404" s="58"/>
      <c r="M404" s="57"/>
      <c r="N404" s="58"/>
      <c r="O404" s="58"/>
      <c r="P404" s="58"/>
      <c r="Q404" s="58"/>
      <c r="R404" s="58"/>
    </row>
    <row r="405" spans="1:18" ht="18" customHeight="1">
      <c r="A405" s="9">
        <v>357</v>
      </c>
      <c r="B405" s="10" t="str">
        <f t="shared" si="6"/>
        <v>000-000</v>
      </c>
      <c r="C405" s="10"/>
      <c r="D405" s="10"/>
      <c r="E405" s="10"/>
      <c r="F405" s="10"/>
      <c r="G405" s="27"/>
      <c r="H405" s="13"/>
      <c r="I405" s="26"/>
      <c r="J405" s="54"/>
      <c r="K405" s="55"/>
      <c r="L405" s="58"/>
      <c r="M405" s="57"/>
      <c r="N405" s="58"/>
      <c r="O405" s="58"/>
      <c r="P405" s="58"/>
      <c r="Q405" s="58"/>
      <c r="R405" s="58"/>
    </row>
    <row r="406" spans="1:18" ht="18" customHeight="1">
      <c r="A406" s="9">
        <v>358</v>
      </c>
      <c r="B406" s="10" t="str">
        <f t="shared" si="6"/>
        <v>000-000</v>
      </c>
      <c r="C406" s="10"/>
      <c r="D406" s="10"/>
      <c r="E406" s="10"/>
      <c r="F406" s="10"/>
      <c r="G406" s="27"/>
      <c r="H406" s="13"/>
      <c r="I406" s="26"/>
      <c r="J406" s="54"/>
      <c r="K406" s="55"/>
      <c r="L406" s="58"/>
      <c r="M406" s="57"/>
      <c r="N406" s="58"/>
      <c r="O406" s="58"/>
      <c r="P406" s="58"/>
      <c r="Q406" s="58"/>
      <c r="R406" s="58"/>
    </row>
    <row r="407" spans="1:18" ht="18" customHeight="1">
      <c r="A407" s="9">
        <v>359</v>
      </c>
      <c r="B407" s="10" t="str">
        <f t="shared" si="6"/>
        <v>000-000</v>
      </c>
      <c r="C407" s="10"/>
      <c r="D407" s="10"/>
      <c r="E407" s="10"/>
      <c r="F407" s="10"/>
      <c r="G407" s="27"/>
      <c r="H407" s="13"/>
      <c r="I407" s="26"/>
      <c r="J407" s="54"/>
      <c r="K407" s="55"/>
      <c r="L407" s="58"/>
      <c r="M407" s="57"/>
      <c r="N407" s="58"/>
      <c r="O407" s="58"/>
      <c r="P407" s="58"/>
      <c r="Q407" s="58"/>
      <c r="R407" s="58"/>
    </row>
    <row r="408" spans="1:18" ht="18" customHeight="1">
      <c r="A408" s="9">
        <v>360</v>
      </c>
      <c r="B408" s="10" t="str">
        <f t="shared" si="6"/>
        <v>000-000</v>
      </c>
      <c r="C408" s="10"/>
      <c r="D408" s="10"/>
      <c r="E408" s="10"/>
      <c r="F408" s="10"/>
      <c r="G408" s="27"/>
      <c r="H408" s="13"/>
      <c r="I408" s="26"/>
      <c r="J408" s="54"/>
      <c r="K408" s="55"/>
      <c r="L408" s="58"/>
      <c r="M408" s="57"/>
      <c r="N408" s="58"/>
      <c r="O408" s="58"/>
      <c r="P408" s="58"/>
      <c r="Q408" s="58"/>
      <c r="R408" s="58"/>
    </row>
    <row r="409" spans="1:18" ht="18" customHeight="1">
      <c r="A409" s="9">
        <v>361</v>
      </c>
      <c r="B409" s="10" t="str">
        <f t="shared" si="6"/>
        <v>000-000</v>
      </c>
      <c r="C409" s="10"/>
      <c r="D409" s="10"/>
      <c r="E409" s="10"/>
      <c r="F409" s="10"/>
      <c r="G409" s="27"/>
      <c r="H409" s="13"/>
      <c r="I409" s="26"/>
      <c r="J409" s="54"/>
      <c r="K409" s="55"/>
      <c r="L409" s="58"/>
      <c r="M409" s="57"/>
      <c r="N409" s="58"/>
      <c r="O409" s="58"/>
      <c r="P409" s="58"/>
      <c r="Q409" s="58"/>
      <c r="R409" s="58"/>
    </row>
    <row r="410" spans="1:18" ht="18" customHeight="1">
      <c r="A410" s="9">
        <v>362</v>
      </c>
      <c r="B410" s="10" t="str">
        <f t="shared" si="6"/>
        <v>000-000</v>
      </c>
      <c r="C410" s="10"/>
      <c r="D410" s="10"/>
      <c r="E410" s="10"/>
      <c r="F410" s="10"/>
      <c r="G410" s="27"/>
      <c r="H410" s="13"/>
      <c r="I410" s="26"/>
      <c r="J410" s="54"/>
      <c r="K410" s="55"/>
      <c r="L410" s="58"/>
      <c r="M410" s="57"/>
      <c r="N410" s="58"/>
      <c r="O410" s="58"/>
      <c r="P410" s="58"/>
      <c r="Q410" s="58"/>
      <c r="R410" s="58"/>
    </row>
    <row r="411" spans="1:18" ht="18" customHeight="1">
      <c r="A411" s="9">
        <v>363</v>
      </c>
      <c r="B411" s="10" t="str">
        <f t="shared" si="6"/>
        <v>000-000</v>
      </c>
      <c r="C411" s="10"/>
      <c r="D411" s="10"/>
      <c r="E411" s="10"/>
      <c r="F411" s="10"/>
      <c r="G411" s="27"/>
      <c r="H411" s="13"/>
      <c r="I411" s="26"/>
      <c r="J411" s="54"/>
      <c r="K411" s="55"/>
      <c r="L411" s="58"/>
      <c r="M411" s="57"/>
      <c r="N411" s="58"/>
      <c r="O411" s="58"/>
      <c r="P411" s="58"/>
      <c r="Q411" s="58"/>
      <c r="R411" s="58"/>
    </row>
    <row r="412" spans="1:18" ht="18" customHeight="1">
      <c r="A412" s="9">
        <v>364</v>
      </c>
      <c r="B412" s="10" t="str">
        <f t="shared" si="6"/>
        <v>000-000</v>
      </c>
      <c r="C412" s="10"/>
      <c r="D412" s="10"/>
      <c r="E412" s="10"/>
      <c r="F412" s="10"/>
      <c r="G412" s="27"/>
      <c r="H412" s="13"/>
      <c r="I412" s="26"/>
      <c r="J412" s="54"/>
      <c r="K412" s="55"/>
      <c r="L412" s="58"/>
      <c r="M412" s="57"/>
      <c r="N412" s="58"/>
      <c r="O412" s="58"/>
      <c r="P412" s="58"/>
      <c r="Q412" s="58"/>
      <c r="R412" s="58"/>
    </row>
    <row r="413" spans="1:18" ht="18" customHeight="1">
      <c r="A413" s="9">
        <v>365</v>
      </c>
      <c r="B413" s="10" t="str">
        <f t="shared" si="6"/>
        <v>000-000</v>
      </c>
      <c r="C413" s="10"/>
      <c r="D413" s="10"/>
      <c r="E413" s="10"/>
      <c r="F413" s="10"/>
      <c r="G413" s="27"/>
      <c r="H413" s="13"/>
      <c r="I413" s="26"/>
      <c r="J413" s="54"/>
      <c r="K413" s="55"/>
      <c r="L413" s="58"/>
      <c r="M413" s="57"/>
      <c r="N413" s="58"/>
      <c r="O413" s="58"/>
      <c r="P413" s="58"/>
      <c r="Q413" s="58"/>
      <c r="R413" s="58"/>
    </row>
    <row r="414" spans="1:18" ht="18" customHeight="1">
      <c r="A414" s="9">
        <v>366</v>
      </c>
      <c r="B414" s="10" t="str">
        <f t="shared" si="6"/>
        <v>000-000</v>
      </c>
      <c r="C414" s="10"/>
      <c r="D414" s="10"/>
      <c r="E414" s="10"/>
      <c r="F414" s="10"/>
      <c r="G414" s="27"/>
      <c r="H414" s="13"/>
      <c r="I414" s="26"/>
      <c r="J414" s="54"/>
      <c r="K414" s="55"/>
      <c r="L414" s="58"/>
      <c r="M414" s="57"/>
      <c r="N414" s="58"/>
      <c r="O414" s="58"/>
      <c r="P414" s="58"/>
      <c r="Q414" s="58"/>
      <c r="R414" s="58"/>
    </row>
    <row r="415" spans="1:18" ht="18" customHeight="1">
      <c r="A415" s="9">
        <v>367</v>
      </c>
      <c r="B415" s="10" t="str">
        <f t="shared" si="6"/>
        <v>000-000</v>
      </c>
      <c r="C415" s="10"/>
      <c r="D415" s="10"/>
      <c r="E415" s="10"/>
      <c r="F415" s="10"/>
      <c r="G415" s="27"/>
      <c r="H415" s="13"/>
      <c r="I415" s="26"/>
      <c r="J415" s="54"/>
      <c r="K415" s="55"/>
      <c r="L415" s="58"/>
      <c r="M415" s="57"/>
      <c r="N415" s="58"/>
      <c r="O415" s="58"/>
      <c r="P415" s="58"/>
      <c r="Q415" s="58"/>
      <c r="R415" s="58"/>
    </row>
    <row r="416" spans="1:18" ht="18" customHeight="1">
      <c r="A416" s="9">
        <v>368</v>
      </c>
      <c r="B416" s="10" t="str">
        <f t="shared" si="6"/>
        <v>000-000</v>
      </c>
      <c r="C416" s="10"/>
      <c r="D416" s="10"/>
      <c r="E416" s="10"/>
      <c r="F416" s="10"/>
      <c r="G416" s="27"/>
      <c r="H416" s="13"/>
      <c r="I416" s="26"/>
      <c r="J416" s="54"/>
      <c r="K416" s="55"/>
      <c r="L416" s="58"/>
      <c r="M416" s="57"/>
      <c r="N416" s="58"/>
      <c r="O416" s="58"/>
      <c r="P416" s="58"/>
      <c r="Q416" s="58"/>
      <c r="R416" s="58"/>
    </row>
    <row r="417" spans="1:18" ht="18" customHeight="1">
      <c r="A417" s="9">
        <v>369</v>
      </c>
      <c r="B417" s="10" t="str">
        <f t="shared" si="6"/>
        <v>000-000</v>
      </c>
      <c r="C417" s="10"/>
      <c r="D417" s="10"/>
      <c r="E417" s="10"/>
      <c r="F417" s="10"/>
      <c r="G417" s="27"/>
      <c r="H417" s="13"/>
      <c r="I417" s="26"/>
      <c r="J417" s="54"/>
      <c r="K417" s="55"/>
      <c r="L417" s="58"/>
      <c r="M417" s="57"/>
      <c r="N417" s="58"/>
      <c r="O417" s="58"/>
      <c r="P417" s="58"/>
      <c r="Q417" s="58"/>
      <c r="R417" s="58"/>
    </row>
    <row r="418" spans="1:18" ht="18" customHeight="1">
      <c r="A418" s="9">
        <v>370</v>
      </c>
      <c r="B418" s="10" t="str">
        <f t="shared" si="6"/>
        <v>000-000</v>
      </c>
      <c r="C418" s="10"/>
      <c r="D418" s="10"/>
      <c r="E418" s="10"/>
      <c r="F418" s="10"/>
      <c r="G418" s="27"/>
      <c r="H418" s="13"/>
      <c r="I418" s="26"/>
      <c r="J418" s="54"/>
      <c r="K418" s="55"/>
      <c r="L418" s="58"/>
      <c r="M418" s="57"/>
      <c r="N418" s="58"/>
      <c r="O418" s="58"/>
      <c r="P418" s="58"/>
      <c r="Q418" s="58"/>
      <c r="R418" s="58"/>
    </row>
    <row r="419" spans="1:18" ht="18" customHeight="1">
      <c r="A419" s="9">
        <v>371</v>
      </c>
      <c r="B419" s="10" t="str">
        <f t="shared" si="6"/>
        <v>000-000</v>
      </c>
      <c r="C419" s="10"/>
      <c r="D419" s="10"/>
      <c r="E419" s="10"/>
      <c r="F419" s="10"/>
      <c r="G419" s="27"/>
      <c r="H419" s="13"/>
      <c r="I419" s="26"/>
      <c r="J419" s="54"/>
      <c r="K419" s="55"/>
      <c r="L419" s="58"/>
      <c r="M419" s="57"/>
      <c r="N419" s="58"/>
      <c r="O419" s="58"/>
      <c r="P419" s="58"/>
      <c r="Q419" s="58"/>
      <c r="R419" s="58"/>
    </row>
    <row r="420" spans="1:18" ht="18" customHeight="1">
      <c r="A420" s="9">
        <v>372</v>
      </c>
      <c r="B420" s="10" t="str">
        <f t="shared" si="6"/>
        <v>000-000</v>
      </c>
      <c r="C420" s="10"/>
      <c r="D420" s="10"/>
      <c r="E420" s="10"/>
      <c r="F420" s="10"/>
      <c r="G420" s="27"/>
      <c r="H420" s="13"/>
      <c r="I420" s="26"/>
      <c r="J420" s="54"/>
      <c r="K420" s="55"/>
      <c r="L420" s="58"/>
      <c r="M420" s="57"/>
      <c r="N420" s="58"/>
      <c r="O420" s="58"/>
      <c r="P420" s="58"/>
      <c r="Q420" s="58"/>
      <c r="R420" s="58"/>
    </row>
    <row r="421" spans="1:18" ht="18" customHeight="1">
      <c r="A421" s="9">
        <v>373</v>
      </c>
      <c r="B421" s="10" t="str">
        <f t="shared" si="6"/>
        <v>000-000</v>
      </c>
      <c r="C421" s="10"/>
      <c r="D421" s="10"/>
      <c r="E421" s="10"/>
      <c r="F421" s="10"/>
      <c r="G421" s="27"/>
      <c r="H421" s="13"/>
      <c r="I421" s="26"/>
      <c r="J421" s="54"/>
      <c r="K421" s="55"/>
      <c r="L421" s="58"/>
      <c r="M421" s="57"/>
      <c r="N421" s="58"/>
      <c r="O421" s="58"/>
      <c r="P421" s="58"/>
      <c r="Q421" s="58"/>
      <c r="R421" s="58"/>
    </row>
    <row r="422" spans="1:18" ht="18" customHeight="1">
      <c r="A422" s="9">
        <v>374</v>
      </c>
      <c r="B422" s="10" t="str">
        <f t="shared" si="6"/>
        <v>000-000</v>
      </c>
      <c r="C422" s="10"/>
      <c r="D422" s="10"/>
      <c r="E422" s="10"/>
      <c r="F422" s="10"/>
      <c r="G422" s="27"/>
      <c r="H422" s="13"/>
      <c r="I422" s="26"/>
      <c r="J422" s="54"/>
      <c r="K422" s="55"/>
      <c r="L422" s="58"/>
      <c r="M422" s="57"/>
      <c r="N422" s="58"/>
      <c r="O422" s="58"/>
      <c r="P422" s="58"/>
      <c r="Q422" s="58"/>
      <c r="R422" s="58"/>
    </row>
    <row r="423" spans="1:18" ht="18" customHeight="1">
      <c r="A423" s="9">
        <v>375</v>
      </c>
      <c r="B423" s="10" t="str">
        <f t="shared" si="6"/>
        <v>000-000</v>
      </c>
      <c r="C423" s="10"/>
      <c r="D423" s="10"/>
      <c r="E423" s="10"/>
      <c r="F423" s="10"/>
      <c r="G423" s="27"/>
      <c r="H423" s="13"/>
      <c r="I423" s="26"/>
      <c r="J423" s="54"/>
      <c r="K423" s="55"/>
      <c r="L423" s="58"/>
      <c r="M423" s="57"/>
      <c r="N423" s="58"/>
      <c r="O423" s="58"/>
      <c r="P423" s="58"/>
      <c r="Q423" s="58"/>
      <c r="R423" s="58"/>
    </row>
    <row r="424" spans="1:18" ht="18" customHeight="1">
      <c r="A424" s="9">
        <v>376</v>
      </c>
      <c r="B424" s="10" t="str">
        <f t="shared" si="6"/>
        <v>000-000</v>
      </c>
      <c r="C424" s="10"/>
      <c r="D424" s="10"/>
      <c r="E424" s="10"/>
      <c r="F424" s="10"/>
      <c r="G424" s="27"/>
      <c r="H424" s="13"/>
      <c r="I424" s="26"/>
      <c r="J424" s="54"/>
      <c r="K424" s="55"/>
      <c r="L424" s="58"/>
      <c r="M424" s="57"/>
      <c r="N424" s="58"/>
      <c r="O424" s="58"/>
      <c r="P424" s="58"/>
      <c r="Q424" s="58"/>
      <c r="R424" s="58"/>
    </row>
    <row r="425" spans="1:18" ht="18" customHeight="1">
      <c r="A425" s="9">
        <v>377</v>
      </c>
      <c r="B425" s="10" t="str">
        <f t="shared" si="6"/>
        <v>000-000</v>
      </c>
      <c r="C425" s="10"/>
      <c r="D425" s="10"/>
      <c r="E425" s="10"/>
      <c r="F425" s="10"/>
      <c r="G425" s="27"/>
      <c r="H425" s="13"/>
      <c r="I425" s="26"/>
      <c r="J425" s="54"/>
      <c r="K425" s="55"/>
      <c r="L425" s="58"/>
      <c r="M425" s="57"/>
      <c r="N425" s="58"/>
      <c r="O425" s="58"/>
      <c r="P425" s="58"/>
      <c r="Q425" s="58"/>
      <c r="R425" s="58"/>
    </row>
    <row r="426" spans="1:18" ht="18" customHeight="1">
      <c r="A426" s="9">
        <v>378</v>
      </c>
      <c r="B426" s="10" t="str">
        <f t="shared" si="6"/>
        <v>000-000</v>
      </c>
      <c r="C426" s="10"/>
      <c r="D426" s="10"/>
      <c r="E426" s="10"/>
      <c r="F426" s="10"/>
      <c r="G426" s="27"/>
      <c r="H426" s="13"/>
      <c r="I426" s="26"/>
      <c r="J426" s="54"/>
      <c r="K426" s="55"/>
      <c r="L426" s="58"/>
      <c r="M426" s="57"/>
      <c r="N426" s="58"/>
      <c r="O426" s="58"/>
      <c r="P426" s="58"/>
      <c r="Q426" s="58"/>
      <c r="R426" s="58"/>
    </row>
    <row r="427" spans="1:18" ht="18" customHeight="1">
      <c r="A427" s="9">
        <v>379</v>
      </c>
      <c r="B427" s="10" t="str">
        <f t="shared" si="6"/>
        <v>000-000</v>
      </c>
      <c r="C427" s="10"/>
      <c r="D427" s="10"/>
      <c r="E427" s="10"/>
      <c r="F427" s="10"/>
      <c r="G427" s="27"/>
      <c r="H427" s="13"/>
      <c r="I427" s="26"/>
      <c r="J427" s="54"/>
      <c r="K427" s="55"/>
      <c r="L427" s="58"/>
      <c r="M427" s="57"/>
      <c r="N427" s="58"/>
      <c r="O427" s="58"/>
      <c r="P427" s="58"/>
      <c r="Q427" s="58"/>
      <c r="R427" s="58"/>
    </row>
    <row r="428" spans="1:18" ht="18" customHeight="1">
      <c r="A428" s="9">
        <v>380</v>
      </c>
      <c r="B428" s="10" t="str">
        <f t="shared" si="6"/>
        <v>000-000</v>
      </c>
      <c r="C428" s="10"/>
      <c r="D428" s="10"/>
      <c r="E428" s="10"/>
      <c r="F428" s="10"/>
      <c r="G428" s="27"/>
      <c r="H428" s="13"/>
      <c r="I428" s="26"/>
      <c r="J428" s="54"/>
      <c r="K428" s="55"/>
      <c r="L428" s="58"/>
      <c r="M428" s="57"/>
      <c r="N428" s="58"/>
      <c r="O428" s="58"/>
      <c r="P428" s="58"/>
      <c r="Q428" s="58"/>
      <c r="R428" s="58"/>
    </row>
    <row r="429" spans="1:18" ht="18" customHeight="1">
      <c r="A429" s="9">
        <v>381</v>
      </c>
      <c r="B429" s="10" t="str">
        <f t="shared" si="6"/>
        <v>000-000</v>
      </c>
      <c r="C429" s="10"/>
      <c r="D429" s="10"/>
      <c r="E429" s="10"/>
      <c r="F429" s="10"/>
      <c r="G429" s="27"/>
      <c r="H429" s="13"/>
      <c r="I429" s="26"/>
      <c r="J429" s="54"/>
      <c r="K429" s="55"/>
      <c r="L429" s="58"/>
      <c r="M429" s="57"/>
      <c r="N429" s="58"/>
      <c r="O429" s="58"/>
      <c r="P429" s="58"/>
      <c r="Q429" s="58"/>
      <c r="R429" s="58"/>
    </row>
    <row r="430" spans="1:18" ht="18" customHeight="1">
      <c r="A430" s="9">
        <v>382</v>
      </c>
      <c r="B430" s="10" t="str">
        <f t="shared" si="6"/>
        <v>000-000</v>
      </c>
      <c r="C430" s="10"/>
      <c r="D430" s="10"/>
      <c r="E430" s="10"/>
      <c r="F430" s="10"/>
      <c r="G430" s="27"/>
      <c r="H430" s="13"/>
      <c r="I430" s="26"/>
      <c r="J430" s="54"/>
      <c r="K430" s="55"/>
      <c r="L430" s="58"/>
      <c r="M430" s="57"/>
      <c r="N430" s="58"/>
      <c r="O430" s="58"/>
      <c r="P430" s="58"/>
      <c r="Q430" s="58"/>
      <c r="R430" s="58"/>
    </row>
    <row r="431" spans="1:18" ht="18" customHeight="1">
      <c r="A431" s="9">
        <v>383</v>
      </c>
      <c r="B431" s="10" t="str">
        <f t="shared" si="6"/>
        <v>000-000</v>
      </c>
      <c r="C431" s="10"/>
      <c r="D431" s="10"/>
      <c r="E431" s="10"/>
      <c r="F431" s="10"/>
      <c r="G431" s="27"/>
      <c r="H431" s="13"/>
      <c r="I431" s="26"/>
      <c r="J431" s="54"/>
      <c r="K431" s="55"/>
      <c r="L431" s="58"/>
      <c r="M431" s="57"/>
      <c r="N431" s="58"/>
      <c r="O431" s="58"/>
      <c r="P431" s="58"/>
      <c r="Q431" s="58"/>
      <c r="R431" s="58"/>
    </row>
    <row r="432" spans="1:18" ht="18" customHeight="1">
      <c r="A432" s="9">
        <v>384</v>
      </c>
      <c r="B432" s="10" t="str">
        <f t="shared" si="6"/>
        <v>000-000</v>
      </c>
      <c r="C432" s="10"/>
      <c r="D432" s="10"/>
      <c r="E432" s="10"/>
      <c r="F432" s="10"/>
      <c r="G432" s="27"/>
      <c r="H432" s="13"/>
      <c r="I432" s="26"/>
      <c r="J432" s="54"/>
      <c r="K432" s="55"/>
      <c r="L432" s="58"/>
      <c r="M432" s="57"/>
      <c r="N432" s="58"/>
      <c r="O432" s="58"/>
      <c r="P432" s="58"/>
      <c r="Q432" s="58"/>
      <c r="R432" s="58"/>
    </row>
    <row r="433" spans="1:18" ht="18" customHeight="1">
      <c r="A433" s="9">
        <v>385</v>
      </c>
      <c r="B433" s="10" t="str">
        <f t="shared" ref="B433:B448" si="7">TEXT(C433,"000")&amp;"-"&amp;TEXT(E433,"000")</f>
        <v>000-000</v>
      </c>
      <c r="C433" s="10"/>
      <c r="D433" s="10"/>
      <c r="E433" s="10"/>
      <c r="F433" s="10"/>
      <c r="G433" s="27"/>
      <c r="H433" s="13"/>
      <c r="I433" s="26"/>
      <c r="J433" s="54"/>
      <c r="K433" s="55"/>
      <c r="L433" s="58"/>
      <c r="M433" s="57"/>
      <c r="N433" s="58"/>
      <c r="O433" s="58"/>
      <c r="P433" s="58"/>
      <c r="Q433" s="58"/>
      <c r="R433" s="58"/>
    </row>
    <row r="434" spans="1:18" ht="18" customHeight="1">
      <c r="A434" s="9">
        <v>386</v>
      </c>
      <c r="B434" s="10" t="str">
        <f t="shared" si="7"/>
        <v>000-000</v>
      </c>
      <c r="C434" s="10"/>
      <c r="D434" s="10"/>
      <c r="E434" s="10"/>
      <c r="F434" s="10"/>
      <c r="G434" s="27"/>
      <c r="H434" s="13"/>
      <c r="I434" s="26"/>
      <c r="J434" s="54"/>
      <c r="K434" s="55"/>
      <c r="L434" s="58"/>
      <c r="M434" s="57"/>
      <c r="N434" s="58"/>
      <c r="O434" s="58"/>
      <c r="P434" s="58"/>
      <c r="Q434" s="58"/>
      <c r="R434" s="58"/>
    </row>
    <row r="435" spans="1:18" ht="18" customHeight="1">
      <c r="A435" s="9">
        <v>387</v>
      </c>
      <c r="B435" s="10" t="str">
        <f t="shared" si="7"/>
        <v>000-000</v>
      </c>
      <c r="C435" s="10"/>
      <c r="D435" s="10"/>
      <c r="E435" s="10"/>
      <c r="F435" s="10"/>
      <c r="G435" s="27"/>
      <c r="H435" s="13"/>
      <c r="I435" s="26"/>
      <c r="J435" s="54"/>
      <c r="K435" s="55"/>
      <c r="L435" s="58"/>
      <c r="M435" s="57"/>
      <c r="N435" s="58"/>
      <c r="O435" s="58"/>
      <c r="P435" s="58"/>
      <c r="Q435" s="58"/>
      <c r="R435" s="58"/>
    </row>
    <row r="436" spans="1:18" ht="18" customHeight="1">
      <c r="A436" s="9">
        <v>388</v>
      </c>
      <c r="B436" s="10" t="str">
        <f t="shared" si="7"/>
        <v>000-000</v>
      </c>
      <c r="C436" s="10"/>
      <c r="D436" s="10"/>
      <c r="E436" s="10"/>
      <c r="F436" s="10"/>
      <c r="G436" s="27"/>
      <c r="H436" s="13"/>
      <c r="I436" s="26"/>
      <c r="J436" s="54"/>
      <c r="K436" s="55"/>
      <c r="L436" s="58"/>
      <c r="M436" s="57"/>
      <c r="N436" s="58"/>
      <c r="O436" s="58"/>
      <c r="P436" s="58"/>
      <c r="Q436" s="58"/>
      <c r="R436" s="58"/>
    </row>
    <row r="437" spans="1:18" ht="18" customHeight="1">
      <c r="A437" s="9">
        <v>389</v>
      </c>
      <c r="B437" s="10" t="str">
        <f t="shared" si="7"/>
        <v>000-000</v>
      </c>
      <c r="C437" s="10"/>
      <c r="D437" s="10"/>
      <c r="E437" s="10"/>
      <c r="F437" s="10"/>
      <c r="G437" s="27"/>
      <c r="H437" s="13"/>
      <c r="I437" s="26"/>
      <c r="J437" s="54"/>
      <c r="K437" s="55"/>
      <c r="L437" s="58"/>
      <c r="M437" s="57"/>
      <c r="N437" s="58"/>
      <c r="O437" s="58"/>
      <c r="P437" s="58"/>
      <c r="Q437" s="58"/>
      <c r="R437" s="58"/>
    </row>
    <row r="438" spans="1:18" ht="18" customHeight="1">
      <c r="A438" s="9">
        <v>390</v>
      </c>
      <c r="B438" s="10" t="str">
        <f t="shared" si="7"/>
        <v>000-000</v>
      </c>
      <c r="C438" s="10"/>
      <c r="D438" s="10"/>
      <c r="E438" s="10"/>
      <c r="F438" s="10"/>
      <c r="G438" s="27"/>
      <c r="H438" s="13"/>
      <c r="I438" s="26"/>
      <c r="J438" s="54"/>
      <c r="K438" s="55"/>
      <c r="L438" s="58"/>
      <c r="M438" s="57"/>
      <c r="N438" s="58"/>
      <c r="O438" s="58"/>
      <c r="P438" s="58"/>
      <c r="Q438" s="58"/>
      <c r="R438" s="58"/>
    </row>
    <row r="439" spans="1:18" ht="18" customHeight="1">
      <c r="A439" s="9">
        <v>391</v>
      </c>
      <c r="B439" s="10" t="str">
        <f t="shared" si="7"/>
        <v>000-000</v>
      </c>
      <c r="C439" s="10"/>
      <c r="D439" s="10"/>
      <c r="E439" s="10"/>
      <c r="F439" s="10"/>
      <c r="G439" s="27"/>
      <c r="H439" s="13"/>
      <c r="I439" s="26"/>
      <c r="J439" s="54"/>
      <c r="K439" s="55"/>
      <c r="L439" s="58"/>
      <c r="M439" s="57"/>
      <c r="N439" s="58"/>
      <c r="O439" s="58"/>
      <c r="P439" s="58"/>
      <c r="Q439" s="58"/>
      <c r="R439" s="58"/>
    </row>
    <row r="440" spans="1:18" ht="18" customHeight="1">
      <c r="A440" s="9">
        <v>392</v>
      </c>
      <c r="B440" s="10" t="str">
        <f t="shared" si="7"/>
        <v>000-000</v>
      </c>
      <c r="C440" s="10"/>
      <c r="D440" s="10"/>
      <c r="E440" s="10"/>
      <c r="F440" s="10"/>
      <c r="G440" s="27"/>
      <c r="H440" s="13"/>
      <c r="I440" s="26"/>
      <c r="J440" s="54"/>
      <c r="K440" s="55"/>
      <c r="L440" s="58"/>
      <c r="M440" s="57"/>
      <c r="N440" s="58"/>
      <c r="O440" s="58"/>
      <c r="P440" s="58"/>
      <c r="Q440" s="58"/>
      <c r="R440" s="58"/>
    </row>
    <row r="441" spans="1:18" ht="18" customHeight="1">
      <c r="A441" s="9">
        <v>393</v>
      </c>
      <c r="B441" s="10" t="str">
        <f t="shared" si="7"/>
        <v>000-000</v>
      </c>
      <c r="C441" s="10"/>
      <c r="D441" s="10"/>
      <c r="E441" s="10"/>
      <c r="F441" s="10"/>
      <c r="G441" s="27"/>
      <c r="H441" s="13"/>
      <c r="I441" s="26"/>
      <c r="J441" s="54"/>
      <c r="K441" s="55"/>
      <c r="L441" s="58"/>
      <c r="M441" s="57"/>
      <c r="N441" s="58"/>
      <c r="O441" s="58"/>
      <c r="P441" s="58"/>
      <c r="Q441" s="58"/>
      <c r="R441" s="58"/>
    </row>
    <row r="442" spans="1:18" ht="18" customHeight="1">
      <c r="A442" s="9">
        <v>394</v>
      </c>
      <c r="B442" s="10" t="str">
        <f t="shared" si="7"/>
        <v>000-000</v>
      </c>
      <c r="C442" s="10"/>
      <c r="D442" s="10"/>
      <c r="E442" s="10"/>
      <c r="F442" s="10"/>
      <c r="G442" s="27"/>
      <c r="H442" s="13"/>
      <c r="I442" s="26"/>
      <c r="J442" s="54"/>
      <c r="K442" s="55"/>
      <c r="L442" s="58"/>
      <c r="M442" s="57"/>
      <c r="N442" s="58"/>
      <c r="O442" s="58"/>
      <c r="P442" s="58"/>
      <c r="Q442" s="58"/>
      <c r="R442" s="58"/>
    </row>
    <row r="443" spans="1:18" ht="18" customHeight="1">
      <c r="A443" s="9">
        <v>395</v>
      </c>
      <c r="B443" s="10" t="str">
        <f t="shared" si="7"/>
        <v>000-000</v>
      </c>
      <c r="C443" s="10"/>
      <c r="D443" s="10"/>
      <c r="E443" s="10"/>
      <c r="F443" s="10"/>
      <c r="G443" s="27"/>
      <c r="H443" s="13"/>
      <c r="I443" s="26"/>
      <c r="J443" s="54"/>
      <c r="K443" s="55"/>
      <c r="L443" s="58"/>
      <c r="M443" s="57"/>
      <c r="N443" s="58"/>
      <c r="O443" s="58"/>
      <c r="P443" s="58"/>
      <c r="Q443" s="58"/>
      <c r="R443" s="58"/>
    </row>
    <row r="444" spans="1:18" ht="18" customHeight="1">
      <c r="A444" s="9">
        <v>396</v>
      </c>
      <c r="B444" s="10" t="str">
        <f t="shared" si="7"/>
        <v>000-000</v>
      </c>
      <c r="C444" s="10"/>
      <c r="D444" s="10"/>
      <c r="E444" s="10"/>
      <c r="F444" s="10"/>
      <c r="G444" s="27"/>
      <c r="H444" s="13"/>
      <c r="I444" s="26"/>
      <c r="J444" s="54"/>
      <c r="K444" s="55"/>
      <c r="L444" s="58"/>
      <c r="M444" s="57"/>
      <c r="N444" s="58"/>
      <c r="O444" s="58"/>
      <c r="P444" s="58"/>
      <c r="Q444" s="58"/>
      <c r="R444" s="58"/>
    </row>
    <row r="445" spans="1:18" ht="18" customHeight="1">
      <c r="A445" s="9">
        <v>397</v>
      </c>
      <c r="B445" s="10" t="str">
        <f t="shared" si="7"/>
        <v>000-000</v>
      </c>
      <c r="C445" s="10"/>
      <c r="D445" s="10"/>
      <c r="E445" s="10"/>
      <c r="F445" s="10"/>
      <c r="G445" s="27"/>
      <c r="H445" s="13"/>
      <c r="I445" s="26"/>
      <c r="J445" s="54"/>
      <c r="K445" s="55"/>
      <c r="L445" s="58"/>
      <c r="M445" s="57"/>
      <c r="N445" s="58"/>
      <c r="O445" s="58"/>
      <c r="P445" s="58"/>
      <c r="Q445" s="58"/>
      <c r="R445" s="58"/>
    </row>
    <row r="446" spans="1:18" ht="18" customHeight="1">
      <c r="A446" s="9">
        <v>398</v>
      </c>
      <c r="B446" s="10" t="str">
        <f t="shared" si="7"/>
        <v>000-000</v>
      </c>
      <c r="C446" s="10"/>
      <c r="D446" s="10"/>
      <c r="E446" s="10"/>
      <c r="F446" s="10"/>
      <c r="G446" s="27"/>
      <c r="H446" s="13"/>
      <c r="I446" s="26"/>
      <c r="J446" s="54"/>
      <c r="K446" s="55"/>
      <c r="L446" s="58"/>
      <c r="M446" s="57"/>
      <c r="N446" s="58"/>
      <c r="O446" s="58"/>
      <c r="P446" s="58"/>
      <c r="Q446" s="58"/>
      <c r="R446" s="58"/>
    </row>
    <row r="447" spans="1:18" ht="18" customHeight="1">
      <c r="A447" s="9">
        <v>399</v>
      </c>
      <c r="B447" s="10" t="str">
        <f t="shared" si="7"/>
        <v>000-000</v>
      </c>
      <c r="C447" s="10"/>
      <c r="D447" s="10"/>
      <c r="E447" s="10"/>
      <c r="F447" s="10"/>
      <c r="G447" s="27"/>
      <c r="H447" s="13"/>
      <c r="I447" s="26"/>
      <c r="J447" s="54"/>
      <c r="K447" s="55"/>
      <c r="L447" s="58"/>
      <c r="M447" s="57"/>
      <c r="N447" s="58"/>
      <c r="O447" s="58"/>
      <c r="P447" s="58"/>
      <c r="Q447" s="58"/>
      <c r="R447" s="58"/>
    </row>
    <row r="448" spans="1:18" ht="18" customHeight="1">
      <c r="A448" s="9">
        <v>400</v>
      </c>
      <c r="B448" s="10" t="str">
        <f t="shared" si="7"/>
        <v>000-000</v>
      </c>
      <c r="C448" s="10"/>
      <c r="D448" s="10"/>
      <c r="E448" s="10"/>
      <c r="F448" s="10"/>
      <c r="G448" s="27"/>
      <c r="H448" s="13"/>
      <c r="I448" s="26"/>
      <c r="J448" s="54"/>
      <c r="K448" s="55"/>
      <c r="L448" s="58"/>
      <c r="M448" s="57"/>
      <c r="N448" s="58"/>
      <c r="O448" s="58"/>
      <c r="P448" s="58"/>
      <c r="Q448" s="58"/>
      <c r="R448" s="58"/>
    </row>
    <row r="449" spans="1:18" ht="18" customHeight="1">
      <c r="A449" s="9">
        <v>401</v>
      </c>
      <c r="B449" s="9"/>
      <c r="C449" s="10"/>
      <c r="D449" s="10"/>
      <c r="E449" s="10"/>
      <c r="F449" s="10"/>
      <c r="G449" s="27"/>
      <c r="H449" s="13"/>
      <c r="I449" s="26"/>
      <c r="J449" s="54"/>
      <c r="K449" s="55"/>
      <c r="L449" s="58"/>
      <c r="M449" s="57"/>
      <c r="N449" s="58"/>
      <c r="O449" s="58"/>
      <c r="P449" s="58"/>
      <c r="Q449" s="58"/>
      <c r="R449" s="58"/>
    </row>
    <row r="450" spans="1:18" ht="18" customHeight="1">
      <c r="C450" s="1" t="s">
        <v>497</v>
      </c>
    </row>
    <row r="451" spans="1:18" ht="15" customHeight="1">
      <c r="C451" s="8" t="s">
        <v>112</v>
      </c>
    </row>
    <row r="452" spans="1:18" ht="15" customHeight="1">
      <c r="C452" s="8" t="s">
        <v>113</v>
      </c>
    </row>
  </sheetData>
  <autoFilter ref="H1:H42" xr:uid="{00000000-0009-0000-0000-000011000000}"/>
  <phoneticPr fontId="21" type="noConversion"/>
  <dataValidations count="3">
    <dataValidation type="list" allowBlank="1" showInputMessage="1" showErrorMessage="1" sqref="D49:D449 F49:F449" xr:uid="{00000000-0002-0000-1100-000000000000}">
      <formula1>INDIRECT("_"&amp;C49)</formula1>
    </dataValidation>
    <dataValidation type="list" allowBlank="1" showInputMessage="1" showErrorMessage="1" sqref="H49:H449 K49:K449" xr:uid="{00000000-0002-0000-1100-000001000000}">
      <formula1>$H$1:$H$42</formula1>
    </dataValidation>
    <dataValidation type="list" allowBlank="1" showInputMessage="1" showErrorMessage="1" sqref="E59 E61 C53:C57 E53:E57" xr:uid="{00000000-0002-0000-1100-000002000000}">
      <formula1>#REF!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3000000}">
          <x14:formula1>
            <xm:f>'C:\Users\chizh\Desktop\关联交易表\[02-关联交易等事项统计表-百花公司.xlsx]Sheet2'!#REF!</xm:f>
          </x14:formula1>
          <xm:sqref>C49:C52 E58 E60 C58:C449 E49:E52 E62:E449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1:R452"/>
  <sheetViews>
    <sheetView view="pageBreakPreview" topLeftCell="A47" zoomScale="90" zoomScaleNormal="100" zoomScaleSheetLayoutView="9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22.81640625" style="8" customWidth="1"/>
    <col min="5" max="5" width="21.7265625" style="8" customWidth="1"/>
    <col min="6" max="6" width="22.7265625" style="8" customWidth="1"/>
    <col min="7" max="7" width="20.453125" style="8" customWidth="1"/>
    <col min="8" max="8" width="19.26953125" style="8" customWidth="1"/>
    <col min="9" max="9" width="13.542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18" customHeight="1">
      <c r="A49" s="9">
        <v>1</v>
      </c>
      <c r="B49" s="10" t="s">
        <v>499</v>
      </c>
      <c r="C49" s="10" t="s">
        <v>69</v>
      </c>
      <c r="D49" s="10" t="s">
        <v>476</v>
      </c>
      <c r="E49" s="10" t="s">
        <v>69</v>
      </c>
      <c r="F49" s="10" t="s">
        <v>102</v>
      </c>
      <c r="G49" s="36"/>
      <c r="H49" s="13" t="s">
        <v>3</v>
      </c>
      <c r="I49" s="26">
        <v>1082427.3400000001</v>
      </c>
      <c r="J49" s="22"/>
      <c r="K49" s="23"/>
      <c r="L49" s="32"/>
      <c r="M49" s="24"/>
      <c r="N49" s="20"/>
      <c r="O49" s="20"/>
      <c r="P49" s="20"/>
      <c r="Q49" s="20"/>
      <c r="R49" s="20"/>
    </row>
    <row r="50" spans="1:18" ht="18" customHeight="1">
      <c r="A50" s="9">
        <v>2</v>
      </c>
      <c r="B50" s="10" t="s">
        <v>499</v>
      </c>
      <c r="C50" s="10" t="s">
        <v>69</v>
      </c>
      <c r="D50" s="10" t="s">
        <v>476</v>
      </c>
      <c r="E50" s="10" t="s">
        <v>69</v>
      </c>
      <c r="F50" s="10" t="s">
        <v>415</v>
      </c>
      <c r="G50" s="36"/>
      <c r="H50" s="13" t="s">
        <v>3</v>
      </c>
      <c r="I50" s="26">
        <v>413657.33</v>
      </c>
      <c r="J50" s="22"/>
      <c r="K50" s="23"/>
      <c r="L50" s="32"/>
      <c r="M50" s="24"/>
      <c r="N50" s="20"/>
      <c r="O50" s="20"/>
      <c r="P50" s="20"/>
      <c r="Q50" s="20"/>
      <c r="R50" s="20"/>
    </row>
    <row r="51" spans="1:18" ht="18" customHeight="1">
      <c r="A51" s="9">
        <v>3</v>
      </c>
      <c r="B51" s="10" t="s">
        <v>500</v>
      </c>
      <c r="C51" s="10" t="s">
        <v>69</v>
      </c>
      <c r="D51" s="10" t="s">
        <v>476</v>
      </c>
      <c r="E51" s="10" t="s">
        <v>66</v>
      </c>
      <c r="F51" s="10" t="s">
        <v>175</v>
      </c>
      <c r="G51" s="36"/>
      <c r="H51" s="13" t="s">
        <v>3</v>
      </c>
      <c r="I51" s="26">
        <v>115672</v>
      </c>
      <c r="J51" s="22"/>
      <c r="K51" s="23"/>
      <c r="L51" s="32"/>
      <c r="M51" s="24"/>
      <c r="N51" s="20"/>
      <c r="O51" s="20"/>
      <c r="P51" s="20"/>
      <c r="Q51" s="20"/>
      <c r="R51" s="20"/>
    </row>
    <row r="52" spans="1:18" ht="18" customHeight="1">
      <c r="A52" s="9">
        <v>4</v>
      </c>
      <c r="B52" s="10" t="s">
        <v>500</v>
      </c>
      <c r="C52" s="10" t="s">
        <v>69</v>
      </c>
      <c r="D52" s="10" t="s">
        <v>476</v>
      </c>
      <c r="E52" s="10" t="s">
        <v>66</v>
      </c>
      <c r="F52" s="10" t="s">
        <v>78</v>
      </c>
      <c r="G52" s="36"/>
      <c r="H52" s="13" t="s">
        <v>3</v>
      </c>
      <c r="I52" s="26">
        <v>124597.75999999999</v>
      </c>
      <c r="J52" s="22"/>
      <c r="K52" s="23"/>
      <c r="L52" s="32"/>
      <c r="M52" s="24"/>
      <c r="N52" s="20"/>
      <c r="O52" s="20"/>
      <c r="P52" s="20"/>
      <c r="Q52" s="20"/>
      <c r="R52" s="20"/>
    </row>
    <row r="53" spans="1:18" ht="18" customHeight="1">
      <c r="A53" s="9">
        <v>5</v>
      </c>
      <c r="B53" s="10" t="s">
        <v>499</v>
      </c>
      <c r="C53" s="10" t="s">
        <v>69</v>
      </c>
      <c r="D53" s="10" t="s">
        <v>476</v>
      </c>
      <c r="E53" s="10" t="s">
        <v>69</v>
      </c>
      <c r="F53" s="10" t="s">
        <v>293</v>
      </c>
      <c r="G53" s="36"/>
      <c r="H53" s="13" t="s">
        <v>3</v>
      </c>
      <c r="I53" s="26">
        <v>106516.07</v>
      </c>
      <c r="J53" s="22"/>
      <c r="K53" s="23"/>
      <c r="L53" s="32"/>
      <c r="M53" s="24"/>
      <c r="N53" s="20"/>
      <c r="O53" s="20"/>
      <c r="P53" s="20"/>
      <c r="Q53" s="20"/>
      <c r="R53" s="20"/>
    </row>
    <row r="54" spans="1:18" ht="18" customHeight="1">
      <c r="A54" s="9">
        <v>6</v>
      </c>
      <c r="B54" s="10" t="s">
        <v>500</v>
      </c>
      <c r="C54" s="10" t="s">
        <v>69</v>
      </c>
      <c r="D54" s="10" t="s">
        <v>476</v>
      </c>
      <c r="E54" s="10" t="s">
        <v>66</v>
      </c>
      <c r="F54" s="10" t="s">
        <v>175</v>
      </c>
      <c r="G54" s="37"/>
      <c r="H54" s="13" t="s">
        <v>5</v>
      </c>
      <c r="I54" s="26">
        <v>71570.509999999995</v>
      </c>
      <c r="J54" s="22"/>
      <c r="K54" s="23"/>
      <c r="L54" s="38"/>
      <c r="M54" s="24"/>
      <c r="N54" s="20"/>
      <c r="O54" s="20" t="s">
        <v>501</v>
      </c>
      <c r="P54" s="20"/>
      <c r="Q54" s="20"/>
      <c r="R54" s="20"/>
    </row>
    <row r="55" spans="1:18" ht="18" customHeight="1">
      <c r="A55" s="9">
        <v>7</v>
      </c>
      <c r="B55" s="10" t="s">
        <v>500</v>
      </c>
      <c r="C55" s="10" t="s">
        <v>69</v>
      </c>
      <c r="D55" s="10" t="s">
        <v>476</v>
      </c>
      <c r="E55" s="10" t="s">
        <v>66</v>
      </c>
      <c r="F55" s="10" t="s">
        <v>418</v>
      </c>
      <c r="G55" s="37"/>
      <c r="H55" s="13" t="s">
        <v>3</v>
      </c>
      <c r="I55" s="26">
        <v>209928.33</v>
      </c>
      <c r="J55" s="22"/>
      <c r="K55" s="23"/>
      <c r="L55" s="38"/>
      <c r="M55" s="24"/>
      <c r="N55" s="20"/>
      <c r="O55" s="20" t="s">
        <v>501</v>
      </c>
      <c r="P55" s="20"/>
      <c r="Q55" s="20"/>
      <c r="R55" s="20"/>
    </row>
    <row r="56" spans="1:18" ht="18" customHeight="1">
      <c r="A56" s="9">
        <v>8</v>
      </c>
      <c r="B56" s="10" t="s">
        <v>500</v>
      </c>
      <c r="C56" s="10" t="s">
        <v>69</v>
      </c>
      <c r="D56" s="10" t="s">
        <v>158</v>
      </c>
      <c r="E56" s="10" t="s">
        <v>66</v>
      </c>
      <c r="F56" s="10" t="s">
        <v>169</v>
      </c>
      <c r="G56" s="37"/>
      <c r="H56" s="13" t="s">
        <v>3</v>
      </c>
      <c r="I56" s="26">
        <v>932.4</v>
      </c>
      <c r="J56" s="22"/>
      <c r="K56" s="23"/>
      <c r="L56" s="38"/>
      <c r="M56" s="24"/>
      <c r="N56" s="20"/>
      <c r="O56" s="20"/>
      <c r="P56" s="20"/>
      <c r="Q56" s="20"/>
      <c r="R56" s="20"/>
    </row>
    <row r="57" spans="1:18" ht="18" customHeight="1">
      <c r="A57" s="9">
        <v>9</v>
      </c>
      <c r="B57" s="10" t="s">
        <v>500</v>
      </c>
      <c r="C57" s="10" t="s">
        <v>69</v>
      </c>
      <c r="D57" s="10" t="s">
        <v>158</v>
      </c>
      <c r="E57" s="10" t="s">
        <v>66</v>
      </c>
      <c r="F57" s="10" t="s">
        <v>86</v>
      </c>
      <c r="G57" s="27"/>
      <c r="H57" s="13" t="s">
        <v>3</v>
      </c>
      <c r="I57" s="26">
        <v>6683</v>
      </c>
      <c r="J57" s="22"/>
      <c r="K57" s="23"/>
      <c r="L57" s="40"/>
      <c r="M57" s="24"/>
      <c r="N57" s="20"/>
      <c r="O57" s="20"/>
      <c r="P57" s="20"/>
      <c r="Q57" s="20"/>
      <c r="R57" s="20"/>
    </row>
    <row r="58" spans="1:18" ht="18" customHeight="1">
      <c r="A58" s="9">
        <v>10</v>
      </c>
      <c r="B58" s="10" t="s">
        <v>500</v>
      </c>
      <c r="C58" s="10" t="s">
        <v>69</v>
      </c>
      <c r="D58" s="10" t="s">
        <v>158</v>
      </c>
      <c r="E58" s="10" t="s">
        <v>66</v>
      </c>
      <c r="F58" s="10" t="s">
        <v>184</v>
      </c>
      <c r="G58" s="27"/>
      <c r="H58" s="13" t="s">
        <v>3</v>
      </c>
      <c r="I58" s="26">
        <v>32029.07</v>
      </c>
      <c r="J58" s="22"/>
      <c r="K58" s="23"/>
      <c r="L58" s="40"/>
      <c r="M58" s="24"/>
      <c r="N58" s="20"/>
      <c r="O58" s="20"/>
      <c r="P58" s="20"/>
      <c r="Q58" s="20"/>
      <c r="R58" s="20"/>
    </row>
    <row r="59" spans="1:18" ht="18" customHeight="1">
      <c r="A59" s="9">
        <v>11</v>
      </c>
      <c r="B59" s="10" t="s">
        <v>500</v>
      </c>
      <c r="C59" s="10" t="s">
        <v>69</v>
      </c>
      <c r="D59" s="10" t="s">
        <v>158</v>
      </c>
      <c r="E59" s="10" t="s">
        <v>66</v>
      </c>
      <c r="F59" s="10" t="s">
        <v>109</v>
      </c>
      <c r="G59" s="27"/>
      <c r="H59" s="13" t="s">
        <v>3</v>
      </c>
      <c r="I59" s="26">
        <v>66828</v>
      </c>
      <c r="J59" s="22"/>
      <c r="K59" s="23"/>
      <c r="L59" s="20"/>
      <c r="M59" s="24"/>
      <c r="N59" s="20"/>
      <c r="O59" s="20"/>
      <c r="P59" s="20"/>
      <c r="Q59" s="20"/>
      <c r="R59" s="20"/>
    </row>
    <row r="60" spans="1:18" ht="18" customHeight="1">
      <c r="A60" s="9">
        <v>12</v>
      </c>
      <c r="B60" s="10" t="s">
        <v>499</v>
      </c>
      <c r="C60" s="10" t="s">
        <v>69</v>
      </c>
      <c r="D60" s="10" t="s">
        <v>158</v>
      </c>
      <c r="E60" s="10" t="s">
        <v>69</v>
      </c>
      <c r="F60" s="10" t="s">
        <v>381</v>
      </c>
      <c r="G60" s="27"/>
      <c r="H60" s="13" t="s">
        <v>3</v>
      </c>
      <c r="I60" s="26">
        <v>1000</v>
      </c>
      <c r="J60" s="22"/>
      <c r="K60" s="23"/>
      <c r="L60" s="20"/>
      <c r="M60" s="24"/>
      <c r="N60" s="20"/>
      <c r="O60" s="20" t="s">
        <v>501</v>
      </c>
      <c r="P60" s="20"/>
      <c r="Q60" s="20"/>
      <c r="R60" s="20"/>
    </row>
    <row r="61" spans="1:18" ht="18" customHeight="1">
      <c r="A61" s="9">
        <v>13</v>
      </c>
      <c r="B61" s="10" t="s">
        <v>500</v>
      </c>
      <c r="C61" s="10" t="s">
        <v>69</v>
      </c>
      <c r="D61" s="10" t="s">
        <v>158</v>
      </c>
      <c r="E61" s="10" t="s">
        <v>66</v>
      </c>
      <c r="F61" s="10" t="s">
        <v>502</v>
      </c>
      <c r="G61" s="27"/>
      <c r="H61" s="13" t="s">
        <v>3</v>
      </c>
      <c r="I61" s="26">
        <v>30000</v>
      </c>
      <c r="J61" s="22"/>
      <c r="K61" s="23"/>
      <c r="L61" s="20"/>
      <c r="M61" s="24"/>
      <c r="N61" s="20"/>
      <c r="O61" s="20" t="s">
        <v>501</v>
      </c>
      <c r="P61" s="20"/>
      <c r="Q61" s="20"/>
      <c r="R61" s="20"/>
    </row>
    <row r="62" spans="1:18" ht="18" customHeight="1">
      <c r="A62" s="9">
        <v>14</v>
      </c>
      <c r="B62" s="10" t="s">
        <v>499</v>
      </c>
      <c r="C62" s="10" t="s">
        <v>69</v>
      </c>
      <c r="D62" s="10" t="s">
        <v>158</v>
      </c>
      <c r="E62" s="10" t="s">
        <v>69</v>
      </c>
      <c r="F62" s="10" t="s">
        <v>117</v>
      </c>
      <c r="G62" s="27"/>
      <c r="H62" s="13" t="s">
        <v>3</v>
      </c>
      <c r="I62" s="26">
        <v>64160</v>
      </c>
      <c r="J62" s="22"/>
      <c r="K62" s="23"/>
      <c r="L62" s="20"/>
      <c r="M62" s="24"/>
      <c r="N62" s="20"/>
      <c r="O62" s="20" t="s">
        <v>501</v>
      </c>
      <c r="P62" s="20"/>
      <c r="Q62" s="20"/>
      <c r="R62" s="20"/>
    </row>
    <row r="63" spans="1:18" ht="18" customHeight="1">
      <c r="A63" s="9">
        <v>15</v>
      </c>
      <c r="B63" s="10" t="s">
        <v>500</v>
      </c>
      <c r="C63" s="10" t="s">
        <v>69</v>
      </c>
      <c r="D63" s="10" t="s">
        <v>158</v>
      </c>
      <c r="E63" s="10" t="s">
        <v>66</v>
      </c>
      <c r="F63" s="10" t="s">
        <v>81</v>
      </c>
      <c r="G63" s="27"/>
      <c r="H63" s="13" t="s">
        <v>3</v>
      </c>
      <c r="I63" s="26">
        <v>2414.4</v>
      </c>
      <c r="J63" s="22"/>
      <c r="K63" s="23"/>
      <c r="L63" s="20"/>
      <c r="M63" s="24"/>
      <c r="N63" s="20"/>
      <c r="O63" s="20" t="s">
        <v>501</v>
      </c>
      <c r="P63" s="20"/>
      <c r="Q63" s="20"/>
      <c r="R63" s="20"/>
    </row>
    <row r="64" spans="1:18" ht="18" customHeight="1">
      <c r="A64" s="9">
        <v>16</v>
      </c>
      <c r="B64" s="10" t="s">
        <v>499</v>
      </c>
      <c r="C64" s="10" t="s">
        <v>69</v>
      </c>
      <c r="D64" s="10" t="s">
        <v>158</v>
      </c>
      <c r="E64" s="10" t="s">
        <v>69</v>
      </c>
      <c r="F64" s="10" t="s">
        <v>121</v>
      </c>
      <c r="G64" s="27"/>
      <c r="H64" s="13" t="s">
        <v>3</v>
      </c>
      <c r="I64" s="26">
        <v>44375</v>
      </c>
      <c r="J64" s="22"/>
      <c r="K64" s="23"/>
      <c r="L64" s="20"/>
      <c r="M64" s="24"/>
      <c r="N64" s="20"/>
      <c r="O64" s="20"/>
      <c r="P64" s="20"/>
      <c r="Q64" s="20"/>
      <c r="R64" s="20"/>
    </row>
    <row r="65" spans="1:18" ht="18" customHeight="1">
      <c r="A65" s="9">
        <v>17</v>
      </c>
      <c r="B65" s="10" t="s">
        <v>499</v>
      </c>
      <c r="C65" s="10" t="s">
        <v>69</v>
      </c>
      <c r="D65" s="10" t="s">
        <v>158</v>
      </c>
      <c r="E65" s="10" t="s">
        <v>69</v>
      </c>
      <c r="F65" s="10" t="s">
        <v>122</v>
      </c>
      <c r="G65" s="27"/>
      <c r="H65" s="13" t="s">
        <v>3</v>
      </c>
      <c r="I65" s="26">
        <v>21295.8</v>
      </c>
      <c r="J65" s="22"/>
      <c r="K65" s="23"/>
      <c r="L65" s="20"/>
      <c r="M65" s="24"/>
      <c r="N65" s="20"/>
      <c r="O65" s="20"/>
      <c r="P65" s="20"/>
      <c r="Q65" s="20"/>
      <c r="R65" s="20"/>
    </row>
    <row r="66" spans="1:18" ht="18" customHeight="1">
      <c r="A66" s="9">
        <v>18</v>
      </c>
      <c r="B66" s="10" t="s">
        <v>499</v>
      </c>
      <c r="C66" s="10" t="s">
        <v>69</v>
      </c>
      <c r="D66" s="10" t="s">
        <v>158</v>
      </c>
      <c r="E66" s="10" t="s">
        <v>69</v>
      </c>
      <c r="F66" s="10" t="s">
        <v>123</v>
      </c>
      <c r="G66" s="27"/>
      <c r="H66" s="13" t="s">
        <v>3</v>
      </c>
      <c r="I66" s="26">
        <v>9870</v>
      </c>
      <c r="J66" s="22"/>
      <c r="K66" s="23"/>
      <c r="L66" s="20"/>
      <c r="M66" s="24"/>
      <c r="N66" s="20"/>
      <c r="O66" s="20"/>
      <c r="P66" s="20"/>
      <c r="Q66" s="20"/>
      <c r="R66" s="20"/>
    </row>
    <row r="67" spans="1:18" ht="18" customHeight="1">
      <c r="A67" s="9">
        <v>19</v>
      </c>
      <c r="B67" s="10" t="s">
        <v>499</v>
      </c>
      <c r="C67" s="10" t="s">
        <v>69</v>
      </c>
      <c r="D67" s="10" t="s">
        <v>158</v>
      </c>
      <c r="E67" s="10" t="s">
        <v>69</v>
      </c>
      <c r="F67" s="10" t="s">
        <v>125</v>
      </c>
      <c r="G67" s="27"/>
      <c r="H67" s="13" t="s">
        <v>3</v>
      </c>
      <c r="I67" s="26">
        <v>19110</v>
      </c>
      <c r="J67" s="22"/>
      <c r="K67" s="23"/>
      <c r="L67" s="20"/>
      <c r="M67" s="24"/>
      <c r="N67" s="20"/>
      <c r="O67" s="20"/>
      <c r="P67" s="20"/>
      <c r="Q67" s="20"/>
      <c r="R67" s="20"/>
    </row>
    <row r="68" spans="1:18" ht="18" customHeight="1">
      <c r="A68" s="9">
        <v>20</v>
      </c>
      <c r="B68" s="10" t="s">
        <v>499</v>
      </c>
      <c r="C68" s="10" t="s">
        <v>69</v>
      </c>
      <c r="D68" s="10" t="s">
        <v>158</v>
      </c>
      <c r="E68" s="10" t="s">
        <v>69</v>
      </c>
      <c r="F68" s="10" t="s">
        <v>126</v>
      </c>
      <c r="G68" s="27"/>
      <c r="H68" s="13" t="s">
        <v>3</v>
      </c>
      <c r="I68" s="26">
        <v>27980</v>
      </c>
      <c r="J68" s="22"/>
      <c r="K68" s="23"/>
      <c r="L68" s="20"/>
      <c r="M68" s="24"/>
      <c r="N68" s="20"/>
      <c r="O68" s="20"/>
      <c r="P68" s="20"/>
      <c r="Q68" s="20"/>
      <c r="R68" s="20"/>
    </row>
    <row r="69" spans="1:18" ht="18" customHeight="1">
      <c r="A69" s="9">
        <v>21</v>
      </c>
      <c r="B69" s="10" t="s">
        <v>500</v>
      </c>
      <c r="C69" s="10" t="s">
        <v>69</v>
      </c>
      <c r="D69" s="10" t="s">
        <v>158</v>
      </c>
      <c r="E69" s="10" t="s">
        <v>66</v>
      </c>
      <c r="F69" s="10" t="s">
        <v>87</v>
      </c>
      <c r="G69" s="27"/>
      <c r="H69" s="13" t="s">
        <v>3</v>
      </c>
      <c r="I69" s="26">
        <v>6683</v>
      </c>
      <c r="J69" s="22"/>
      <c r="K69" s="23"/>
      <c r="L69" s="20"/>
      <c r="M69" s="24"/>
      <c r="N69" s="20"/>
      <c r="O69" s="20"/>
      <c r="P69" s="20"/>
      <c r="Q69" s="20"/>
      <c r="R69" s="20"/>
    </row>
    <row r="70" spans="1:18" ht="18" customHeight="1">
      <c r="A70" s="9">
        <v>22</v>
      </c>
      <c r="B70" s="10" t="s">
        <v>503</v>
      </c>
      <c r="C70" s="10" t="s">
        <v>69</v>
      </c>
      <c r="D70" s="10" t="s">
        <v>158</v>
      </c>
      <c r="E70" s="10" t="s">
        <v>64</v>
      </c>
      <c r="F70" s="10" t="s">
        <v>65</v>
      </c>
      <c r="G70" s="27"/>
      <c r="H70" s="13" t="s">
        <v>3</v>
      </c>
      <c r="I70" s="26">
        <v>499868</v>
      </c>
      <c r="J70" s="22"/>
      <c r="K70" s="23"/>
      <c r="L70" s="20"/>
      <c r="M70" s="24"/>
      <c r="N70" s="20"/>
      <c r="O70" s="20"/>
      <c r="P70" s="20"/>
      <c r="Q70" s="20"/>
      <c r="R70" s="20"/>
    </row>
    <row r="71" spans="1:18" ht="18" customHeight="1">
      <c r="A71" s="9">
        <v>23</v>
      </c>
      <c r="B71" s="10" t="s">
        <v>500</v>
      </c>
      <c r="C71" s="10" t="s">
        <v>69</v>
      </c>
      <c r="D71" s="10" t="s">
        <v>158</v>
      </c>
      <c r="E71" s="10" t="s">
        <v>66</v>
      </c>
      <c r="F71" s="10" t="s">
        <v>83</v>
      </c>
      <c r="G71" s="27"/>
      <c r="H71" s="13" t="s">
        <v>3</v>
      </c>
      <c r="I71" s="26">
        <v>52800</v>
      </c>
      <c r="J71" s="22"/>
      <c r="K71" s="23"/>
      <c r="L71" s="20"/>
      <c r="M71" s="24"/>
      <c r="N71" s="20"/>
      <c r="O71" s="20"/>
      <c r="P71" s="20"/>
      <c r="Q71" s="20"/>
      <c r="R71" s="20"/>
    </row>
    <row r="72" spans="1:18" ht="18" customHeight="1">
      <c r="A72" s="9">
        <v>24</v>
      </c>
      <c r="B72" s="10" t="s">
        <v>499</v>
      </c>
      <c r="C72" s="10" t="s">
        <v>69</v>
      </c>
      <c r="D72" s="10" t="s">
        <v>158</v>
      </c>
      <c r="E72" s="10" t="s">
        <v>69</v>
      </c>
      <c r="F72" s="10" t="s">
        <v>127</v>
      </c>
      <c r="G72" s="27"/>
      <c r="H72" s="13" t="s">
        <v>3</v>
      </c>
      <c r="I72" s="26">
        <v>47280</v>
      </c>
      <c r="J72" s="22"/>
      <c r="K72" s="23"/>
      <c r="L72" s="20"/>
      <c r="M72" s="24"/>
      <c r="N72" s="20"/>
      <c r="O72" s="20"/>
      <c r="P72" s="20"/>
      <c r="Q72" s="20"/>
      <c r="R72" s="20"/>
    </row>
    <row r="73" spans="1:18" ht="18" customHeight="1">
      <c r="A73" s="9">
        <v>25</v>
      </c>
      <c r="B73" s="10" t="s">
        <v>499</v>
      </c>
      <c r="C73" s="10" t="s">
        <v>69</v>
      </c>
      <c r="D73" s="10" t="s">
        <v>158</v>
      </c>
      <c r="E73" s="10" t="s">
        <v>69</v>
      </c>
      <c r="F73" s="10" t="s">
        <v>350</v>
      </c>
      <c r="G73" s="27"/>
      <c r="H73" s="13" t="s">
        <v>3</v>
      </c>
      <c r="I73" s="26">
        <v>1400</v>
      </c>
      <c r="J73" s="22"/>
      <c r="K73" s="23"/>
      <c r="L73" s="20"/>
      <c r="M73" s="24"/>
      <c r="N73" s="20"/>
      <c r="O73" s="20"/>
      <c r="P73" s="20"/>
      <c r="Q73" s="20"/>
      <c r="R73" s="20"/>
    </row>
    <row r="74" spans="1:18" ht="18" customHeight="1">
      <c r="A74" s="9">
        <v>26</v>
      </c>
      <c r="B74" s="10" t="s">
        <v>504</v>
      </c>
      <c r="C74" s="10" t="s">
        <v>69</v>
      </c>
      <c r="D74" s="10" t="s">
        <v>158</v>
      </c>
      <c r="E74" s="10" t="s">
        <v>72</v>
      </c>
      <c r="F74" s="10" t="s">
        <v>76</v>
      </c>
      <c r="G74" s="27"/>
      <c r="H74" s="13" t="s">
        <v>3</v>
      </c>
      <c r="I74" s="26">
        <v>140339</v>
      </c>
      <c r="J74" s="22"/>
      <c r="K74" s="23"/>
      <c r="L74" s="20"/>
      <c r="M74" s="24"/>
      <c r="N74" s="20"/>
      <c r="O74" s="20"/>
      <c r="P74" s="20"/>
      <c r="Q74" s="20"/>
      <c r="R74" s="20"/>
    </row>
    <row r="75" spans="1:18" ht="18" customHeight="1">
      <c r="A75" s="9">
        <v>27</v>
      </c>
      <c r="B75" s="10" t="s">
        <v>500</v>
      </c>
      <c r="C75" s="10" t="s">
        <v>69</v>
      </c>
      <c r="D75" s="10" t="s">
        <v>158</v>
      </c>
      <c r="E75" s="10" t="s">
        <v>66</v>
      </c>
      <c r="F75" s="10" t="s">
        <v>88</v>
      </c>
      <c r="G75" s="27"/>
      <c r="H75" s="13" t="s">
        <v>3</v>
      </c>
      <c r="I75" s="26">
        <v>975428.25</v>
      </c>
      <c r="J75" s="22"/>
      <c r="K75" s="23"/>
      <c r="L75" s="20"/>
      <c r="M75" s="24"/>
      <c r="N75" s="20"/>
      <c r="O75" s="20"/>
      <c r="P75" s="20"/>
      <c r="Q75" s="20"/>
      <c r="R75" s="20"/>
    </row>
    <row r="76" spans="1:18" ht="18" customHeight="1">
      <c r="A76" s="9">
        <v>28</v>
      </c>
      <c r="B76" s="10" t="s">
        <v>499</v>
      </c>
      <c r="C76" s="10" t="s">
        <v>69</v>
      </c>
      <c r="D76" s="10" t="s">
        <v>158</v>
      </c>
      <c r="E76" s="10" t="s">
        <v>69</v>
      </c>
      <c r="F76" s="10" t="s">
        <v>347</v>
      </c>
      <c r="G76" s="27"/>
      <c r="H76" s="13" t="s">
        <v>3</v>
      </c>
      <c r="I76" s="26">
        <v>1400</v>
      </c>
      <c r="J76" s="22"/>
      <c r="K76" s="23"/>
      <c r="L76" s="20"/>
      <c r="M76" s="24"/>
      <c r="N76" s="20"/>
      <c r="O76" s="20"/>
      <c r="P76" s="20"/>
      <c r="Q76" s="20"/>
      <c r="R76" s="20"/>
    </row>
    <row r="77" spans="1:18" ht="18" customHeight="1">
      <c r="A77" s="9">
        <v>29</v>
      </c>
      <c r="B77" s="10" t="s">
        <v>500</v>
      </c>
      <c r="C77" s="10" t="s">
        <v>69</v>
      </c>
      <c r="D77" s="10" t="s">
        <v>158</v>
      </c>
      <c r="E77" s="10" t="s">
        <v>66</v>
      </c>
      <c r="F77" s="10" t="s">
        <v>78</v>
      </c>
      <c r="G77" s="27"/>
      <c r="H77" s="13" t="s">
        <v>3</v>
      </c>
      <c r="I77" s="26">
        <v>243713</v>
      </c>
      <c r="J77" s="22"/>
      <c r="K77" s="23"/>
      <c r="L77" s="20"/>
      <c r="M77" s="24"/>
      <c r="N77" s="20"/>
      <c r="O77" s="20"/>
      <c r="P77" s="20"/>
      <c r="Q77" s="20"/>
      <c r="R77" s="20"/>
    </row>
    <row r="78" spans="1:18" ht="18" customHeight="1">
      <c r="A78" s="9">
        <v>30</v>
      </c>
      <c r="B78" s="10" t="s">
        <v>500</v>
      </c>
      <c r="C78" s="10" t="s">
        <v>69</v>
      </c>
      <c r="D78" s="10" t="s">
        <v>158</v>
      </c>
      <c r="E78" s="10" t="s">
        <v>66</v>
      </c>
      <c r="F78" s="10" t="s">
        <v>106</v>
      </c>
      <c r="G78" s="27"/>
      <c r="H78" s="13" t="s">
        <v>3</v>
      </c>
      <c r="I78" s="26">
        <v>14300</v>
      </c>
      <c r="J78" s="22"/>
      <c r="K78" s="23"/>
      <c r="L78" s="20"/>
      <c r="M78" s="24"/>
      <c r="N78" s="20"/>
      <c r="O78" s="20"/>
      <c r="P78" s="20"/>
      <c r="Q78" s="20"/>
      <c r="R78" s="20"/>
    </row>
    <row r="79" spans="1:18" ht="18" customHeight="1">
      <c r="A79" s="9">
        <v>31</v>
      </c>
      <c r="B79" s="10" t="s">
        <v>500</v>
      </c>
      <c r="C79" s="10" t="s">
        <v>69</v>
      </c>
      <c r="D79" s="10" t="s">
        <v>158</v>
      </c>
      <c r="E79" s="10" t="s">
        <v>66</v>
      </c>
      <c r="F79" s="10" t="s">
        <v>175</v>
      </c>
      <c r="G79" s="27"/>
      <c r="H79" s="13" t="s">
        <v>3</v>
      </c>
      <c r="I79" s="26">
        <v>164100</v>
      </c>
      <c r="J79" s="22"/>
      <c r="K79" s="23"/>
      <c r="L79" s="20"/>
      <c r="M79" s="24"/>
      <c r="N79" s="20"/>
      <c r="O79" s="20"/>
      <c r="P79" s="20"/>
      <c r="Q79" s="20"/>
      <c r="R79" s="20"/>
    </row>
    <row r="80" spans="1:18" ht="18" customHeight="1">
      <c r="A80" s="9">
        <v>32</v>
      </c>
      <c r="B80" s="10" t="s">
        <v>499</v>
      </c>
      <c r="C80" s="10" t="s">
        <v>69</v>
      </c>
      <c r="D80" s="10" t="s">
        <v>158</v>
      </c>
      <c r="E80" s="10" t="s">
        <v>69</v>
      </c>
      <c r="F80" s="10" t="s">
        <v>213</v>
      </c>
      <c r="G80" s="27"/>
      <c r="H80" s="13" t="s">
        <v>3</v>
      </c>
      <c r="I80" s="26">
        <v>3900</v>
      </c>
      <c r="J80" s="22"/>
      <c r="K80" s="23"/>
      <c r="L80" s="20"/>
      <c r="M80" s="24"/>
      <c r="N80" s="20"/>
      <c r="O80" s="20"/>
      <c r="P80" s="20"/>
      <c r="Q80" s="20"/>
      <c r="R80" s="20"/>
    </row>
    <row r="81" spans="1:18" ht="18" customHeight="1">
      <c r="A81" s="9">
        <v>33</v>
      </c>
      <c r="B81" s="10" t="s">
        <v>500</v>
      </c>
      <c r="C81" s="10" t="s">
        <v>69</v>
      </c>
      <c r="D81" s="10" t="s">
        <v>158</v>
      </c>
      <c r="E81" s="10" t="s">
        <v>66</v>
      </c>
      <c r="F81" s="10" t="s">
        <v>179</v>
      </c>
      <c r="G81" s="27"/>
      <c r="H81" s="13" t="s">
        <v>3</v>
      </c>
      <c r="I81" s="26">
        <v>46222</v>
      </c>
      <c r="J81" s="22"/>
      <c r="K81" s="23"/>
      <c r="L81" s="20"/>
      <c r="M81" s="24"/>
      <c r="N81" s="20"/>
      <c r="O81" s="20"/>
      <c r="P81" s="20"/>
      <c r="Q81" s="20"/>
      <c r="R81" s="20"/>
    </row>
    <row r="82" spans="1:18" ht="18" customHeight="1">
      <c r="A82" s="9">
        <v>34</v>
      </c>
      <c r="B82" s="10" t="s">
        <v>499</v>
      </c>
      <c r="C82" s="10" t="s">
        <v>69</v>
      </c>
      <c r="D82" s="10" t="s">
        <v>158</v>
      </c>
      <c r="E82" s="10" t="s">
        <v>69</v>
      </c>
      <c r="F82" s="10" t="s">
        <v>392</v>
      </c>
      <c r="G82" s="27"/>
      <c r="H82" s="13" t="s">
        <v>3</v>
      </c>
      <c r="I82" s="26">
        <v>138.5</v>
      </c>
      <c r="J82" s="22"/>
      <c r="K82" s="23"/>
      <c r="L82" s="20"/>
      <c r="M82" s="24"/>
      <c r="N82" s="20"/>
      <c r="O82" s="20"/>
      <c r="P82" s="20"/>
      <c r="Q82" s="20"/>
      <c r="R82" s="20"/>
    </row>
    <row r="83" spans="1:18" ht="18" customHeight="1">
      <c r="A83" s="9">
        <v>35</v>
      </c>
      <c r="B83" s="10" t="s">
        <v>500</v>
      </c>
      <c r="C83" s="10" t="s">
        <v>69</v>
      </c>
      <c r="D83" s="10" t="s">
        <v>158</v>
      </c>
      <c r="E83" s="10" t="s">
        <v>66</v>
      </c>
      <c r="F83" s="10" t="s">
        <v>84</v>
      </c>
      <c r="G83" s="27"/>
      <c r="H83" s="13" t="s">
        <v>3</v>
      </c>
      <c r="I83" s="26">
        <v>19892</v>
      </c>
      <c r="J83" s="22"/>
      <c r="K83" s="23"/>
      <c r="L83" s="20"/>
      <c r="M83" s="24"/>
      <c r="N83" s="20"/>
      <c r="O83" s="20"/>
      <c r="P83" s="20"/>
      <c r="Q83" s="20"/>
      <c r="R83" s="20"/>
    </row>
    <row r="84" spans="1:18" ht="18" customHeight="1">
      <c r="A84" s="9">
        <v>36</v>
      </c>
      <c r="B84" s="10" t="s">
        <v>500</v>
      </c>
      <c r="C84" s="10" t="s">
        <v>69</v>
      </c>
      <c r="D84" s="10" t="s">
        <v>158</v>
      </c>
      <c r="E84" s="10" t="s">
        <v>66</v>
      </c>
      <c r="F84" s="10" t="s">
        <v>80</v>
      </c>
      <c r="G84" s="27"/>
      <c r="H84" s="13" t="s">
        <v>3</v>
      </c>
      <c r="I84" s="26">
        <v>16683</v>
      </c>
      <c r="J84" s="22"/>
      <c r="K84" s="23"/>
      <c r="L84" s="20"/>
      <c r="M84" s="24"/>
      <c r="N84" s="20"/>
      <c r="O84" s="20"/>
      <c r="P84" s="20"/>
      <c r="Q84" s="20"/>
      <c r="R84" s="20"/>
    </row>
    <row r="85" spans="1:18" ht="18" customHeight="1">
      <c r="A85" s="9">
        <v>37</v>
      </c>
      <c r="B85" s="10" t="s">
        <v>500</v>
      </c>
      <c r="C85" s="10" t="s">
        <v>69</v>
      </c>
      <c r="D85" s="10" t="s">
        <v>158</v>
      </c>
      <c r="E85" s="10" t="s">
        <v>66</v>
      </c>
      <c r="F85" s="10" t="s">
        <v>88</v>
      </c>
      <c r="G85" s="27"/>
      <c r="H85" s="13" t="s">
        <v>6</v>
      </c>
      <c r="I85" s="26">
        <v>32560</v>
      </c>
      <c r="J85" s="22"/>
      <c r="K85" s="23"/>
      <c r="L85" s="20"/>
      <c r="M85" s="24"/>
      <c r="N85" s="20"/>
      <c r="O85" s="20"/>
      <c r="P85" s="20"/>
      <c r="Q85" s="20"/>
      <c r="R85" s="20"/>
    </row>
    <row r="86" spans="1:18" ht="18" customHeight="1">
      <c r="A86" s="9">
        <v>38</v>
      </c>
      <c r="B86" s="10" t="s">
        <v>500</v>
      </c>
      <c r="C86" s="10" t="s">
        <v>69</v>
      </c>
      <c r="D86" s="10" t="s">
        <v>158</v>
      </c>
      <c r="E86" s="10" t="s">
        <v>66</v>
      </c>
      <c r="F86" s="10" t="s">
        <v>175</v>
      </c>
      <c r="G86" s="27"/>
      <c r="H86" s="13" t="s">
        <v>6</v>
      </c>
      <c r="I86" s="26">
        <v>21940</v>
      </c>
      <c r="J86" s="22"/>
      <c r="K86" s="23"/>
      <c r="L86" s="20"/>
      <c r="M86" s="24"/>
      <c r="N86" s="20"/>
      <c r="O86" s="20"/>
      <c r="P86" s="20"/>
      <c r="Q86" s="20"/>
      <c r="R86" s="20"/>
    </row>
    <row r="87" spans="1:18" ht="18" customHeight="1">
      <c r="A87" s="9">
        <v>39</v>
      </c>
      <c r="B87" s="10" t="s">
        <v>500</v>
      </c>
      <c r="C87" s="10" t="s">
        <v>69</v>
      </c>
      <c r="D87" s="10" t="s">
        <v>158</v>
      </c>
      <c r="E87" s="10" t="s">
        <v>66</v>
      </c>
      <c r="F87" s="10" t="s">
        <v>179</v>
      </c>
      <c r="G87" s="27"/>
      <c r="H87" s="13" t="s">
        <v>6</v>
      </c>
      <c r="I87" s="26">
        <v>16723</v>
      </c>
      <c r="J87" s="22"/>
      <c r="K87" s="23"/>
      <c r="L87" s="20"/>
      <c r="M87" s="24"/>
      <c r="N87" s="20"/>
      <c r="O87" s="20"/>
      <c r="P87" s="20"/>
      <c r="Q87" s="20"/>
      <c r="R87" s="20"/>
    </row>
    <row r="88" spans="1:18" ht="18" customHeight="1">
      <c r="A88" s="9">
        <v>40</v>
      </c>
      <c r="B88" s="10" t="s">
        <v>500</v>
      </c>
      <c r="C88" s="10" t="s">
        <v>69</v>
      </c>
      <c r="D88" s="10" t="s">
        <v>158</v>
      </c>
      <c r="E88" s="10" t="s">
        <v>66</v>
      </c>
      <c r="F88" s="10" t="s">
        <v>80</v>
      </c>
      <c r="G88" s="27"/>
      <c r="H88" s="13" t="s">
        <v>6</v>
      </c>
      <c r="I88" s="26">
        <v>177413</v>
      </c>
      <c r="J88" s="22"/>
      <c r="K88" s="23"/>
      <c r="L88" s="20"/>
      <c r="M88" s="24"/>
      <c r="N88" s="20"/>
      <c r="O88" s="20"/>
      <c r="P88" s="20"/>
      <c r="Q88" s="20"/>
      <c r="R88" s="20"/>
    </row>
    <row r="89" spans="1:18" ht="18" customHeight="1">
      <c r="A89" s="9">
        <v>41</v>
      </c>
      <c r="B89" s="10" t="s">
        <v>499</v>
      </c>
      <c r="C89" s="10" t="s">
        <v>69</v>
      </c>
      <c r="D89" s="10" t="s">
        <v>158</v>
      </c>
      <c r="E89" s="10" t="s">
        <v>69</v>
      </c>
      <c r="F89" s="10" t="s">
        <v>415</v>
      </c>
      <c r="G89" s="27"/>
      <c r="H89" s="13" t="s">
        <v>6</v>
      </c>
      <c r="I89" s="26">
        <v>305587.5</v>
      </c>
      <c r="J89" s="22"/>
      <c r="K89" s="23"/>
      <c r="L89" s="20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10" t="s">
        <v>504</v>
      </c>
      <c r="C90" s="10" t="s">
        <v>69</v>
      </c>
      <c r="D90" s="10" t="s">
        <v>158</v>
      </c>
      <c r="E90" s="10" t="s">
        <v>72</v>
      </c>
      <c r="F90" s="10" t="s">
        <v>76</v>
      </c>
      <c r="G90" s="27"/>
      <c r="H90" s="13" t="s">
        <v>6</v>
      </c>
      <c r="I90" s="26">
        <v>11871</v>
      </c>
      <c r="J90" s="22"/>
      <c r="K90" s="23"/>
      <c r="L90" s="20"/>
      <c r="M90" s="24"/>
      <c r="N90" s="20"/>
      <c r="O90" s="20"/>
      <c r="P90" s="20"/>
      <c r="Q90" s="20"/>
      <c r="R90" s="20"/>
    </row>
    <row r="91" spans="1:18" ht="18" customHeight="1">
      <c r="A91" s="9">
        <v>43</v>
      </c>
      <c r="B91" s="10" t="s">
        <v>500</v>
      </c>
      <c r="C91" s="10" t="s">
        <v>69</v>
      </c>
      <c r="D91" s="10" t="s">
        <v>158</v>
      </c>
      <c r="E91" s="10" t="s">
        <v>66</v>
      </c>
      <c r="F91" s="10" t="s">
        <v>184</v>
      </c>
      <c r="G91" s="27"/>
      <c r="H91" s="13" t="s">
        <v>9</v>
      </c>
      <c r="I91" s="26">
        <v>84845.87</v>
      </c>
      <c r="J91" s="22"/>
      <c r="K91" s="23"/>
      <c r="L91" s="20"/>
      <c r="M91" s="24"/>
      <c r="N91" s="20"/>
      <c r="O91" s="20"/>
      <c r="P91" s="20"/>
      <c r="Q91" s="20"/>
      <c r="R91" s="20"/>
    </row>
    <row r="92" spans="1:18" ht="18" customHeight="1">
      <c r="A92" s="9">
        <v>44</v>
      </c>
      <c r="B92" s="10" t="s">
        <v>500</v>
      </c>
      <c r="C92" s="10" t="s">
        <v>69</v>
      </c>
      <c r="D92" s="10" t="s">
        <v>158</v>
      </c>
      <c r="E92" s="10" t="s">
        <v>66</v>
      </c>
      <c r="F92" s="10" t="s">
        <v>505</v>
      </c>
      <c r="G92" s="27"/>
      <c r="H92" s="13" t="s">
        <v>3</v>
      </c>
      <c r="I92" s="26">
        <v>6000</v>
      </c>
      <c r="J92" s="22"/>
      <c r="K92" s="23"/>
      <c r="L92" s="20"/>
      <c r="M92" s="24"/>
      <c r="N92" s="20"/>
      <c r="O92" s="20"/>
      <c r="P92" s="20"/>
      <c r="Q92" s="20"/>
      <c r="R92" s="20"/>
    </row>
    <row r="93" spans="1:18" ht="18" customHeight="1">
      <c r="A93" s="9">
        <v>45</v>
      </c>
      <c r="B93" s="10" t="s">
        <v>506</v>
      </c>
      <c r="C93" s="10" t="s">
        <v>66</v>
      </c>
      <c r="D93" s="10" t="s">
        <v>88</v>
      </c>
      <c r="E93" s="10" t="s">
        <v>66</v>
      </c>
      <c r="F93" s="10" t="s">
        <v>175</v>
      </c>
      <c r="G93" s="27" t="s">
        <v>346</v>
      </c>
      <c r="H93" s="13" t="s">
        <v>6</v>
      </c>
      <c r="I93" s="26">
        <v>67756</v>
      </c>
      <c r="J93" s="22"/>
      <c r="K93" s="23"/>
      <c r="L93" s="20"/>
      <c r="M93" s="24"/>
      <c r="N93" s="20"/>
      <c r="O93" s="20"/>
      <c r="P93" s="20"/>
      <c r="Q93" s="20"/>
      <c r="R93" s="20"/>
    </row>
    <row r="94" spans="1:18" ht="18" customHeight="1">
      <c r="A94" s="9">
        <v>46</v>
      </c>
      <c r="B94" s="10" t="s">
        <v>507</v>
      </c>
      <c r="C94" s="10" t="s">
        <v>66</v>
      </c>
      <c r="D94" s="10" t="s">
        <v>88</v>
      </c>
      <c r="E94" s="10" t="s">
        <v>69</v>
      </c>
      <c r="F94" s="10" t="s">
        <v>158</v>
      </c>
      <c r="G94" s="27" t="s">
        <v>437</v>
      </c>
      <c r="H94" s="13" t="s">
        <v>3</v>
      </c>
      <c r="I94" s="26">
        <v>32560</v>
      </c>
      <c r="J94" s="22"/>
      <c r="K94" s="23"/>
      <c r="L94" s="20"/>
      <c r="M94" s="24"/>
      <c r="N94" s="20"/>
      <c r="O94" s="20"/>
      <c r="P94" s="20"/>
      <c r="Q94" s="20"/>
      <c r="R94" s="20"/>
    </row>
    <row r="95" spans="1:18" ht="18" customHeight="1">
      <c r="A95" s="9">
        <v>47</v>
      </c>
      <c r="B95" s="10" t="s">
        <v>507</v>
      </c>
      <c r="C95" s="10" t="s">
        <v>66</v>
      </c>
      <c r="D95" s="10" t="s">
        <v>88</v>
      </c>
      <c r="E95" s="10" t="s">
        <v>69</v>
      </c>
      <c r="F95" s="10" t="s">
        <v>158</v>
      </c>
      <c r="G95" s="27" t="s">
        <v>346</v>
      </c>
      <c r="H95" s="13" t="s">
        <v>6</v>
      </c>
      <c r="I95" s="26">
        <v>975428.25</v>
      </c>
      <c r="J95" s="22"/>
      <c r="K95" s="23"/>
      <c r="L95" s="20"/>
      <c r="M95" s="24"/>
      <c r="N95" s="20"/>
      <c r="O95" s="20"/>
      <c r="P95" s="20"/>
      <c r="Q95" s="20"/>
      <c r="R95" s="20"/>
    </row>
    <row r="96" spans="1:18" ht="18" customHeight="1">
      <c r="A96" s="9">
        <v>48</v>
      </c>
      <c r="B96" s="10" t="s">
        <v>506</v>
      </c>
      <c r="C96" s="10" t="s">
        <v>66</v>
      </c>
      <c r="D96" s="10" t="s">
        <v>88</v>
      </c>
      <c r="E96" s="10" t="s">
        <v>66</v>
      </c>
      <c r="F96" s="10" t="s">
        <v>365</v>
      </c>
      <c r="G96" s="27" t="s">
        <v>346</v>
      </c>
      <c r="H96" s="13" t="s">
        <v>6</v>
      </c>
      <c r="I96" s="26">
        <v>1413562.14</v>
      </c>
      <c r="J96" s="22"/>
      <c r="K96" s="23"/>
      <c r="L96" s="20"/>
      <c r="M96" s="24"/>
      <c r="N96" s="20"/>
      <c r="O96" s="20"/>
      <c r="P96" s="20"/>
      <c r="Q96" s="20"/>
      <c r="R96" s="20"/>
    </row>
    <row r="97" spans="1:18" ht="18" customHeight="1">
      <c r="A97" s="9">
        <v>49</v>
      </c>
      <c r="B97" s="10" t="s">
        <v>506</v>
      </c>
      <c r="C97" s="10" t="s">
        <v>66</v>
      </c>
      <c r="D97" s="10" t="s">
        <v>88</v>
      </c>
      <c r="E97" s="10" t="s">
        <v>66</v>
      </c>
      <c r="F97" s="10" t="s">
        <v>365</v>
      </c>
      <c r="G97" s="27" t="s">
        <v>508</v>
      </c>
      <c r="H97" s="13" t="s">
        <v>26</v>
      </c>
      <c r="I97" s="26">
        <v>1500000</v>
      </c>
      <c r="J97" s="22"/>
      <c r="K97" s="23"/>
      <c r="L97" s="20"/>
      <c r="M97" s="24"/>
      <c r="N97" s="20"/>
      <c r="O97" s="20"/>
      <c r="P97" s="20"/>
      <c r="Q97" s="20"/>
      <c r="R97" s="20"/>
    </row>
    <row r="98" spans="1:18" ht="18" customHeight="1">
      <c r="A98" s="9">
        <v>50</v>
      </c>
      <c r="B98" s="10" t="s">
        <v>507</v>
      </c>
      <c r="C98" s="10" t="s">
        <v>66</v>
      </c>
      <c r="D98" s="10" t="s">
        <v>88</v>
      </c>
      <c r="E98" s="10" t="s">
        <v>69</v>
      </c>
      <c r="F98" s="10" t="s">
        <v>70</v>
      </c>
      <c r="G98" s="27" t="s">
        <v>509</v>
      </c>
      <c r="H98" s="13" t="s">
        <v>22</v>
      </c>
      <c r="I98" s="26">
        <v>23000000</v>
      </c>
      <c r="J98" s="22"/>
      <c r="K98" s="23"/>
      <c r="L98" s="20"/>
      <c r="M98" s="24"/>
      <c r="N98" s="20"/>
      <c r="O98" s="20" t="s">
        <v>501</v>
      </c>
      <c r="P98" s="20"/>
      <c r="Q98" s="20"/>
      <c r="R98" s="20"/>
    </row>
    <row r="99" spans="1:18" ht="18" customHeight="1">
      <c r="A99" s="9">
        <v>51</v>
      </c>
      <c r="B99" s="10" t="s">
        <v>500</v>
      </c>
      <c r="C99" s="10" t="s">
        <v>69</v>
      </c>
      <c r="D99" s="10" t="s">
        <v>70</v>
      </c>
      <c r="E99" s="10" t="s">
        <v>66</v>
      </c>
      <c r="F99" s="10" t="s">
        <v>179</v>
      </c>
      <c r="G99" s="27" t="s">
        <v>510</v>
      </c>
      <c r="H99" s="13" t="s">
        <v>7</v>
      </c>
      <c r="I99" s="26">
        <v>33</v>
      </c>
      <c r="J99" s="22"/>
      <c r="K99" s="23"/>
      <c r="L99" s="20"/>
      <c r="M99" s="24"/>
      <c r="N99" s="20"/>
      <c r="O99" s="20"/>
      <c r="P99" s="20"/>
      <c r="Q99" s="20"/>
      <c r="R99" s="20"/>
    </row>
    <row r="100" spans="1:18" ht="18" customHeight="1">
      <c r="A100" s="9">
        <v>52</v>
      </c>
      <c r="B100" s="10" t="s">
        <v>499</v>
      </c>
      <c r="C100" s="10" t="s">
        <v>69</v>
      </c>
      <c r="D100" s="10" t="s">
        <v>70</v>
      </c>
      <c r="E100" s="10" t="s">
        <v>69</v>
      </c>
      <c r="F100" s="10" t="s">
        <v>161</v>
      </c>
      <c r="G100" s="27" t="s">
        <v>510</v>
      </c>
      <c r="H100" s="13" t="s">
        <v>7</v>
      </c>
      <c r="I100" s="26">
        <v>33</v>
      </c>
      <c r="J100" s="22"/>
      <c r="K100" s="23"/>
      <c r="L100" s="20"/>
      <c r="M100" s="24"/>
      <c r="N100" s="20"/>
      <c r="O100" s="20"/>
      <c r="P100" s="20"/>
      <c r="Q100" s="20"/>
      <c r="R100" s="20"/>
    </row>
    <row r="101" spans="1:18" ht="18" customHeight="1">
      <c r="A101" s="9">
        <v>53</v>
      </c>
      <c r="B101" s="10" t="s">
        <v>500</v>
      </c>
      <c r="C101" s="10" t="s">
        <v>69</v>
      </c>
      <c r="D101" s="10" t="s">
        <v>70</v>
      </c>
      <c r="E101" s="10" t="s">
        <v>66</v>
      </c>
      <c r="F101" s="10" t="s">
        <v>78</v>
      </c>
      <c r="G101" s="27" t="s">
        <v>510</v>
      </c>
      <c r="H101" s="13" t="s">
        <v>7</v>
      </c>
      <c r="I101" s="26">
        <v>42</v>
      </c>
      <c r="J101" s="22"/>
      <c r="K101" s="23"/>
      <c r="L101" s="20"/>
      <c r="M101" s="24"/>
      <c r="N101" s="20"/>
      <c r="O101" s="20"/>
      <c r="P101" s="20"/>
      <c r="Q101" s="20"/>
      <c r="R101" s="20"/>
    </row>
    <row r="102" spans="1:18" ht="18" customHeight="1">
      <c r="A102" s="9">
        <v>54</v>
      </c>
      <c r="B102" s="10" t="s">
        <v>499</v>
      </c>
      <c r="C102" s="10" t="s">
        <v>69</v>
      </c>
      <c r="D102" s="10" t="s">
        <v>70</v>
      </c>
      <c r="E102" s="10" t="s">
        <v>69</v>
      </c>
      <c r="F102" s="10" t="s">
        <v>180</v>
      </c>
      <c r="G102" s="27" t="s">
        <v>510</v>
      </c>
      <c r="H102" s="13" t="s">
        <v>7</v>
      </c>
      <c r="I102" s="26">
        <v>109.8</v>
      </c>
      <c r="J102" s="22"/>
      <c r="K102" s="23"/>
      <c r="L102" s="20"/>
      <c r="M102" s="24"/>
      <c r="N102" s="20"/>
      <c r="O102" s="20"/>
      <c r="P102" s="20"/>
      <c r="Q102" s="20"/>
      <c r="R102" s="20"/>
    </row>
    <row r="103" spans="1:18" ht="18" customHeight="1">
      <c r="A103" s="9">
        <v>55</v>
      </c>
      <c r="B103" s="10" t="s">
        <v>499</v>
      </c>
      <c r="C103" s="10" t="s">
        <v>69</v>
      </c>
      <c r="D103" s="10" t="s">
        <v>70</v>
      </c>
      <c r="E103" s="10" t="s">
        <v>69</v>
      </c>
      <c r="F103" s="10" t="s">
        <v>102</v>
      </c>
      <c r="G103" s="27" t="s">
        <v>510</v>
      </c>
      <c r="H103" s="13" t="s">
        <v>7</v>
      </c>
      <c r="I103" s="26">
        <v>79.2</v>
      </c>
      <c r="J103" s="22"/>
      <c r="K103" s="23"/>
      <c r="L103" s="20"/>
      <c r="M103" s="24"/>
      <c r="N103" s="20"/>
      <c r="O103" s="20"/>
      <c r="P103" s="20"/>
      <c r="Q103" s="20"/>
      <c r="R103" s="20"/>
    </row>
    <row r="104" spans="1:18" ht="18" customHeight="1">
      <c r="A104" s="9">
        <v>56</v>
      </c>
      <c r="B104" s="10" t="s">
        <v>500</v>
      </c>
      <c r="C104" s="10" t="s">
        <v>69</v>
      </c>
      <c r="D104" s="10" t="s">
        <v>70</v>
      </c>
      <c r="E104" s="10" t="s">
        <v>66</v>
      </c>
      <c r="F104" s="10" t="s">
        <v>80</v>
      </c>
      <c r="G104" s="27" t="s">
        <v>510</v>
      </c>
      <c r="H104" s="13" t="s">
        <v>7</v>
      </c>
      <c r="I104" s="26">
        <v>91.2</v>
      </c>
      <c r="J104" s="22"/>
      <c r="K104" s="23"/>
      <c r="L104" s="20"/>
      <c r="M104" s="24"/>
      <c r="N104" s="20"/>
      <c r="O104" s="20" t="s">
        <v>501</v>
      </c>
      <c r="P104" s="20"/>
      <c r="Q104" s="20"/>
      <c r="R104" s="20"/>
    </row>
    <row r="105" spans="1:18" ht="18" customHeight="1">
      <c r="A105" s="9">
        <v>57</v>
      </c>
      <c r="B105" s="10" t="s">
        <v>503</v>
      </c>
      <c r="C105" s="10" t="s">
        <v>69</v>
      </c>
      <c r="D105" s="10" t="s">
        <v>70</v>
      </c>
      <c r="E105" s="10" t="s">
        <v>64</v>
      </c>
      <c r="F105" s="10" t="s">
        <v>65</v>
      </c>
      <c r="G105" s="27" t="s">
        <v>256</v>
      </c>
      <c r="H105" s="13" t="s">
        <v>5</v>
      </c>
      <c r="I105" s="26">
        <v>98333.33</v>
      </c>
      <c r="J105" s="22"/>
      <c r="K105" s="23"/>
      <c r="L105" s="20"/>
      <c r="M105" s="24"/>
      <c r="N105" s="20"/>
      <c r="O105" s="20" t="s">
        <v>501</v>
      </c>
      <c r="P105" s="20"/>
      <c r="Q105" s="20"/>
      <c r="R105" s="20"/>
    </row>
    <row r="106" spans="1:18" ht="18" customHeight="1">
      <c r="A106" s="9">
        <v>58</v>
      </c>
      <c r="B106" s="10" t="s">
        <v>511</v>
      </c>
      <c r="C106" s="10" t="s">
        <v>66</v>
      </c>
      <c r="D106" s="10" t="s">
        <v>365</v>
      </c>
      <c r="E106" s="10" t="s">
        <v>72</v>
      </c>
      <c r="F106" s="10" t="s">
        <v>76</v>
      </c>
      <c r="G106" s="27" t="s">
        <v>276</v>
      </c>
      <c r="H106" s="13" t="s">
        <v>3</v>
      </c>
      <c r="I106" s="26">
        <v>262500</v>
      </c>
      <c r="J106" s="22"/>
      <c r="K106" s="23"/>
      <c r="L106" s="20"/>
      <c r="M106" s="24"/>
      <c r="N106" s="20"/>
      <c r="O106" s="20"/>
      <c r="P106" s="20"/>
      <c r="Q106" s="20"/>
      <c r="R106" s="20"/>
    </row>
    <row r="107" spans="1:18" ht="18" customHeight="1">
      <c r="A107" s="9">
        <v>59</v>
      </c>
      <c r="B107" s="10" t="s">
        <v>506</v>
      </c>
      <c r="C107" s="10" t="s">
        <v>66</v>
      </c>
      <c r="D107" s="10" t="s">
        <v>365</v>
      </c>
      <c r="E107" s="10" t="s">
        <v>66</v>
      </c>
      <c r="F107" s="10" t="s">
        <v>88</v>
      </c>
      <c r="G107" s="27" t="s">
        <v>276</v>
      </c>
      <c r="H107" s="13" t="s">
        <v>3</v>
      </c>
      <c r="I107" s="26">
        <v>222642.76</v>
      </c>
      <c r="J107" s="22"/>
      <c r="K107" s="23"/>
      <c r="L107" s="20"/>
      <c r="M107" s="24"/>
      <c r="N107" s="20"/>
      <c r="O107" s="20"/>
      <c r="P107" s="20"/>
      <c r="Q107" s="20"/>
      <c r="R107" s="20"/>
    </row>
    <row r="108" spans="1:18" ht="18" customHeight="1">
      <c r="A108" s="9">
        <v>60</v>
      </c>
      <c r="B108" s="10" t="s">
        <v>507</v>
      </c>
      <c r="C108" s="10" t="s">
        <v>66</v>
      </c>
      <c r="D108" s="10" t="s">
        <v>365</v>
      </c>
      <c r="E108" s="10" t="s">
        <v>69</v>
      </c>
      <c r="F108" s="10" t="s">
        <v>158</v>
      </c>
      <c r="G108" s="27" t="s">
        <v>297</v>
      </c>
      <c r="H108" s="13" t="s">
        <v>3</v>
      </c>
      <c r="I108" s="26">
        <v>12520</v>
      </c>
      <c r="J108" s="22"/>
      <c r="K108" s="23"/>
      <c r="L108" s="20"/>
      <c r="M108" s="24"/>
      <c r="N108" s="20"/>
      <c r="O108" s="20"/>
      <c r="P108" s="20"/>
      <c r="Q108" s="20"/>
      <c r="R108" s="20"/>
    </row>
    <row r="109" spans="1:18" ht="18" customHeight="1">
      <c r="A109" s="9">
        <v>61</v>
      </c>
      <c r="B109" s="10" t="s">
        <v>506</v>
      </c>
      <c r="C109" s="10" t="s">
        <v>66</v>
      </c>
      <c r="D109" s="10" t="s">
        <v>365</v>
      </c>
      <c r="E109" s="10" t="s">
        <v>66</v>
      </c>
      <c r="F109" s="10" t="s">
        <v>88</v>
      </c>
      <c r="G109" s="27" t="s">
        <v>297</v>
      </c>
      <c r="H109" s="13" t="s">
        <v>3</v>
      </c>
      <c r="I109" s="26">
        <v>1598430.85</v>
      </c>
      <c r="J109" s="22"/>
      <c r="K109" s="23"/>
      <c r="L109" s="20"/>
      <c r="M109" s="24"/>
      <c r="N109" s="20"/>
      <c r="O109" s="20"/>
      <c r="P109" s="20"/>
      <c r="Q109" s="20"/>
      <c r="R109" s="20"/>
    </row>
    <row r="110" spans="1:18" ht="18" customHeight="1">
      <c r="A110" s="9">
        <v>62</v>
      </c>
      <c r="B110" s="10" t="s">
        <v>506</v>
      </c>
      <c r="C110" s="10" t="s">
        <v>66</v>
      </c>
      <c r="D110" s="10" t="s">
        <v>365</v>
      </c>
      <c r="E110" s="10" t="s">
        <v>66</v>
      </c>
      <c r="F110" s="10" t="s">
        <v>80</v>
      </c>
      <c r="G110" s="27" t="s">
        <v>297</v>
      </c>
      <c r="H110" s="13" t="s">
        <v>3</v>
      </c>
      <c r="I110" s="26">
        <v>8929.9</v>
      </c>
      <c r="J110" s="22"/>
      <c r="K110" s="23"/>
      <c r="L110" s="20"/>
      <c r="M110" s="24"/>
      <c r="N110" s="20"/>
      <c r="O110" s="20"/>
      <c r="P110" s="20"/>
      <c r="Q110" s="20"/>
      <c r="R110" s="20"/>
    </row>
    <row r="111" spans="1:18" ht="18" customHeight="1">
      <c r="A111" s="9">
        <v>63</v>
      </c>
      <c r="B111" s="10" t="s">
        <v>511</v>
      </c>
      <c r="C111" s="10" t="s">
        <v>66</v>
      </c>
      <c r="D111" s="10" t="s">
        <v>365</v>
      </c>
      <c r="E111" s="10" t="s">
        <v>72</v>
      </c>
      <c r="F111" s="10" t="s">
        <v>76</v>
      </c>
      <c r="G111" s="27" t="s">
        <v>512</v>
      </c>
      <c r="H111" s="13" t="s">
        <v>9</v>
      </c>
      <c r="I111" s="26">
        <v>1062.8599999999999</v>
      </c>
      <c r="J111" s="22"/>
      <c r="K111" s="23"/>
      <c r="L111" s="20"/>
      <c r="M111" s="24"/>
      <c r="N111" s="20"/>
      <c r="O111" s="20" t="s">
        <v>501</v>
      </c>
      <c r="P111" s="20"/>
      <c r="Q111" s="20"/>
      <c r="R111" s="20"/>
    </row>
    <row r="112" spans="1:18" ht="18" customHeight="1">
      <c r="A112" s="9">
        <v>64</v>
      </c>
      <c r="B112" s="10" t="s">
        <v>507</v>
      </c>
      <c r="C112" s="10" t="s">
        <v>66</v>
      </c>
      <c r="D112" s="10" t="s">
        <v>175</v>
      </c>
      <c r="E112" s="10" t="s">
        <v>69</v>
      </c>
      <c r="F112" s="10" t="s">
        <v>438</v>
      </c>
      <c r="G112" s="27" t="s">
        <v>513</v>
      </c>
      <c r="H112" s="13" t="s">
        <v>3</v>
      </c>
      <c r="I112" s="26">
        <v>13940</v>
      </c>
      <c r="J112" s="22"/>
      <c r="K112" s="23"/>
      <c r="L112" s="20"/>
      <c r="M112" s="24"/>
      <c r="N112" s="20"/>
      <c r="O112" s="20"/>
      <c r="P112" s="20"/>
      <c r="Q112" s="20"/>
      <c r="R112" s="20"/>
    </row>
    <row r="113" spans="1:18" ht="18" customHeight="1">
      <c r="A113" s="9">
        <v>65</v>
      </c>
      <c r="B113" s="10" t="s">
        <v>506</v>
      </c>
      <c r="C113" s="10" t="s">
        <v>66</v>
      </c>
      <c r="D113" s="10" t="s">
        <v>175</v>
      </c>
      <c r="E113" s="10" t="s">
        <v>66</v>
      </c>
      <c r="F113" s="10" t="s">
        <v>446</v>
      </c>
      <c r="G113" s="27" t="s">
        <v>513</v>
      </c>
      <c r="H113" s="13" t="s">
        <v>3</v>
      </c>
      <c r="I113" s="26">
        <v>32168543.109999999</v>
      </c>
      <c r="J113" s="22"/>
      <c r="K113" s="23"/>
      <c r="L113" s="20"/>
      <c r="M113" s="24"/>
      <c r="N113" s="20"/>
      <c r="O113" s="20"/>
      <c r="P113" s="20"/>
      <c r="Q113" s="20"/>
      <c r="R113" s="20"/>
    </row>
    <row r="114" spans="1:18" ht="18" customHeight="1">
      <c r="A114" s="9">
        <v>66</v>
      </c>
      <c r="B114" s="10" t="s">
        <v>507</v>
      </c>
      <c r="C114" s="10" t="s">
        <v>66</v>
      </c>
      <c r="D114" s="10" t="s">
        <v>175</v>
      </c>
      <c r="E114" s="10" t="s">
        <v>69</v>
      </c>
      <c r="F114" s="10" t="s">
        <v>514</v>
      </c>
      <c r="G114" s="27" t="s">
        <v>513</v>
      </c>
      <c r="H114" s="13" t="s">
        <v>3</v>
      </c>
      <c r="I114" s="26">
        <v>268873.84000000003</v>
      </c>
      <c r="J114" s="22"/>
      <c r="K114" s="23"/>
      <c r="L114" s="20"/>
      <c r="M114" s="24"/>
      <c r="N114" s="20"/>
      <c r="O114" s="20"/>
      <c r="P114" s="20"/>
      <c r="Q114" s="20"/>
      <c r="R114" s="20"/>
    </row>
    <row r="115" spans="1:18" ht="18" customHeight="1">
      <c r="A115" s="9">
        <v>67</v>
      </c>
      <c r="B115" s="10" t="s">
        <v>506</v>
      </c>
      <c r="C115" s="10" t="s">
        <v>66</v>
      </c>
      <c r="D115" s="10" t="s">
        <v>175</v>
      </c>
      <c r="E115" s="10" t="s">
        <v>66</v>
      </c>
      <c r="F115" s="10" t="s">
        <v>515</v>
      </c>
      <c r="G115" s="27" t="s">
        <v>513</v>
      </c>
      <c r="H115" s="13" t="s">
        <v>3</v>
      </c>
      <c r="I115" s="26">
        <v>2406816</v>
      </c>
      <c r="J115" s="22"/>
      <c r="K115" s="23"/>
      <c r="L115" s="20"/>
      <c r="M115" s="24"/>
      <c r="N115" s="20"/>
      <c r="O115" s="20"/>
      <c r="P115" s="20"/>
      <c r="Q115" s="20"/>
      <c r="R115" s="20"/>
    </row>
    <row r="116" spans="1:18" ht="18" customHeight="1">
      <c r="A116" s="9">
        <v>68</v>
      </c>
      <c r="B116" s="10" t="s">
        <v>506</v>
      </c>
      <c r="C116" s="10" t="s">
        <v>66</v>
      </c>
      <c r="D116" s="10" t="s">
        <v>175</v>
      </c>
      <c r="E116" s="10" t="s">
        <v>66</v>
      </c>
      <c r="F116" s="10" t="s">
        <v>444</v>
      </c>
      <c r="G116" s="27" t="s">
        <v>513</v>
      </c>
      <c r="H116" s="13" t="s">
        <v>3</v>
      </c>
      <c r="I116" s="26">
        <v>0</v>
      </c>
      <c r="J116" s="22"/>
      <c r="K116" s="23"/>
      <c r="L116" s="20"/>
      <c r="M116" s="24"/>
      <c r="N116" s="20"/>
      <c r="O116" s="20"/>
      <c r="P116" s="20"/>
      <c r="Q116" s="20"/>
      <c r="R116" s="20"/>
    </row>
    <row r="117" spans="1:18" ht="18" customHeight="1">
      <c r="A117" s="9">
        <v>69</v>
      </c>
      <c r="B117" s="10" t="s">
        <v>506</v>
      </c>
      <c r="C117" s="10" t="s">
        <v>66</v>
      </c>
      <c r="D117" s="10" t="s">
        <v>175</v>
      </c>
      <c r="E117" s="10" t="s">
        <v>66</v>
      </c>
      <c r="F117" s="10" t="s">
        <v>445</v>
      </c>
      <c r="G117" s="27" t="s">
        <v>513</v>
      </c>
      <c r="H117" s="13" t="s">
        <v>3</v>
      </c>
      <c r="I117" s="26">
        <v>1724048.69</v>
      </c>
      <c r="J117" s="22"/>
      <c r="K117" s="23"/>
      <c r="L117" s="20"/>
      <c r="M117" s="24"/>
      <c r="N117" s="20"/>
      <c r="O117" s="20"/>
      <c r="P117" s="20"/>
      <c r="Q117" s="20"/>
      <c r="R117" s="20"/>
    </row>
    <row r="118" spans="1:18" ht="18" customHeight="1">
      <c r="A118" s="9">
        <v>70</v>
      </c>
      <c r="B118" s="10" t="s">
        <v>507</v>
      </c>
      <c r="C118" s="10" t="s">
        <v>66</v>
      </c>
      <c r="D118" s="10" t="s">
        <v>175</v>
      </c>
      <c r="E118" s="10" t="s">
        <v>69</v>
      </c>
      <c r="F118" s="10" t="s">
        <v>516</v>
      </c>
      <c r="G118" s="27" t="s">
        <v>513</v>
      </c>
      <c r="H118" s="13" t="s">
        <v>3</v>
      </c>
      <c r="I118" s="26">
        <v>245605.41</v>
      </c>
      <c r="J118" s="22"/>
      <c r="K118" s="23"/>
      <c r="L118" s="20"/>
      <c r="M118" s="24"/>
      <c r="N118" s="20"/>
      <c r="O118" s="20"/>
      <c r="P118" s="20"/>
      <c r="Q118" s="20"/>
      <c r="R118" s="20"/>
    </row>
    <row r="119" spans="1:18" ht="18" customHeight="1">
      <c r="A119" s="9">
        <v>71</v>
      </c>
      <c r="B119" s="10" t="s">
        <v>506</v>
      </c>
      <c r="C119" s="10" t="s">
        <v>66</v>
      </c>
      <c r="D119" s="10" t="s">
        <v>175</v>
      </c>
      <c r="E119" s="10" t="s">
        <v>66</v>
      </c>
      <c r="F119" s="10" t="s">
        <v>436</v>
      </c>
      <c r="G119" s="27" t="s">
        <v>513</v>
      </c>
      <c r="H119" s="13" t="s">
        <v>3</v>
      </c>
      <c r="I119" s="26">
        <v>106060</v>
      </c>
      <c r="J119" s="22"/>
      <c r="K119" s="23"/>
      <c r="L119" s="20"/>
      <c r="M119" s="24"/>
      <c r="N119" s="20"/>
      <c r="O119" s="20"/>
      <c r="P119" s="20"/>
      <c r="Q119" s="20"/>
      <c r="R119" s="20"/>
    </row>
    <row r="120" spans="1:18" ht="18" customHeight="1">
      <c r="A120" s="9">
        <v>72</v>
      </c>
      <c r="B120" s="10" t="s">
        <v>517</v>
      </c>
      <c r="C120" s="10" t="s">
        <v>66</v>
      </c>
      <c r="D120" s="10" t="s">
        <v>175</v>
      </c>
      <c r="E120" s="10" t="s">
        <v>64</v>
      </c>
      <c r="F120" s="10" t="s">
        <v>210</v>
      </c>
      <c r="G120" s="27" t="s">
        <v>513</v>
      </c>
      <c r="H120" s="13" t="s">
        <v>3</v>
      </c>
      <c r="I120" s="26">
        <v>20274</v>
      </c>
      <c r="J120" s="22"/>
      <c r="K120" s="23"/>
      <c r="L120" s="20"/>
      <c r="M120" s="24"/>
      <c r="N120" s="20"/>
      <c r="O120" s="20"/>
      <c r="P120" s="20"/>
      <c r="Q120" s="20"/>
      <c r="R120" s="20"/>
    </row>
    <row r="121" spans="1:18" ht="18" customHeight="1">
      <c r="A121" s="9">
        <v>73</v>
      </c>
      <c r="B121" s="10" t="s">
        <v>507</v>
      </c>
      <c r="C121" s="10" t="s">
        <v>66</v>
      </c>
      <c r="D121" s="10" t="s">
        <v>175</v>
      </c>
      <c r="E121" s="10" t="s">
        <v>69</v>
      </c>
      <c r="F121" s="10" t="s">
        <v>265</v>
      </c>
      <c r="G121" s="27" t="s">
        <v>513</v>
      </c>
      <c r="H121" s="13" t="s">
        <v>3</v>
      </c>
      <c r="I121" s="26">
        <v>21940</v>
      </c>
      <c r="J121" s="22"/>
      <c r="K121" s="23"/>
      <c r="L121" s="20"/>
      <c r="M121" s="24"/>
      <c r="N121" s="20"/>
      <c r="O121" s="20"/>
      <c r="P121" s="20"/>
      <c r="Q121" s="20"/>
      <c r="R121" s="20"/>
    </row>
    <row r="122" spans="1:18" ht="18" customHeight="1">
      <c r="A122" s="9">
        <v>74</v>
      </c>
      <c r="B122" s="10" t="s">
        <v>511</v>
      </c>
      <c r="C122" s="10" t="s">
        <v>66</v>
      </c>
      <c r="D122" s="10" t="s">
        <v>175</v>
      </c>
      <c r="E122" s="10" t="s">
        <v>72</v>
      </c>
      <c r="F122" s="10" t="s">
        <v>264</v>
      </c>
      <c r="G122" s="27" t="s">
        <v>513</v>
      </c>
      <c r="H122" s="13" t="s">
        <v>3</v>
      </c>
      <c r="I122" s="26">
        <v>62900</v>
      </c>
      <c r="J122" s="22"/>
      <c r="K122" s="23"/>
      <c r="L122" s="20"/>
      <c r="M122" s="24"/>
      <c r="N122" s="20"/>
      <c r="O122" s="20"/>
      <c r="P122" s="20"/>
      <c r="Q122" s="20"/>
      <c r="R122" s="20"/>
    </row>
    <row r="123" spans="1:18" ht="18" customHeight="1">
      <c r="A123" s="9">
        <v>75</v>
      </c>
      <c r="B123" s="10" t="s">
        <v>507</v>
      </c>
      <c r="C123" s="10" t="s">
        <v>66</v>
      </c>
      <c r="D123" s="10" t="s">
        <v>175</v>
      </c>
      <c r="E123" s="10" t="s">
        <v>69</v>
      </c>
      <c r="F123" s="10" t="s">
        <v>518</v>
      </c>
      <c r="G123" s="27" t="s">
        <v>513</v>
      </c>
      <c r="H123" s="13" t="s">
        <v>3</v>
      </c>
      <c r="I123" s="26">
        <v>445819.72</v>
      </c>
      <c r="J123" s="22"/>
      <c r="K123" s="23"/>
      <c r="L123" s="20"/>
      <c r="M123" s="24"/>
      <c r="N123" s="20"/>
      <c r="O123" s="20"/>
      <c r="P123" s="20"/>
      <c r="Q123" s="20"/>
      <c r="R123" s="20"/>
    </row>
    <row r="124" spans="1:18" ht="18" customHeight="1">
      <c r="A124" s="9">
        <v>76</v>
      </c>
      <c r="B124" s="10" t="s">
        <v>506</v>
      </c>
      <c r="C124" s="10" t="s">
        <v>66</v>
      </c>
      <c r="D124" s="10" t="s">
        <v>175</v>
      </c>
      <c r="E124" s="10" t="s">
        <v>66</v>
      </c>
      <c r="F124" s="10" t="s">
        <v>441</v>
      </c>
      <c r="G124" s="27" t="s">
        <v>513</v>
      </c>
      <c r="H124" s="13" t="s">
        <v>3</v>
      </c>
      <c r="I124" s="26">
        <v>3600</v>
      </c>
      <c r="J124" s="22"/>
      <c r="K124" s="23"/>
      <c r="L124" s="20"/>
      <c r="M124" s="24"/>
      <c r="N124" s="20"/>
      <c r="O124" s="20"/>
      <c r="P124" s="20"/>
      <c r="Q124" s="20"/>
      <c r="R124" s="20"/>
    </row>
    <row r="125" spans="1:18" ht="18" customHeight="1">
      <c r="A125" s="9">
        <v>77</v>
      </c>
      <c r="B125" s="10" t="s">
        <v>507</v>
      </c>
      <c r="C125" s="10" t="s">
        <v>66</v>
      </c>
      <c r="D125" s="10" t="s">
        <v>175</v>
      </c>
      <c r="E125" s="10" t="s">
        <v>69</v>
      </c>
      <c r="F125" s="10" t="s">
        <v>519</v>
      </c>
      <c r="G125" s="27" t="s">
        <v>513</v>
      </c>
      <c r="H125" s="13" t="s">
        <v>3</v>
      </c>
      <c r="I125" s="26">
        <v>67750</v>
      </c>
      <c r="J125" s="22"/>
      <c r="K125" s="23"/>
      <c r="L125" s="20"/>
      <c r="M125" s="24"/>
      <c r="N125" s="20"/>
      <c r="O125" s="20"/>
      <c r="P125" s="20"/>
      <c r="Q125" s="20"/>
      <c r="R125" s="20"/>
    </row>
    <row r="126" spans="1:18" ht="18" customHeight="1">
      <c r="A126" s="9">
        <v>78</v>
      </c>
      <c r="B126" s="10" t="s">
        <v>507</v>
      </c>
      <c r="C126" s="10" t="s">
        <v>66</v>
      </c>
      <c r="D126" s="10" t="s">
        <v>175</v>
      </c>
      <c r="E126" s="10" t="s">
        <v>69</v>
      </c>
      <c r="F126" s="10" t="s">
        <v>449</v>
      </c>
      <c r="G126" s="27" t="s">
        <v>513</v>
      </c>
      <c r="H126" s="13" t="s">
        <v>3</v>
      </c>
      <c r="I126" s="26">
        <v>12900</v>
      </c>
      <c r="J126" s="22"/>
      <c r="K126" s="23"/>
      <c r="L126" s="20"/>
      <c r="M126" s="24"/>
      <c r="N126" s="20"/>
      <c r="O126" s="20"/>
      <c r="P126" s="20"/>
      <c r="Q126" s="20"/>
      <c r="R126" s="20"/>
    </row>
    <row r="127" spans="1:18" ht="18" customHeight="1">
      <c r="A127" s="9">
        <v>79</v>
      </c>
      <c r="B127" s="10" t="s">
        <v>507</v>
      </c>
      <c r="C127" s="10" t="s">
        <v>66</v>
      </c>
      <c r="D127" s="10" t="s">
        <v>175</v>
      </c>
      <c r="E127" s="10" t="s">
        <v>69</v>
      </c>
      <c r="F127" s="10" t="s">
        <v>319</v>
      </c>
      <c r="G127" s="27" t="s">
        <v>513</v>
      </c>
      <c r="H127" s="13" t="s">
        <v>3</v>
      </c>
      <c r="I127" s="26">
        <v>8380766.04</v>
      </c>
      <c r="J127" s="22"/>
      <c r="K127" s="23"/>
      <c r="L127" s="20"/>
      <c r="M127" s="24"/>
      <c r="N127" s="20"/>
      <c r="O127" s="20"/>
      <c r="P127" s="20"/>
      <c r="Q127" s="20"/>
      <c r="R127" s="20"/>
    </row>
    <row r="128" spans="1:18" ht="18" customHeight="1">
      <c r="A128" s="9">
        <v>80</v>
      </c>
      <c r="B128" s="10" t="s">
        <v>506</v>
      </c>
      <c r="C128" s="10" t="s">
        <v>66</v>
      </c>
      <c r="D128" s="10" t="s">
        <v>175</v>
      </c>
      <c r="E128" s="10" t="s">
        <v>66</v>
      </c>
      <c r="F128" s="10" t="s">
        <v>443</v>
      </c>
      <c r="G128" s="27" t="s">
        <v>513</v>
      </c>
      <c r="H128" s="13" t="s">
        <v>3</v>
      </c>
      <c r="I128" s="26">
        <v>25000</v>
      </c>
      <c r="J128" s="22"/>
      <c r="K128" s="23"/>
      <c r="L128" s="20"/>
      <c r="M128" s="24"/>
      <c r="N128" s="20"/>
      <c r="O128" s="20"/>
      <c r="P128" s="20"/>
      <c r="Q128" s="20"/>
      <c r="R128" s="20"/>
    </row>
    <row r="129" spans="1:18" ht="18" customHeight="1">
      <c r="A129" s="9">
        <v>81</v>
      </c>
      <c r="B129" s="10" t="s">
        <v>507</v>
      </c>
      <c r="C129" s="10" t="s">
        <v>66</v>
      </c>
      <c r="D129" s="10" t="s">
        <v>175</v>
      </c>
      <c r="E129" s="10" t="s">
        <v>69</v>
      </c>
      <c r="F129" s="10" t="s">
        <v>442</v>
      </c>
      <c r="G129" s="27" t="s">
        <v>513</v>
      </c>
      <c r="H129" s="13" t="s">
        <v>3</v>
      </c>
      <c r="I129" s="26">
        <v>267500</v>
      </c>
      <c r="J129" s="22"/>
      <c r="K129" s="23"/>
      <c r="L129" s="20"/>
      <c r="M129" s="24"/>
      <c r="N129" s="20"/>
      <c r="O129" s="20"/>
      <c r="P129" s="20"/>
      <c r="Q129" s="20"/>
      <c r="R129" s="20"/>
    </row>
    <row r="130" spans="1:18" ht="18" customHeight="1">
      <c r="A130" s="9">
        <v>82</v>
      </c>
      <c r="B130" s="10" t="s">
        <v>506</v>
      </c>
      <c r="C130" s="10" t="s">
        <v>66</v>
      </c>
      <c r="D130" s="10" t="s">
        <v>175</v>
      </c>
      <c r="E130" s="10" t="s">
        <v>66</v>
      </c>
      <c r="F130" s="10" t="s">
        <v>520</v>
      </c>
      <c r="G130" s="27" t="s">
        <v>513</v>
      </c>
      <c r="H130" s="13" t="s">
        <v>3</v>
      </c>
      <c r="I130" s="26">
        <v>67756</v>
      </c>
      <c r="J130" s="22"/>
      <c r="K130" s="23"/>
      <c r="L130" s="20"/>
      <c r="M130" s="24"/>
      <c r="N130" s="20"/>
      <c r="O130" s="20"/>
      <c r="P130" s="20"/>
      <c r="Q130" s="20"/>
      <c r="R130" s="20"/>
    </row>
    <row r="131" spans="1:18" ht="18" customHeight="1">
      <c r="A131" s="9">
        <v>83</v>
      </c>
      <c r="B131" s="10" t="s">
        <v>506</v>
      </c>
      <c r="C131" s="10" t="s">
        <v>66</v>
      </c>
      <c r="D131" s="10" t="s">
        <v>175</v>
      </c>
      <c r="E131" s="10" t="s">
        <v>66</v>
      </c>
      <c r="F131" s="10" t="s">
        <v>253</v>
      </c>
      <c r="G131" s="27" t="s">
        <v>513</v>
      </c>
      <c r="H131" s="13" t="s">
        <v>3</v>
      </c>
      <c r="I131" s="26">
        <v>6120</v>
      </c>
      <c r="J131" s="22"/>
      <c r="K131" s="23"/>
      <c r="L131" s="20"/>
      <c r="M131" s="24"/>
      <c r="N131" s="20"/>
      <c r="O131" s="20"/>
      <c r="P131" s="20"/>
      <c r="Q131" s="20"/>
      <c r="R131" s="20"/>
    </row>
    <row r="132" spans="1:18" ht="18" customHeight="1">
      <c r="A132" s="9">
        <v>84</v>
      </c>
      <c r="B132" s="10" t="s">
        <v>507</v>
      </c>
      <c r="C132" s="10" t="s">
        <v>66</v>
      </c>
      <c r="D132" s="10" t="s">
        <v>175</v>
      </c>
      <c r="E132" s="10" t="s">
        <v>69</v>
      </c>
      <c r="F132" s="10" t="s">
        <v>439</v>
      </c>
      <c r="G132" s="27" t="s">
        <v>513</v>
      </c>
      <c r="H132" s="13" t="s">
        <v>3</v>
      </c>
      <c r="I132" s="26">
        <v>4740</v>
      </c>
      <c r="J132" s="22"/>
      <c r="K132" s="23"/>
      <c r="L132" s="20"/>
      <c r="M132" s="24"/>
      <c r="N132" s="20"/>
      <c r="O132" s="20"/>
      <c r="P132" s="20"/>
      <c r="Q132" s="20"/>
      <c r="R132" s="20"/>
    </row>
    <row r="133" spans="1:18" ht="18" customHeight="1">
      <c r="A133" s="9">
        <v>85</v>
      </c>
      <c r="B133" s="10" t="s">
        <v>511</v>
      </c>
      <c r="C133" s="10" t="s">
        <v>66</v>
      </c>
      <c r="D133" s="10" t="s">
        <v>175</v>
      </c>
      <c r="E133" s="10" t="s">
        <v>72</v>
      </c>
      <c r="F133" s="10" t="s">
        <v>263</v>
      </c>
      <c r="G133" s="27" t="s">
        <v>521</v>
      </c>
      <c r="H133" s="13" t="s">
        <v>6</v>
      </c>
      <c r="I133" s="26">
        <v>2500</v>
      </c>
      <c r="J133" s="22"/>
      <c r="K133" s="23"/>
      <c r="L133" s="20"/>
      <c r="M133" s="24"/>
      <c r="N133" s="20"/>
      <c r="O133" s="20"/>
      <c r="P133" s="20"/>
      <c r="Q133" s="20"/>
      <c r="R133" s="20"/>
    </row>
    <row r="134" spans="1:18" ht="18" customHeight="1">
      <c r="A134" s="9">
        <v>86</v>
      </c>
      <c r="B134" s="10" t="s">
        <v>511</v>
      </c>
      <c r="C134" s="10" t="s">
        <v>66</v>
      </c>
      <c r="D134" s="10" t="s">
        <v>175</v>
      </c>
      <c r="E134" s="10" t="s">
        <v>72</v>
      </c>
      <c r="F134" s="10" t="s">
        <v>522</v>
      </c>
      <c r="G134" s="27" t="s">
        <v>521</v>
      </c>
      <c r="H134" s="13" t="s">
        <v>6</v>
      </c>
      <c r="I134" s="26">
        <v>104832</v>
      </c>
      <c r="J134" s="22"/>
      <c r="K134" s="23"/>
      <c r="L134" s="20"/>
      <c r="M134" s="24"/>
      <c r="N134" s="20"/>
      <c r="O134" s="20"/>
      <c r="P134" s="20"/>
      <c r="Q134" s="20"/>
      <c r="R134" s="20"/>
    </row>
    <row r="135" spans="1:18" ht="18" customHeight="1">
      <c r="A135" s="9">
        <v>87</v>
      </c>
      <c r="B135" s="10" t="s">
        <v>511</v>
      </c>
      <c r="C135" s="10" t="s">
        <v>66</v>
      </c>
      <c r="D135" s="10" t="s">
        <v>175</v>
      </c>
      <c r="E135" s="10" t="s">
        <v>72</v>
      </c>
      <c r="F135" s="10" t="s">
        <v>265</v>
      </c>
      <c r="G135" s="27" t="s">
        <v>521</v>
      </c>
      <c r="H135" s="13" t="s">
        <v>6</v>
      </c>
      <c r="I135" s="26">
        <v>151000</v>
      </c>
      <c r="J135" s="22"/>
      <c r="K135" s="23"/>
      <c r="L135" s="20"/>
      <c r="M135" s="24"/>
      <c r="N135" s="20"/>
      <c r="O135" s="20"/>
      <c r="P135" s="20"/>
      <c r="Q135" s="20"/>
      <c r="R135" s="20"/>
    </row>
    <row r="136" spans="1:18" ht="18" customHeight="1">
      <c r="A136" s="9">
        <v>88</v>
      </c>
      <c r="B136" s="10" t="s">
        <v>506</v>
      </c>
      <c r="C136" s="10" t="s">
        <v>66</v>
      </c>
      <c r="D136" s="10" t="s">
        <v>175</v>
      </c>
      <c r="E136" s="10" t="s">
        <v>66</v>
      </c>
      <c r="F136" s="10" t="s">
        <v>441</v>
      </c>
      <c r="G136" s="27" t="s">
        <v>523</v>
      </c>
      <c r="H136" s="13" t="s">
        <v>9</v>
      </c>
      <c r="I136" s="26">
        <v>0</v>
      </c>
      <c r="J136" s="22"/>
      <c r="K136" s="23"/>
      <c r="L136" s="20"/>
      <c r="M136" s="24"/>
      <c r="N136" s="20"/>
      <c r="O136" s="20"/>
      <c r="P136" s="20"/>
      <c r="Q136" s="20"/>
      <c r="R136" s="20"/>
    </row>
    <row r="137" spans="1:18" ht="18" customHeight="1">
      <c r="A137" s="9">
        <v>89</v>
      </c>
      <c r="B137" s="10" t="s">
        <v>506</v>
      </c>
      <c r="C137" s="10" t="s">
        <v>66</v>
      </c>
      <c r="D137" s="10" t="s">
        <v>175</v>
      </c>
      <c r="E137" s="10" t="s">
        <v>66</v>
      </c>
      <c r="F137" s="10" t="s">
        <v>524</v>
      </c>
      <c r="G137" s="27" t="s">
        <v>165</v>
      </c>
      <c r="H137" s="13" t="s">
        <v>9</v>
      </c>
      <c r="I137" s="26">
        <v>166899.26999999999</v>
      </c>
      <c r="J137" s="22"/>
      <c r="K137" s="23"/>
      <c r="L137" s="20"/>
      <c r="M137" s="24"/>
      <c r="N137" s="20"/>
      <c r="O137" s="20"/>
      <c r="P137" s="20"/>
      <c r="Q137" s="20"/>
      <c r="R137" s="20"/>
    </row>
    <row r="138" spans="1:18" ht="18" customHeight="1">
      <c r="A138" s="9">
        <v>90</v>
      </c>
      <c r="B138" s="10" t="s">
        <v>507</v>
      </c>
      <c r="C138" s="10" t="s">
        <v>66</v>
      </c>
      <c r="D138" s="10" t="s">
        <v>175</v>
      </c>
      <c r="E138" s="10" t="s">
        <v>69</v>
      </c>
      <c r="F138" s="10" t="s">
        <v>313</v>
      </c>
      <c r="G138" s="27" t="s">
        <v>525</v>
      </c>
      <c r="H138" s="13" t="s">
        <v>9</v>
      </c>
      <c r="I138" s="26">
        <v>3850</v>
      </c>
      <c r="J138" s="22"/>
      <c r="K138" s="23"/>
      <c r="L138" s="20"/>
      <c r="M138" s="24"/>
      <c r="N138" s="20"/>
      <c r="O138" s="20"/>
      <c r="P138" s="20"/>
      <c r="Q138" s="20"/>
      <c r="R138" s="20"/>
    </row>
    <row r="139" spans="1:18" ht="18" customHeight="1">
      <c r="A139" s="9">
        <v>91</v>
      </c>
      <c r="B139" s="10" t="s">
        <v>511</v>
      </c>
      <c r="C139" s="10" t="s">
        <v>66</v>
      </c>
      <c r="D139" s="10" t="s">
        <v>175</v>
      </c>
      <c r="E139" s="10" t="s">
        <v>72</v>
      </c>
      <c r="F139" s="10" t="s">
        <v>265</v>
      </c>
      <c r="G139" s="27" t="s">
        <v>525</v>
      </c>
      <c r="H139" s="13" t="s">
        <v>9</v>
      </c>
      <c r="I139" s="26">
        <v>221160</v>
      </c>
      <c r="J139" s="22"/>
      <c r="K139" s="23"/>
      <c r="L139" s="20"/>
      <c r="M139" s="24"/>
      <c r="N139" s="20"/>
      <c r="O139" s="20"/>
      <c r="P139" s="20"/>
      <c r="Q139" s="20"/>
      <c r="R139" s="20"/>
    </row>
    <row r="140" spans="1:18" ht="18" customHeight="1">
      <c r="A140" s="9">
        <v>92</v>
      </c>
      <c r="B140" s="10" t="str">
        <f t="shared" ref="B140:B203" si="0">TEXT(C140,"000")&amp;"-"&amp;TEXT(E140,"000")</f>
        <v>000-000</v>
      </c>
      <c r="C140" s="10"/>
      <c r="D140" s="10"/>
      <c r="E140" s="10"/>
      <c r="F140" s="10"/>
      <c r="G140" s="27"/>
      <c r="H140" s="13"/>
      <c r="I140" s="26"/>
      <c r="J140" s="22"/>
      <c r="K140" s="23"/>
      <c r="L140" s="20"/>
      <c r="M140" s="24"/>
      <c r="N140" s="20"/>
      <c r="O140" s="20"/>
      <c r="P140" s="20"/>
      <c r="Q140" s="20"/>
      <c r="R140" s="20"/>
    </row>
    <row r="141" spans="1:18" ht="18" customHeight="1">
      <c r="A141" s="9">
        <v>93</v>
      </c>
      <c r="B141" s="10" t="str">
        <f t="shared" si="0"/>
        <v>000-000</v>
      </c>
      <c r="C141" s="10"/>
      <c r="D141" s="10"/>
      <c r="E141" s="10"/>
      <c r="F141" s="10"/>
      <c r="G141" s="27"/>
      <c r="H141" s="13"/>
      <c r="I141" s="26"/>
      <c r="J141" s="22"/>
      <c r="K141" s="23"/>
      <c r="L141" s="20"/>
      <c r="M141" s="24"/>
      <c r="N141" s="20"/>
      <c r="O141" s="20"/>
      <c r="P141" s="20"/>
      <c r="Q141" s="20"/>
      <c r="R141" s="20"/>
    </row>
    <row r="142" spans="1:18" ht="18" customHeight="1">
      <c r="A142" s="9">
        <v>94</v>
      </c>
      <c r="B142" s="10" t="str">
        <f t="shared" si="0"/>
        <v>000-000</v>
      </c>
      <c r="C142" s="10"/>
      <c r="D142" s="10"/>
      <c r="E142" s="10"/>
      <c r="F142" s="10"/>
      <c r="G142" s="27"/>
      <c r="H142" s="13"/>
      <c r="I142" s="26"/>
      <c r="J142" s="22"/>
      <c r="K142" s="23"/>
      <c r="L142" s="20"/>
      <c r="M142" s="24"/>
      <c r="N142" s="20"/>
      <c r="O142" s="20"/>
      <c r="P142" s="20"/>
      <c r="Q142" s="20"/>
      <c r="R142" s="20"/>
    </row>
    <row r="143" spans="1:18" ht="18" customHeight="1">
      <c r="A143" s="9">
        <v>95</v>
      </c>
      <c r="B143" s="10" t="str">
        <f t="shared" si="0"/>
        <v>000-000</v>
      </c>
      <c r="C143" s="10"/>
      <c r="D143" s="10"/>
      <c r="E143" s="10"/>
      <c r="F143" s="10"/>
      <c r="G143" s="27"/>
      <c r="H143" s="13"/>
      <c r="I143" s="26"/>
      <c r="J143" s="22"/>
      <c r="K143" s="23"/>
      <c r="L143" s="20"/>
      <c r="M143" s="24"/>
      <c r="N143" s="20"/>
      <c r="O143" s="20"/>
      <c r="P143" s="20"/>
      <c r="Q143" s="20"/>
      <c r="R143" s="20"/>
    </row>
    <row r="144" spans="1:18" ht="18" customHeight="1">
      <c r="A144" s="9">
        <v>96</v>
      </c>
      <c r="B144" s="10" t="str">
        <f t="shared" si="0"/>
        <v>000-000</v>
      </c>
      <c r="C144" s="10"/>
      <c r="D144" s="10"/>
      <c r="E144" s="10"/>
      <c r="F144" s="10"/>
      <c r="G144" s="27"/>
      <c r="H144" s="13"/>
      <c r="I144" s="26"/>
      <c r="J144" s="22"/>
      <c r="K144" s="23"/>
      <c r="L144" s="20"/>
      <c r="M144" s="24"/>
      <c r="N144" s="20"/>
      <c r="O144" s="20"/>
      <c r="P144" s="20"/>
      <c r="Q144" s="20"/>
      <c r="R144" s="20"/>
    </row>
    <row r="145" spans="1:18" ht="18" customHeight="1">
      <c r="A145" s="9">
        <v>97</v>
      </c>
      <c r="B145" s="10" t="str">
        <f t="shared" si="0"/>
        <v>000-000</v>
      </c>
      <c r="C145" s="10"/>
      <c r="D145" s="10"/>
      <c r="E145" s="10"/>
      <c r="F145" s="10"/>
      <c r="G145" s="27"/>
      <c r="H145" s="13"/>
      <c r="I145" s="26"/>
      <c r="J145" s="22"/>
      <c r="K145" s="23"/>
      <c r="L145" s="20"/>
      <c r="M145" s="24"/>
      <c r="N145" s="20"/>
      <c r="O145" s="20"/>
      <c r="P145" s="20"/>
      <c r="Q145" s="20"/>
      <c r="R145" s="20"/>
    </row>
    <row r="146" spans="1:18" ht="18" customHeight="1">
      <c r="A146" s="9">
        <v>98</v>
      </c>
      <c r="B146" s="10" t="str">
        <f t="shared" si="0"/>
        <v>000-000</v>
      </c>
      <c r="C146" s="10"/>
      <c r="D146" s="10"/>
      <c r="E146" s="10"/>
      <c r="F146" s="10"/>
      <c r="G146" s="27"/>
      <c r="H146" s="13"/>
      <c r="I146" s="26"/>
      <c r="J146" s="22"/>
      <c r="K146" s="23"/>
      <c r="L146" s="20"/>
      <c r="M146" s="24"/>
      <c r="N146" s="20"/>
      <c r="O146" s="20"/>
      <c r="P146" s="20"/>
      <c r="Q146" s="20"/>
      <c r="R146" s="20"/>
    </row>
    <row r="147" spans="1:18" ht="18" customHeight="1">
      <c r="A147" s="9">
        <v>99</v>
      </c>
      <c r="B147" s="10" t="str">
        <f t="shared" si="0"/>
        <v>000-000</v>
      </c>
      <c r="C147" s="10"/>
      <c r="D147" s="10"/>
      <c r="E147" s="10"/>
      <c r="F147" s="10"/>
      <c r="G147" s="27"/>
      <c r="H147" s="13"/>
      <c r="I147" s="26"/>
      <c r="J147" s="22"/>
      <c r="K147" s="23"/>
      <c r="L147" s="20"/>
      <c r="M147" s="24"/>
      <c r="N147" s="20"/>
      <c r="O147" s="20"/>
      <c r="P147" s="20"/>
      <c r="Q147" s="20"/>
      <c r="R147" s="20"/>
    </row>
    <row r="148" spans="1:18" ht="18" customHeight="1">
      <c r="A148" s="9">
        <v>100</v>
      </c>
      <c r="B148" s="10" t="str">
        <f t="shared" si="0"/>
        <v>000-000</v>
      </c>
      <c r="C148" s="10"/>
      <c r="D148" s="10"/>
      <c r="E148" s="10"/>
      <c r="F148" s="10"/>
      <c r="G148" s="27"/>
      <c r="H148" s="13"/>
      <c r="I148" s="26"/>
      <c r="J148" s="22"/>
      <c r="K148" s="23"/>
      <c r="L148" s="20"/>
      <c r="M148" s="24"/>
      <c r="N148" s="20"/>
      <c r="O148" s="20"/>
      <c r="P148" s="20"/>
      <c r="Q148" s="20"/>
      <c r="R148" s="20"/>
    </row>
    <row r="149" spans="1:18" ht="18" customHeight="1">
      <c r="A149" s="9">
        <v>101</v>
      </c>
      <c r="B149" s="10" t="str">
        <f t="shared" si="0"/>
        <v>000-000</v>
      </c>
      <c r="C149" s="10"/>
      <c r="D149" s="10"/>
      <c r="E149" s="10"/>
      <c r="F149" s="10"/>
      <c r="G149" s="27"/>
      <c r="H149" s="13"/>
      <c r="I149" s="26"/>
      <c r="J149" s="22"/>
      <c r="K149" s="23"/>
      <c r="L149" s="20"/>
      <c r="M149" s="24"/>
      <c r="N149" s="20"/>
      <c r="O149" s="20"/>
      <c r="P149" s="20"/>
      <c r="Q149" s="20"/>
      <c r="R149" s="20"/>
    </row>
    <row r="150" spans="1:18" ht="18" customHeight="1">
      <c r="A150" s="9">
        <v>102</v>
      </c>
      <c r="B150" s="10" t="str">
        <f t="shared" si="0"/>
        <v>000-000</v>
      </c>
      <c r="C150" s="10"/>
      <c r="D150" s="10"/>
      <c r="E150" s="10"/>
      <c r="F150" s="10"/>
      <c r="G150" s="27"/>
      <c r="H150" s="13"/>
      <c r="I150" s="26"/>
      <c r="J150" s="22"/>
      <c r="K150" s="23"/>
      <c r="L150" s="20"/>
      <c r="M150" s="24"/>
      <c r="N150" s="20"/>
      <c r="O150" s="20"/>
      <c r="P150" s="20"/>
      <c r="Q150" s="20"/>
      <c r="R150" s="20"/>
    </row>
    <row r="151" spans="1:18" ht="18" customHeight="1">
      <c r="A151" s="9">
        <v>103</v>
      </c>
      <c r="B151" s="10" t="str">
        <f t="shared" si="0"/>
        <v>000-000</v>
      </c>
      <c r="C151" s="10"/>
      <c r="D151" s="10"/>
      <c r="E151" s="10"/>
      <c r="F151" s="10"/>
      <c r="G151" s="27"/>
      <c r="H151" s="13"/>
      <c r="I151" s="26"/>
      <c r="J151" s="22"/>
      <c r="K151" s="23"/>
      <c r="L151" s="20"/>
      <c r="M151" s="24"/>
      <c r="N151" s="20"/>
      <c r="O151" s="20"/>
      <c r="P151" s="20"/>
      <c r="Q151" s="20"/>
      <c r="R151" s="20"/>
    </row>
    <row r="152" spans="1:18" ht="18" customHeight="1">
      <c r="A152" s="9">
        <v>104</v>
      </c>
      <c r="B152" s="10" t="str">
        <f t="shared" si="0"/>
        <v>000-000</v>
      </c>
      <c r="C152" s="10"/>
      <c r="D152" s="10"/>
      <c r="E152" s="10"/>
      <c r="F152" s="10"/>
      <c r="G152" s="27"/>
      <c r="H152" s="13"/>
      <c r="I152" s="26"/>
      <c r="J152" s="22"/>
      <c r="K152" s="23"/>
      <c r="L152" s="20"/>
      <c r="M152" s="24"/>
      <c r="N152" s="20"/>
      <c r="O152" s="20"/>
      <c r="P152" s="20"/>
      <c r="Q152" s="20"/>
      <c r="R152" s="20"/>
    </row>
    <row r="153" spans="1:18" ht="18" customHeight="1">
      <c r="A153" s="9">
        <v>105</v>
      </c>
      <c r="B153" s="10" t="str">
        <f t="shared" si="0"/>
        <v>000-000</v>
      </c>
      <c r="C153" s="10"/>
      <c r="D153" s="10"/>
      <c r="E153" s="10"/>
      <c r="F153" s="10"/>
      <c r="G153" s="27"/>
      <c r="H153" s="13"/>
      <c r="I153" s="26"/>
      <c r="J153" s="22"/>
      <c r="K153" s="23"/>
      <c r="L153" s="20"/>
      <c r="M153" s="24"/>
      <c r="N153" s="20"/>
      <c r="O153" s="20"/>
      <c r="P153" s="20"/>
      <c r="Q153" s="20"/>
      <c r="R153" s="20"/>
    </row>
    <row r="154" spans="1:18" ht="18" customHeight="1">
      <c r="A154" s="9">
        <v>106</v>
      </c>
      <c r="B154" s="10" t="str">
        <f t="shared" si="0"/>
        <v>000-000</v>
      </c>
      <c r="C154" s="10"/>
      <c r="D154" s="10"/>
      <c r="E154" s="10"/>
      <c r="F154" s="10"/>
      <c r="G154" s="27"/>
      <c r="H154" s="13"/>
      <c r="I154" s="26"/>
      <c r="J154" s="22"/>
      <c r="K154" s="23"/>
      <c r="L154" s="20"/>
      <c r="M154" s="24"/>
      <c r="N154" s="20"/>
      <c r="O154" s="20"/>
      <c r="P154" s="20"/>
      <c r="Q154" s="20"/>
      <c r="R154" s="20"/>
    </row>
    <row r="155" spans="1:18" ht="18" customHeight="1">
      <c r="A155" s="9">
        <v>107</v>
      </c>
      <c r="B155" s="10" t="str">
        <f t="shared" si="0"/>
        <v>000-000</v>
      </c>
      <c r="C155" s="10"/>
      <c r="D155" s="10"/>
      <c r="E155" s="10"/>
      <c r="F155" s="10"/>
      <c r="G155" s="27"/>
      <c r="H155" s="13"/>
      <c r="I155" s="26"/>
      <c r="J155" s="22"/>
      <c r="K155" s="23"/>
      <c r="L155" s="20"/>
      <c r="M155" s="24"/>
      <c r="N155" s="20"/>
      <c r="O155" s="20"/>
      <c r="P155" s="20"/>
      <c r="Q155" s="20"/>
      <c r="R155" s="20"/>
    </row>
    <row r="156" spans="1:18" ht="18" customHeight="1">
      <c r="A156" s="9">
        <v>108</v>
      </c>
      <c r="B156" s="10" t="str">
        <f t="shared" si="0"/>
        <v>000-000</v>
      </c>
      <c r="C156" s="10"/>
      <c r="D156" s="10"/>
      <c r="E156" s="10"/>
      <c r="F156" s="10"/>
      <c r="G156" s="27"/>
      <c r="H156" s="13"/>
      <c r="I156" s="26"/>
      <c r="J156" s="22"/>
      <c r="K156" s="23"/>
      <c r="L156" s="20"/>
      <c r="M156" s="24"/>
      <c r="N156" s="20"/>
      <c r="O156" s="20"/>
      <c r="P156" s="20"/>
      <c r="Q156" s="20"/>
      <c r="R156" s="20"/>
    </row>
    <row r="157" spans="1:18" ht="18" customHeight="1">
      <c r="A157" s="9">
        <v>109</v>
      </c>
      <c r="B157" s="10" t="str">
        <f t="shared" si="0"/>
        <v>000-000</v>
      </c>
      <c r="C157" s="10"/>
      <c r="D157" s="10"/>
      <c r="E157" s="10"/>
      <c r="F157" s="10"/>
      <c r="G157" s="27"/>
      <c r="H157" s="13"/>
      <c r="I157" s="26"/>
      <c r="J157" s="22"/>
      <c r="K157" s="23"/>
      <c r="L157" s="20"/>
      <c r="M157" s="24"/>
      <c r="N157" s="20"/>
      <c r="O157" s="20"/>
      <c r="P157" s="20"/>
      <c r="Q157" s="20"/>
      <c r="R157" s="20"/>
    </row>
    <row r="158" spans="1:18" ht="18" customHeight="1">
      <c r="A158" s="9">
        <v>110</v>
      </c>
      <c r="B158" s="10" t="str">
        <f t="shared" si="0"/>
        <v>000-000</v>
      </c>
      <c r="C158" s="10"/>
      <c r="D158" s="10"/>
      <c r="E158" s="10"/>
      <c r="F158" s="10"/>
      <c r="G158" s="27"/>
      <c r="H158" s="13"/>
      <c r="I158" s="26"/>
      <c r="J158" s="22"/>
      <c r="K158" s="23"/>
      <c r="L158" s="20"/>
      <c r="M158" s="24"/>
      <c r="N158" s="20"/>
      <c r="O158" s="20"/>
      <c r="P158" s="20"/>
      <c r="Q158" s="20"/>
      <c r="R158" s="20"/>
    </row>
    <row r="159" spans="1:18" ht="18" customHeight="1">
      <c r="A159" s="9">
        <v>111</v>
      </c>
      <c r="B159" s="10" t="str">
        <f t="shared" si="0"/>
        <v>000-000</v>
      </c>
      <c r="C159" s="10"/>
      <c r="D159" s="10"/>
      <c r="E159" s="10"/>
      <c r="F159" s="10"/>
      <c r="G159" s="27"/>
      <c r="H159" s="13"/>
      <c r="I159" s="26"/>
      <c r="J159" s="22"/>
      <c r="K159" s="23"/>
      <c r="L159" s="20"/>
      <c r="M159" s="24"/>
      <c r="N159" s="20"/>
      <c r="O159" s="20"/>
      <c r="P159" s="20"/>
      <c r="Q159" s="20"/>
      <c r="R159" s="20"/>
    </row>
    <row r="160" spans="1:18" ht="18" customHeight="1">
      <c r="A160" s="9">
        <v>112</v>
      </c>
      <c r="B160" s="10" t="str">
        <f t="shared" si="0"/>
        <v>000-000</v>
      </c>
      <c r="C160" s="10"/>
      <c r="D160" s="10"/>
      <c r="E160" s="10"/>
      <c r="F160" s="10"/>
      <c r="G160" s="27"/>
      <c r="H160" s="13"/>
      <c r="I160" s="26"/>
      <c r="J160" s="22"/>
      <c r="K160" s="23"/>
      <c r="L160" s="20"/>
      <c r="M160" s="24"/>
      <c r="N160" s="20"/>
      <c r="O160" s="20"/>
      <c r="P160" s="20"/>
      <c r="Q160" s="20"/>
      <c r="R160" s="20"/>
    </row>
    <row r="161" spans="1:18" ht="18" customHeight="1">
      <c r="A161" s="9">
        <v>113</v>
      </c>
      <c r="B161" s="10" t="str">
        <f t="shared" si="0"/>
        <v>000-000</v>
      </c>
      <c r="C161" s="10"/>
      <c r="D161" s="10"/>
      <c r="E161" s="10"/>
      <c r="F161" s="10"/>
      <c r="G161" s="27"/>
      <c r="H161" s="13"/>
      <c r="I161" s="26"/>
      <c r="J161" s="22"/>
      <c r="K161" s="23"/>
      <c r="L161" s="20"/>
      <c r="M161" s="24"/>
      <c r="N161" s="20"/>
      <c r="O161" s="20"/>
      <c r="P161" s="20"/>
      <c r="Q161" s="20"/>
      <c r="R161" s="20"/>
    </row>
    <row r="162" spans="1:18" ht="18" customHeight="1">
      <c r="A162" s="9">
        <v>114</v>
      </c>
      <c r="B162" s="10" t="str">
        <f t="shared" si="0"/>
        <v>000-000</v>
      </c>
      <c r="C162" s="10"/>
      <c r="D162" s="10"/>
      <c r="E162" s="10"/>
      <c r="F162" s="10"/>
      <c r="G162" s="27"/>
      <c r="H162" s="13"/>
      <c r="I162" s="26"/>
      <c r="J162" s="22"/>
      <c r="K162" s="23"/>
      <c r="L162" s="20"/>
      <c r="M162" s="24"/>
      <c r="N162" s="20"/>
      <c r="O162" s="20"/>
      <c r="P162" s="20"/>
      <c r="Q162" s="20"/>
      <c r="R162" s="20"/>
    </row>
    <row r="163" spans="1:18" ht="18" customHeight="1">
      <c r="A163" s="9">
        <v>115</v>
      </c>
      <c r="B163" s="10" t="str">
        <f t="shared" si="0"/>
        <v>000-000</v>
      </c>
      <c r="C163" s="10"/>
      <c r="D163" s="10"/>
      <c r="E163" s="10"/>
      <c r="F163" s="10"/>
      <c r="G163" s="27"/>
      <c r="H163" s="13"/>
      <c r="I163" s="26"/>
      <c r="J163" s="22"/>
      <c r="K163" s="23"/>
      <c r="L163" s="20"/>
      <c r="M163" s="24"/>
      <c r="N163" s="20"/>
      <c r="O163" s="20"/>
      <c r="P163" s="20"/>
      <c r="Q163" s="20"/>
      <c r="R163" s="20"/>
    </row>
    <row r="164" spans="1:18" ht="18" customHeight="1">
      <c r="A164" s="9">
        <v>116</v>
      </c>
      <c r="B164" s="10" t="str">
        <f t="shared" si="0"/>
        <v>000-000</v>
      </c>
      <c r="C164" s="10"/>
      <c r="D164" s="10"/>
      <c r="E164" s="10"/>
      <c r="F164" s="10"/>
      <c r="G164" s="27"/>
      <c r="H164" s="13"/>
      <c r="I164" s="26"/>
      <c r="J164" s="22"/>
      <c r="K164" s="23"/>
      <c r="L164" s="20"/>
      <c r="M164" s="24"/>
      <c r="N164" s="20"/>
      <c r="O164" s="20"/>
      <c r="P164" s="20"/>
      <c r="Q164" s="20"/>
      <c r="R164" s="20"/>
    </row>
    <row r="165" spans="1:18" ht="18" customHeight="1">
      <c r="A165" s="9">
        <v>117</v>
      </c>
      <c r="B165" s="10" t="str">
        <f t="shared" si="0"/>
        <v>000-000</v>
      </c>
      <c r="C165" s="10"/>
      <c r="D165" s="10"/>
      <c r="E165" s="10"/>
      <c r="F165" s="10"/>
      <c r="G165" s="27"/>
      <c r="H165" s="13"/>
      <c r="I165" s="26"/>
      <c r="J165" s="22"/>
      <c r="K165" s="23"/>
      <c r="L165" s="20"/>
      <c r="M165" s="24"/>
      <c r="N165" s="20"/>
      <c r="O165" s="20"/>
      <c r="P165" s="20"/>
      <c r="Q165" s="20"/>
      <c r="R165" s="20"/>
    </row>
    <row r="166" spans="1:18" ht="18" customHeight="1">
      <c r="A166" s="9">
        <v>118</v>
      </c>
      <c r="B166" s="10" t="str">
        <f t="shared" si="0"/>
        <v>000-000</v>
      </c>
      <c r="C166" s="10"/>
      <c r="D166" s="10"/>
      <c r="E166" s="10"/>
      <c r="F166" s="10"/>
      <c r="G166" s="27"/>
      <c r="H166" s="13"/>
      <c r="I166" s="26"/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ht="18" customHeight="1">
      <c r="A167" s="9">
        <v>119</v>
      </c>
      <c r="B167" s="10" t="str">
        <f t="shared" si="0"/>
        <v>000-000</v>
      </c>
      <c r="C167" s="10"/>
      <c r="D167" s="10"/>
      <c r="E167" s="10"/>
      <c r="F167" s="10"/>
      <c r="G167" s="27"/>
      <c r="H167" s="13"/>
      <c r="I167" s="26"/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ht="18" customHeight="1">
      <c r="A168" s="9">
        <v>120</v>
      </c>
      <c r="B168" s="10" t="str">
        <f t="shared" si="0"/>
        <v>000-000</v>
      </c>
      <c r="C168" s="10"/>
      <c r="D168" s="10"/>
      <c r="E168" s="10"/>
      <c r="F168" s="10"/>
      <c r="G168" s="27"/>
      <c r="H168" s="13"/>
      <c r="I168" s="26"/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ht="18" customHeight="1">
      <c r="A169" s="9">
        <v>121</v>
      </c>
      <c r="B169" s="10" t="str">
        <f t="shared" si="0"/>
        <v>000-000</v>
      </c>
      <c r="C169" s="10"/>
      <c r="D169" s="10"/>
      <c r="E169" s="10"/>
      <c r="F169" s="10"/>
      <c r="G169" s="27"/>
      <c r="H169" s="13"/>
      <c r="I169" s="26"/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ht="18" customHeight="1">
      <c r="A170" s="9">
        <v>122</v>
      </c>
      <c r="B170" s="10" t="str">
        <f t="shared" si="0"/>
        <v>000-000</v>
      </c>
      <c r="C170" s="10"/>
      <c r="D170" s="10"/>
      <c r="E170" s="10"/>
      <c r="F170" s="10"/>
      <c r="G170" s="27"/>
      <c r="H170" s="13"/>
      <c r="I170" s="26"/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ht="18" customHeight="1">
      <c r="A171" s="9">
        <v>123</v>
      </c>
      <c r="B171" s="10" t="str">
        <f t="shared" si="0"/>
        <v>000-000</v>
      </c>
      <c r="C171" s="10"/>
      <c r="D171" s="10"/>
      <c r="E171" s="10"/>
      <c r="F171" s="10"/>
      <c r="G171" s="27"/>
      <c r="H171" s="13"/>
      <c r="I171" s="26"/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ht="18" customHeight="1">
      <c r="A172" s="9">
        <v>124</v>
      </c>
      <c r="B172" s="10" t="str">
        <f t="shared" si="0"/>
        <v>000-000</v>
      </c>
      <c r="C172" s="10"/>
      <c r="D172" s="10"/>
      <c r="E172" s="10"/>
      <c r="F172" s="10"/>
      <c r="G172" s="27"/>
      <c r="H172" s="13"/>
      <c r="I172" s="26"/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ht="18" customHeight="1">
      <c r="A173" s="9">
        <v>125</v>
      </c>
      <c r="B173" s="10" t="str">
        <f t="shared" si="0"/>
        <v>000-000</v>
      </c>
      <c r="C173" s="10"/>
      <c r="D173" s="10"/>
      <c r="E173" s="10"/>
      <c r="F173" s="10"/>
      <c r="G173" s="27"/>
      <c r="H173" s="13"/>
      <c r="I173" s="26"/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ht="18" customHeight="1">
      <c r="A174" s="9">
        <v>126</v>
      </c>
      <c r="B174" s="10" t="str">
        <f t="shared" si="0"/>
        <v>000-000</v>
      </c>
      <c r="C174" s="10"/>
      <c r="D174" s="10"/>
      <c r="E174" s="10"/>
      <c r="F174" s="10"/>
      <c r="G174" s="27"/>
      <c r="H174" s="13"/>
      <c r="I174" s="26"/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ht="18" customHeight="1">
      <c r="A175" s="9">
        <v>127</v>
      </c>
      <c r="B175" s="10" t="str">
        <f t="shared" si="0"/>
        <v>000-000</v>
      </c>
      <c r="C175" s="10"/>
      <c r="D175" s="10"/>
      <c r="E175" s="10"/>
      <c r="F175" s="10"/>
      <c r="G175" s="27"/>
      <c r="H175" s="13"/>
      <c r="I175" s="26"/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ht="18" customHeight="1">
      <c r="A176" s="9">
        <v>128</v>
      </c>
      <c r="B176" s="10" t="str">
        <f t="shared" si="0"/>
        <v>000-000</v>
      </c>
      <c r="C176" s="10"/>
      <c r="D176" s="10"/>
      <c r="E176" s="10"/>
      <c r="F176" s="10"/>
      <c r="G176" s="27"/>
      <c r="H176" s="13"/>
      <c r="I176" s="26"/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ht="18" customHeight="1">
      <c r="A177" s="9">
        <v>129</v>
      </c>
      <c r="B177" s="10" t="str">
        <f t="shared" si="0"/>
        <v>000-000</v>
      </c>
      <c r="C177" s="10"/>
      <c r="D177" s="10"/>
      <c r="E177" s="10"/>
      <c r="F177" s="10"/>
      <c r="G177" s="27"/>
      <c r="H177" s="13"/>
      <c r="I177" s="26"/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ht="18" customHeight="1">
      <c r="A178" s="9">
        <v>130</v>
      </c>
      <c r="B178" s="10" t="str">
        <f t="shared" si="0"/>
        <v>000-000</v>
      </c>
      <c r="C178" s="10"/>
      <c r="D178" s="10"/>
      <c r="E178" s="10"/>
      <c r="F178" s="10"/>
      <c r="G178" s="27"/>
      <c r="H178" s="13"/>
      <c r="I178" s="26"/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ht="18" customHeight="1">
      <c r="A179" s="9">
        <v>131</v>
      </c>
      <c r="B179" s="10" t="str">
        <f t="shared" si="0"/>
        <v>000-000</v>
      </c>
      <c r="C179" s="10"/>
      <c r="D179" s="10"/>
      <c r="E179" s="10"/>
      <c r="F179" s="10"/>
      <c r="G179" s="27"/>
      <c r="H179" s="13"/>
      <c r="I179" s="26"/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ht="18" customHeight="1">
      <c r="A180" s="9">
        <v>132</v>
      </c>
      <c r="B180" s="10" t="str">
        <f t="shared" si="0"/>
        <v>000-000</v>
      </c>
      <c r="C180" s="10"/>
      <c r="D180" s="10"/>
      <c r="E180" s="10"/>
      <c r="F180" s="10"/>
      <c r="G180" s="27"/>
      <c r="H180" s="13"/>
      <c r="I180" s="26"/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ht="18" customHeight="1">
      <c r="A181" s="9">
        <v>133</v>
      </c>
      <c r="B181" s="10" t="str">
        <f t="shared" si="0"/>
        <v>000-000</v>
      </c>
      <c r="C181" s="10"/>
      <c r="D181" s="10"/>
      <c r="E181" s="10"/>
      <c r="F181" s="10"/>
      <c r="G181" s="27"/>
      <c r="H181" s="13"/>
      <c r="I181" s="26"/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ht="18" customHeight="1">
      <c r="A182" s="9">
        <v>134</v>
      </c>
      <c r="B182" s="10" t="str">
        <f t="shared" si="0"/>
        <v>000-000</v>
      </c>
      <c r="C182" s="10"/>
      <c r="D182" s="10"/>
      <c r="E182" s="10"/>
      <c r="F182" s="10"/>
      <c r="G182" s="27"/>
      <c r="H182" s="13"/>
      <c r="I182" s="26"/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ht="18" customHeight="1">
      <c r="A183" s="9">
        <v>135</v>
      </c>
      <c r="B183" s="10" t="str">
        <f t="shared" si="0"/>
        <v>000-000</v>
      </c>
      <c r="C183" s="10"/>
      <c r="D183" s="10"/>
      <c r="E183" s="10"/>
      <c r="F183" s="10"/>
      <c r="G183" s="27"/>
      <c r="H183" s="13"/>
      <c r="I183" s="26"/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ht="18" customHeight="1">
      <c r="A184" s="9">
        <v>136</v>
      </c>
      <c r="B184" s="10" t="str">
        <f t="shared" si="0"/>
        <v>000-000</v>
      </c>
      <c r="C184" s="10"/>
      <c r="D184" s="10"/>
      <c r="E184" s="10"/>
      <c r="F184" s="10"/>
      <c r="G184" s="27"/>
      <c r="H184" s="13"/>
      <c r="I184" s="26"/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ht="18" customHeight="1">
      <c r="A185" s="9">
        <v>137</v>
      </c>
      <c r="B185" s="10" t="str">
        <f t="shared" si="0"/>
        <v>000-000</v>
      </c>
      <c r="C185" s="10"/>
      <c r="D185" s="10"/>
      <c r="E185" s="10"/>
      <c r="F185" s="10"/>
      <c r="G185" s="27"/>
      <c r="H185" s="13"/>
      <c r="I185" s="26"/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ht="18" customHeight="1">
      <c r="A186" s="9">
        <v>138</v>
      </c>
      <c r="B186" s="10" t="str">
        <f t="shared" si="0"/>
        <v>000-000</v>
      </c>
      <c r="C186" s="10"/>
      <c r="D186" s="10"/>
      <c r="E186" s="10"/>
      <c r="F186" s="10"/>
      <c r="G186" s="27"/>
      <c r="H186" s="13"/>
      <c r="I186" s="26"/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ht="18" customHeight="1">
      <c r="A187" s="9">
        <v>139</v>
      </c>
      <c r="B187" s="10" t="str">
        <f t="shared" si="0"/>
        <v>000-000</v>
      </c>
      <c r="C187" s="10"/>
      <c r="D187" s="10"/>
      <c r="E187" s="10"/>
      <c r="F187" s="10"/>
      <c r="G187" s="27"/>
      <c r="H187" s="13"/>
      <c r="I187" s="26"/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ht="18" customHeight="1">
      <c r="A188" s="9">
        <v>140</v>
      </c>
      <c r="B188" s="10" t="str">
        <f t="shared" si="0"/>
        <v>000-000</v>
      </c>
      <c r="C188" s="10"/>
      <c r="D188" s="10"/>
      <c r="E188" s="10"/>
      <c r="F188" s="10"/>
      <c r="G188" s="27"/>
      <c r="H188" s="13"/>
      <c r="I188" s="26"/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ht="18" customHeight="1">
      <c r="A189" s="9">
        <v>141</v>
      </c>
      <c r="B189" s="10" t="str">
        <f t="shared" si="0"/>
        <v>000-000</v>
      </c>
      <c r="C189" s="10"/>
      <c r="D189" s="10"/>
      <c r="E189" s="10"/>
      <c r="F189" s="10"/>
      <c r="G189" s="27"/>
      <c r="H189" s="13"/>
      <c r="I189" s="26"/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ht="18" customHeight="1">
      <c r="A190" s="9">
        <v>142</v>
      </c>
      <c r="B190" s="10" t="str">
        <f t="shared" si="0"/>
        <v>000-000</v>
      </c>
      <c r="C190" s="10"/>
      <c r="D190" s="10"/>
      <c r="E190" s="10"/>
      <c r="F190" s="10"/>
      <c r="G190" s="27"/>
      <c r="H190" s="13"/>
      <c r="I190" s="26"/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ht="18" customHeight="1">
      <c r="A191" s="9">
        <v>143</v>
      </c>
      <c r="B191" s="10" t="str">
        <f t="shared" si="0"/>
        <v>000-000</v>
      </c>
      <c r="C191" s="10"/>
      <c r="D191" s="10"/>
      <c r="E191" s="10"/>
      <c r="F191" s="10"/>
      <c r="G191" s="27"/>
      <c r="H191" s="13"/>
      <c r="I191" s="26"/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ht="18" customHeight="1">
      <c r="A192" s="9">
        <v>144</v>
      </c>
      <c r="B192" s="10" t="str">
        <f t="shared" si="0"/>
        <v>000-000</v>
      </c>
      <c r="C192" s="10"/>
      <c r="D192" s="10"/>
      <c r="E192" s="10"/>
      <c r="F192" s="10"/>
      <c r="G192" s="27"/>
      <c r="H192" s="13"/>
      <c r="I192" s="26"/>
      <c r="J192" s="22"/>
      <c r="K192" s="23"/>
      <c r="L192" s="20"/>
      <c r="M192" s="24"/>
      <c r="N192" s="20"/>
      <c r="O192" s="20"/>
      <c r="P192" s="20"/>
      <c r="Q192" s="20"/>
      <c r="R192" s="20"/>
    </row>
    <row r="193" spans="1:18" ht="18" customHeight="1">
      <c r="A193" s="9">
        <v>145</v>
      </c>
      <c r="B193" s="10" t="str">
        <f t="shared" si="0"/>
        <v>000-000</v>
      </c>
      <c r="C193" s="10"/>
      <c r="D193" s="10"/>
      <c r="E193" s="10"/>
      <c r="F193" s="10"/>
      <c r="G193" s="27"/>
      <c r="H193" s="13"/>
      <c r="I193" s="26"/>
      <c r="J193" s="22"/>
      <c r="K193" s="23"/>
      <c r="L193" s="20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10" t="str">
        <f t="shared" si="0"/>
        <v>000-000</v>
      </c>
      <c r="C194" s="10"/>
      <c r="D194" s="10"/>
      <c r="E194" s="10"/>
      <c r="F194" s="10"/>
      <c r="G194" s="27"/>
      <c r="H194" s="13"/>
      <c r="I194" s="26"/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10" t="str">
        <f t="shared" si="0"/>
        <v>000-000</v>
      </c>
      <c r="C195" s="10"/>
      <c r="D195" s="10"/>
      <c r="E195" s="10"/>
      <c r="F195" s="10"/>
      <c r="G195" s="27"/>
      <c r="H195" s="13"/>
      <c r="I195" s="26"/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10" t="str">
        <f t="shared" si="0"/>
        <v>000-000</v>
      </c>
      <c r="C196" s="10"/>
      <c r="D196" s="10"/>
      <c r="E196" s="10"/>
      <c r="F196" s="10"/>
      <c r="G196" s="27"/>
      <c r="H196" s="13"/>
      <c r="I196" s="26"/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10" t="str">
        <f t="shared" si="0"/>
        <v>000-000</v>
      </c>
      <c r="C197" s="10"/>
      <c r="D197" s="10"/>
      <c r="E197" s="10"/>
      <c r="F197" s="10"/>
      <c r="G197" s="27"/>
      <c r="H197" s="13"/>
      <c r="I197" s="26"/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10" t="str">
        <f t="shared" si="0"/>
        <v>000-000</v>
      </c>
      <c r="C198" s="10"/>
      <c r="D198" s="10"/>
      <c r="E198" s="10"/>
      <c r="F198" s="10"/>
      <c r="G198" s="27"/>
      <c r="H198" s="13"/>
      <c r="I198" s="26"/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10" t="str">
        <f t="shared" si="0"/>
        <v>000-000</v>
      </c>
      <c r="C199" s="10"/>
      <c r="D199" s="10"/>
      <c r="E199" s="10"/>
      <c r="F199" s="10"/>
      <c r="G199" s="27"/>
      <c r="H199" s="13"/>
      <c r="I199" s="26"/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10" t="str">
        <f t="shared" si="0"/>
        <v>000-000</v>
      </c>
      <c r="C200" s="10"/>
      <c r="D200" s="10"/>
      <c r="E200" s="10"/>
      <c r="F200" s="10"/>
      <c r="G200" s="27"/>
      <c r="H200" s="13"/>
      <c r="I200" s="26"/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10" t="str">
        <f t="shared" si="0"/>
        <v>000-000</v>
      </c>
      <c r="C201" s="10"/>
      <c r="D201" s="10"/>
      <c r="E201" s="10"/>
      <c r="F201" s="10"/>
      <c r="G201" s="27"/>
      <c r="H201" s="13"/>
      <c r="I201" s="26"/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10" t="str">
        <f t="shared" si="0"/>
        <v>000-000</v>
      </c>
      <c r="C202" s="10"/>
      <c r="D202" s="10"/>
      <c r="E202" s="10"/>
      <c r="F202" s="10"/>
      <c r="G202" s="27"/>
      <c r="H202" s="13"/>
      <c r="I202" s="26"/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10" t="str">
        <f t="shared" si="0"/>
        <v>000-000</v>
      </c>
      <c r="C203" s="10"/>
      <c r="D203" s="10"/>
      <c r="E203" s="10"/>
      <c r="F203" s="10"/>
      <c r="G203" s="27"/>
      <c r="H203" s="13"/>
      <c r="I203" s="26"/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10" t="str">
        <f t="shared" ref="B204:B267" si="1">TEXT(C204,"000")&amp;"-"&amp;TEXT(E204,"000")</f>
        <v>000-000</v>
      </c>
      <c r="C204" s="10"/>
      <c r="D204" s="10"/>
      <c r="E204" s="10"/>
      <c r="F204" s="10"/>
      <c r="G204" s="27"/>
      <c r="H204" s="13"/>
      <c r="I204" s="26"/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10" t="str">
        <f t="shared" si="1"/>
        <v>000-000</v>
      </c>
      <c r="C205" s="10"/>
      <c r="D205" s="10"/>
      <c r="E205" s="10"/>
      <c r="F205" s="10"/>
      <c r="G205" s="27"/>
      <c r="H205" s="13"/>
      <c r="I205" s="26"/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10" t="str">
        <f t="shared" si="1"/>
        <v>000-000</v>
      </c>
      <c r="C206" s="10"/>
      <c r="D206" s="10"/>
      <c r="E206" s="10"/>
      <c r="F206" s="10"/>
      <c r="G206" s="27"/>
      <c r="H206" s="13"/>
      <c r="I206" s="26"/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10" t="str">
        <f t="shared" si="1"/>
        <v>000-000</v>
      </c>
      <c r="C207" s="10"/>
      <c r="D207" s="10"/>
      <c r="E207" s="10"/>
      <c r="F207" s="10"/>
      <c r="G207" s="27"/>
      <c r="H207" s="13"/>
      <c r="I207" s="26"/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10" t="str">
        <f t="shared" si="1"/>
        <v>000-000</v>
      </c>
      <c r="C208" s="10"/>
      <c r="D208" s="10"/>
      <c r="E208" s="10"/>
      <c r="F208" s="10"/>
      <c r="G208" s="27"/>
      <c r="H208" s="13"/>
      <c r="I208" s="26"/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10" t="str">
        <f t="shared" si="1"/>
        <v>000-000</v>
      </c>
      <c r="C209" s="10"/>
      <c r="D209" s="10"/>
      <c r="E209" s="10"/>
      <c r="F209" s="10"/>
      <c r="G209" s="27"/>
      <c r="H209" s="13"/>
      <c r="I209" s="26"/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10" t="str">
        <f t="shared" si="1"/>
        <v>000-000</v>
      </c>
      <c r="C210" s="10"/>
      <c r="D210" s="10"/>
      <c r="E210" s="10"/>
      <c r="F210" s="10"/>
      <c r="G210" s="27"/>
      <c r="H210" s="13"/>
      <c r="I210" s="26"/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10" t="str">
        <f t="shared" si="1"/>
        <v>000-000</v>
      </c>
      <c r="C211" s="10"/>
      <c r="D211" s="10"/>
      <c r="E211" s="10"/>
      <c r="F211" s="10"/>
      <c r="G211" s="27"/>
      <c r="H211" s="13"/>
      <c r="I211" s="26"/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10" t="str">
        <f t="shared" si="1"/>
        <v>000-000</v>
      </c>
      <c r="C212" s="10"/>
      <c r="D212" s="10"/>
      <c r="E212" s="10"/>
      <c r="F212" s="10"/>
      <c r="G212" s="27"/>
      <c r="H212" s="13"/>
      <c r="I212" s="26"/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10" t="str">
        <f t="shared" si="1"/>
        <v>000-000</v>
      </c>
      <c r="C213" s="10"/>
      <c r="D213" s="10"/>
      <c r="E213" s="10"/>
      <c r="F213" s="10"/>
      <c r="G213" s="27"/>
      <c r="H213" s="13"/>
      <c r="I213" s="26"/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10" t="str">
        <f t="shared" si="1"/>
        <v>000-000</v>
      </c>
      <c r="C214" s="10"/>
      <c r="D214" s="10"/>
      <c r="E214" s="10"/>
      <c r="F214" s="10"/>
      <c r="G214" s="27"/>
      <c r="H214" s="13"/>
      <c r="I214" s="26"/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10" t="str">
        <f t="shared" si="1"/>
        <v>000-000</v>
      </c>
      <c r="C215" s="10"/>
      <c r="D215" s="10"/>
      <c r="E215" s="10"/>
      <c r="F215" s="10"/>
      <c r="G215" s="27"/>
      <c r="H215" s="13"/>
      <c r="I215" s="26"/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10" t="str">
        <f t="shared" si="1"/>
        <v>000-000</v>
      </c>
      <c r="C216" s="10"/>
      <c r="D216" s="10"/>
      <c r="E216" s="10"/>
      <c r="F216" s="10"/>
      <c r="G216" s="27"/>
      <c r="H216" s="13"/>
      <c r="I216" s="26"/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10" t="str">
        <f t="shared" si="1"/>
        <v>000-000</v>
      </c>
      <c r="C217" s="10"/>
      <c r="D217" s="10"/>
      <c r="E217" s="10"/>
      <c r="F217" s="10"/>
      <c r="G217" s="27"/>
      <c r="H217" s="13"/>
      <c r="I217" s="26"/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10" t="str">
        <f t="shared" si="1"/>
        <v>000-000</v>
      </c>
      <c r="C218" s="10"/>
      <c r="D218" s="10"/>
      <c r="E218" s="10"/>
      <c r="F218" s="10"/>
      <c r="G218" s="27"/>
      <c r="H218" s="13"/>
      <c r="I218" s="26"/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10" t="str">
        <f t="shared" si="1"/>
        <v>000-000</v>
      </c>
      <c r="C219" s="10"/>
      <c r="D219" s="10"/>
      <c r="E219" s="10"/>
      <c r="F219" s="10"/>
      <c r="G219" s="27"/>
      <c r="H219" s="13"/>
      <c r="I219" s="26"/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10" t="str">
        <f t="shared" si="1"/>
        <v>000-000</v>
      </c>
      <c r="C220" s="10"/>
      <c r="D220" s="10"/>
      <c r="E220" s="10"/>
      <c r="F220" s="10"/>
      <c r="G220" s="27"/>
      <c r="H220" s="13"/>
      <c r="I220" s="26"/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10" t="str">
        <f t="shared" si="1"/>
        <v>000-000</v>
      </c>
      <c r="C221" s="10"/>
      <c r="D221" s="10"/>
      <c r="E221" s="10"/>
      <c r="F221" s="10"/>
      <c r="G221" s="27"/>
      <c r="H221" s="13"/>
      <c r="I221" s="26"/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10" t="str">
        <f t="shared" si="1"/>
        <v>000-000</v>
      </c>
      <c r="C222" s="10"/>
      <c r="D222" s="10"/>
      <c r="E222" s="10"/>
      <c r="F222" s="10"/>
      <c r="G222" s="27"/>
      <c r="H222" s="13"/>
      <c r="I222" s="26"/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10" t="str">
        <f t="shared" si="1"/>
        <v>000-000</v>
      </c>
      <c r="C223" s="10"/>
      <c r="D223" s="10"/>
      <c r="E223" s="10"/>
      <c r="F223" s="10"/>
      <c r="G223" s="27"/>
      <c r="H223" s="13"/>
      <c r="I223" s="26"/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10" t="str">
        <f t="shared" si="1"/>
        <v>000-000</v>
      </c>
      <c r="C224" s="10"/>
      <c r="D224" s="10"/>
      <c r="E224" s="10"/>
      <c r="F224" s="10"/>
      <c r="G224" s="27"/>
      <c r="H224" s="13"/>
      <c r="I224" s="26"/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10" t="str">
        <f t="shared" si="1"/>
        <v>000-000</v>
      </c>
      <c r="C225" s="10"/>
      <c r="D225" s="10"/>
      <c r="E225" s="10"/>
      <c r="F225" s="10"/>
      <c r="G225" s="27"/>
      <c r="H225" s="13"/>
      <c r="I225" s="26"/>
      <c r="J225" s="22"/>
      <c r="K225" s="23"/>
      <c r="L225" s="20"/>
      <c r="M225" s="24"/>
      <c r="N225" s="20"/>
      <c r="O225" s="20"/>
      <c r="P225" s="20"/>
      <c r="Q225" s="20"/>
      <c r="R225" s="20"/>
    </row>
    <row r="226" spans="1:18" ht="18" customHeight="1">
      <c r="A226" s="9">
        <v>178</v>
      </c>
      <c r="B226" s="10" t="str">
        <f t="shared" si="1"/>
        <v>000-000</v>
      </c>
      <c r="C226" s="10"/>
      <c r="D226" s="10"/>
      <c r="E226" s="10"/>
      <c r="F226" s="10"/>
      <c r="G226" s="27"/>
      <c r="H226" s="13"/>
      <c r="I226" s="26"/>
      <c r="J226" s="22"/>
      <c r="K226" s="23"/>
      <c r="L226" s="20"/>
      <c r="M226" s="24"/>
      <c r="N226" s="20"/>
      <c r="O226" s="20"/>
      <c r="P226" s="20"/>
      <c r="Q226" s="20"/>
      <c r="R226" s="20"/>
    </row>
    <row r="227" spans="1:18" ht="18" customHeight="1">
      <c r="A227" s="9">
        <v>179</v>
      </c>
      <c r="B227" s="10" t="str">
        <f t="shared" si="1"/>
        <v>000-000</v>
      </c>
      <c r="C227" s="10"/>
      <c r="D227" s="10"/>
      <c r="E227" s="10"/>
      <c r="F227" s="10"/>
      <c r="G227" s="27"/>
      <c r="H227" s="13"/>
      <c r="I227" s="26"/>
      <c r="J227" s="22"/>
      <c r="K227" s="23"/>
      <c r="L227" s="20"/>
      <c r="M227" s="24"/>
      <c r="N227" s="20"/>
      <c r="O227" s="20"/>
      <c r="P227" s="20"/>
      <c r="Q227" s="20"/>
      <c r="R227" s="20"/>
    </row>
    <row r="228" spans="1:18" ht="18" customHeight="1">
      <c r="A228" s="9">
        <v>180</v>
      </c>
      <c r="B228" s="10" t="str">
        <f t="shared" si="1"/>
        <v>000-000</v>
      </c>
      <c r="C228" s="10"/>
      <c r="D228" s="10"/>
      <c r="E228" s="10"/>
      <c r="F228" s="10"/>
      <c r="G228" s="27"/>
      <c r="H228" s="13"/>
      <c r="I228" s="26"/>
      <c r="J228" s="22"/>
      <c r="K228" s="23"/>
      <c r="L228" s="20"/>
      <c r="M228" s="24"/>
      <c r="N228" s="20"/>
      <c r="O228" s="20"/>
      <c r="P228" s="20"/>
      <c r="Q228" s="20"/>
      <c r="R228" s="20"/>
    </row>
    <row r="229" spans="1:18" ht="18" customHeight="1">
      <c r="A229" s="9">
        <v>181</v>
      </c>
      <c r="B229" s="10" t="str">
        <f t="shared" si="1"/>
        <v>000-000</v>
      </c>
      <c r="C229" s="10"/>
      <c r="D229" s="10"/>
      <c r="E229" s="10"/>
      <c r="F229" s="10"/>
      <c r="G229" s="27"/>
      <c r="H229" s="13"/>
      <c r="I229" s="26"/>
      <c r="J229" s="22"/>
      <c r="K229" s="23"/>
      <c r="L229" s="20"/>
      <c r="M229" s="24"/>
      <c r="N229" s="20"/>
      <c r="O229" s="20"/>
      <c r="P229" s="20"/>
      <c r="Q229" s="20"/>
      <c r="R229" s="20"/>
    </row>
    <row r="230" spans="1:18" ht="18" customHeight="1">
      <c r="A230" s="9">
        <v>182</v>
      </c>
      <c r="B230" s="10" t="str">
        <f t="shared" si="1"/>
        <v>000-000</v>
      </c>
      <c r="C230" s="10"/>
      <c r="D230" s="10"/>
      <c r="E230" s="10"/>
      <c r="F230" s="10"/>
      <c r="G230" s="27"/>
      <c r="H230" s="13"/>
      <c r="I230" s="26"/>
      <c r="J230" s="22"/>
      <c r="K230" s="23"/>
      <c r="L230" s="20"/>
      <c r="M230" s="24"/>
      <c r="N230" s="20"/>
      <c r="O230" s="20"/>
      <c r="P230" s="20"/>
      <c r="Q230" s="20"/>
      <c r="R230" s="20"/>
    </row>
    <row r="231" spans="1:18" ht="18" customHeight="1">
      <c r="A231" s="9">
        <v>183</v>
      </c>
      <c r="B231" s="10" t="str">
        <f t="shared" si="1"/>
        <v>000-000</v>
      </c>
      <c r="C231" s="10"/>
      <c r="D231" s="10"/>
      <c r="E231" s="10"/>
      <c r="F231" s="10"/>
      <c r="G231" s="27"/>
      <c r="H231" s="13"/>
      <c r="I231" s="26"/>
      <c r="J231" s="22"/>
      <c r="K231" s="23"/>
      <c r="L231" s="20"/>
      <c r="M231" s="24"/>
      <c r="N231" s="20"/>
      <c r="O231" s="20"/>
      <c r="P231" s="20"/>
      <c r="Q231" s="20"/>
      <c r="R231" s="20"/>
    </row>
    <row r="232" spans="1:18" ht="18" customHeight="1">
      <c r="A232" s="9">
        <v>184</v>
      </c>
      <c r="B232" s="10" t="str">
        <f t="shared" si="1"/>
        <v>000-000</v>
      </c>
      <c r="C232" s="10"/>
      <c r="D232" s="10"/>
      <c r="E232" s="10"/>
      <c r="F232" s="10"/>
      <c r="G232" s="27"/>
      <c r="H232" s="13"/>
      <c r="I232" s="26"/>
      <c r="J232" s="22"/>
      <c r="K232" s="23"/>
      <c r="L232" s="20"/>
      <c r="M232" s="24"/>
      <c r="N232" s="20"/>
      <c r="O232" s="20"/>
      <c r="P232" s="20"/>
      <c r="Q232" s="20"/>
      <c r="R232" s="20"/>
    </row>
    <row r="233" spans="1:18" ht="18" customHeight="1">
      <c r="A233" s="9">
        <v>185</v>
      </c>
      <c r="B233" s="10" t="str">
        <f t="shared" si="1"/>
        <v>000-000</v>
      </c>
      <c r="C233" s="10"/>
      <c r="D233" s="10"/>
      <c r="E233" s="10"/>
      <c r="F233" s="10"/>
      <c r="G233" s="27"/>
      <c r="H233" s="13"/>
      <c r="I233" s="26"/>
      <c r="J233" s="22"/>
      <c r="K233" s="23"/>
      <c r="L233" s="20"/>
      <c r="M233" s="24"/>
      <c r="N233" s="20"/>
      <c r="O233" s="20"/>
      <c r="P233" s="20"/>
      <c r="Q233" s="20"/>
      <c r="R233" s="20"/>
    </row>
    <row r="234" spans="1:18" ht="18" customHeight="1">
      <c r="A234" s="9">
        <v>186</v>
      </c>
      <c r="B234" s="10" t="str">
        <f t="shared" si="1"/>
        <v>000-000</v>
      </c>
      <c r="C234" s="10"/>
      <c r="D234" s="10"/>
      <c r="E234" s="10"/>
      <c r="F234" s="10"/>
      <c r="G234" s="27"/>
      <c r="H234" s="13"/>
      <c r="I234" s="26"/>
      <c r="J234" s="22"/>
      <c r="K234" s="23"/>
      <c r="L234" s="20"/>
      <c r="M234" s="24"/>
      <c r="N234" s="20"/>
      <c r="O234" s="20"/>
      <c r="P234" s="20"/>
      <c r="Q234" s="20"/>
      <c r="R234" s="20"/>
    </row>
    <row r="235" spans="1:18" ht="18" customHeight="1">
      <c r="A235" s="9">
        <v>187</v>
      </c>
      <c r="B235" s="10" t="str">
        <f t="shared" si="1"/>
        <v>000-000</v>
      </c>
      <c r="C235" s="10"/>
      <c r="D235" s="10"/>
      <c r="E235" s="10"/>
      <c r="F235" s="10"/>
      <c r="G235" s="27"/>
      <c r="H235" s="13"/>
      <c r="I235" s="26"/>
      <c r="J235" s="22"/>
      <c r="K235" s="23"/>
      <c r="L235" s="20"/>
      <c r="M235" s="24"/>
      <c r="N235" s="20"/>
      <c r="O235" s="20"/>
      <c r="P235" s="20"/>
      <c r="Q235" s="20"/>
      <c r="R235" s="20"/>
    </row>
    <row r="236" spans="1:18" ht="18" customHeight="1">
      <c r="A236" s="9">
        <v>188</v>
      </c>
      <c r="B236" s="10" t="str">
        <f t="shared" si="1"/>
        <v>000-000</v>
      </c>
      <c r="C236" s="10"/>
      <c r="D236" s="10"/>
      <c r="E236" s="10"/>
      <c r="F236" s="10"/>
      <c r="G236" s="27"/>
      <c r="H236" s="13"/>
      <c r="I236" s="26"/>
      <c r="J236" s="22"/>
      <c r="K236" s="23"/>
      <c r="L236" s="20"/>
      <c r="M236" s="24"/>
      <c r="N236" s="20"/>
      <c r="O236" s="20"/>
      <c r="P236" s="20"/>
      <c r="Q236" s="20"/>
      <c r="R236" s="20"/>
    </row>
    <row r="237" spans="1:18" ht="18" customHeight="1">
      <c r="A237" s="9">
        <v>189</v>
      </c>
      <c r="B237" s="10" t="str">
        <f t="shared" si="1"/>
        <v>000-000</v>
      </c>
      <c r="C237" s="10"/>
      <c r="D237" s="10"/>
      <c r="E237" s="10"/>
      <c r="F237" s="10"/>
      <c r="G237" s="27"/>
      <c r="H237" s="13"/>
      <c r="I237" s="26"/>
      <c r="J237" s="22"/>
      <c r="K237" s="23"/>
      <c r="L237" s="20"/>
      <c r="M237" s="24"/>
      <c r="N237" s="20"/>
      <c r="O237" s="20"/>
      <c r="P237" s="20"/>
      <c r="Q237" s="20"/>
      <c r="R237" s="20"/>
    </row>
    <row r="238" spans="1:18" ht="18" customHeight="1">
      <c r="A238" s="9">
        <v>190</v>
      </c>
      <c r="B238" s="10" t="str">
        <f t="shared" si="1"/>
        <v>000-000</v>
      </c>
      <c r="C238" s="10"/>
      <c r="D238" s="10"/>
      <c r="E238" s="10"/>
      <c r="F238" s="10"/>
      <c r="G238" s="27"/>
      <c r="H238" s="13"/>
      <c r="I238" s="26"/>
      <c r="J238" s="22"/>
      <c r="K238" s="23"/>
      <c r="L238" s="20"/>
      <c r="M238" s="24"/>
      <c r="N238" s="20"/>
      <c r="O238" s="20"/>
      <c r="P238" s="20"/>
      <c r="Q238" s="20"/>
      <c r="R238" s="20"/>
    </row>
    <row r="239" spans="1:18" ht="18" customHeight="1">
      <c r="A239" s="9">
        <v>191</v>
      </c>
      <c r="B239" s="10" t="str">
        <f t="shared" si="1"/>
        <v>000-000</v>
      </c>
      <c r="C239" s="10"/>
      <c r="D239" s="10"/>
      <c r="E239" s="10"/>
      <c r="F239" s="10"/>
      <c r="G239" s="27"/>
      <c r="H239" s="13"/>
      <c r="I239" s="26"/>
      <c r="J239" s="22"/>
      <c r="K239" s="23"/>
      <c r="L239" s="20"/>
      <c r="M239" s="24"/>
      <c r="N239" s="20"/>
      <c r="O239" s="20"/>
      <c r="P239" s="20"/>
      <c r="Q239" s="20"/>
      <c r="R239" s="20"/>
    </row>
    <row r="240" spans="1:18" ht="18" customHeight="1">
      <c r="A240" s="9">
        <v>192</v>
      </c>
      <c r="B240" s="10" t="str">
        <f t="shared" si="1"/>
        <v>000-000</v>
      </c>
      <c r="C240" s="10"/>
      <c r="D240" s="10"/>
      <c r="E240" s="10"/>
      <c r="F240" s="10"/>
      <c r="G240" s="27"/>
      <c r="H240" s="13"/>
      <c r="I240" s="26"/>
      <c r="J240" s="22"/>
      <c r="K240" s="23"/>
      <c r="L240" s="20"/>
      <c r="M240" s="24"/>
      <c r="N240" s="20"/>
      <c r="O240" s="20"/>
      <c r="P240" s="20"/>
      <c r="Q240" s="20"/>
      <c r="R240" s="20"/>
    </row>
    <row r="241" spans="1:18" ht="18" customHeight="1">
      <c r="A241" s="9">
        <v>193</v>
      </c>
      <c r="B241" s="10" t="str">
        <f t="shared" si="1"/>
        <v>000-000</v>
      </c>
      <c r="C241" s="10"/>
      <c r="D241" s="10"/>
      <c r="E241" s="10"/>
      <c r="F241" s="10"/>
      <c r="G241" s="27"/>
      <c r="H241" s="13"/>
      <c r="I241" s="26"/>
      <c r="J241" s="22"/>
      <c r="K241" s="23"/>
      <c r="L241" s="20"/>
      <c r="M241" s="24"/>
      <c r="N241" s="20"/>
      <c r="O241" s="20"/>
      <c r="P241" s="20"/>
      <c r="Q241" s="20"/>
      <c r="R241" s="20"/>
    </row>
    <row r="242" spans="1:18" ht="18" customHeight="1">
      <c r="A242" s="9">
        <v>194</v>
      </c>
      <c r="B242" s="10" t="str">
        <f t="shared" si="1"/>
        <v>000-000</v>
      </c>
      <c r="C242" s="10"/>
      <c r="D242" s="10"/>
      <c r="E242" s="10"/>
      <c r="F242" s="10"/>
      <c r="G242" s="27"/>
      <c r="H242" s="13"/>
      <c r="I242" s="26"/>
      <c r="J242" s="22"/>
      <c r="K242" s="23"/>
      <c r="L242" s="20"/>
      <c r="M242" s="24"/>
      <c r="N242" s="20"/>
      <c r="O242" s="20"/>
      <c r="P242" s="20"/>
      <c r="Q242" s="20"/>
      <c r="R242" s="20"/>
    </row>
    <row r="243" spans="1:18" ht="18" customHeight="1">
      <c r="A243" s="9">
        <v>195</v>
      </c>
      <c r="B243" s="10" t="str">
        <f t="shared" si="1"/>
        <v>000-000</v>
      </c>
      <c r="C243" s="10"/>
      <c r="D243" s="10"/>
      <c r="E243" s="10"/>
      <c r="F243" s="10"/>
      <c r="G243" s="27"/>
      <c r="H243" s="13"/>
      <c r="I243" s="26"/>
      <c r="J243" s="22"/>
      <c r="K243" s="23"/>
      <c r="L243" s="20"/>
      <c r="M243" s="24"/>
      <c r="N243" s="20"/>
      <c r="O243" s="20"/>
      <c r="P243" s="20"/>
      <c r="Q243" s="20"/>
      <c r="R243" s="20"/>
    </row>
    <row r="244" spans="1:18" ht="18" customHeight="1">
      <c r="A244" s="9">
        <v>196</v>
      </c>
      <c r="B244" s="10" t="str">
        <f t="shared" si="1"/>
        <v>000-000</v>
      </c>
      <c r="C244" s="10"/>
      <c r="D244" s="10"/>
      <c r="E244" s="10"/>
      <c r="F244" s="10"/>
      <c r="G244" s="27"/>
      <c r="H244" s="13"/>
      <c r="I244" s="26"/>
      <c r="J244" s="22"/>
      <c r="K244" s="23"/>
      <c r="L244" s="20"/>
      <c r="M244" s="24"/>
      <c r="N244" s="20"/>
      <c r="O244" s="20"/>
      <c r="P244" s="20"/>
      <c r="Q244" s="20"/>
      <c r="R244" s="20"/>
    </row>
    <row r="245" spans="1:18" ht="18" customHeight="1">
      <c r="A245" s="9">
        <v>197</v>
      </c>
      <c r="B245" s="10" t="str">
        <f t="shared" si="1"/>
        <v>000-000</v>
      </c>
      <c r="C245" s="10"/>
      <c r="D245" s="10"/>
      <c r="E245" s="10"/>
      <c r="F245" s="10"/>
      <c r="G245" s="27"/>
      <c r="H245" s="13"/>
      <c r="I245" s="26"/>
      <c r="J245" s="22"/>
      <c r="K245" s="23"/>
      <c r="L245" s="20"/>
      <c r="M245" s="24"/>
      <c r="N245" s="20"/>
      <c r="O245" s="20"/>
      <c r="P245" s="20"/>
      <c r="Q245" s="20"/>
      <c r="R245" s="20"/>
    </row>
    <row r="246" spans="1:18" ht="18" customHeight="1">
      <c r="A246" s="9">
        <v>198</v>
      </c>
      <c r="B246" s="10" t="str">
        <f t="shared" si="1"/>
        <v>000-000</v>
      </c>
      <c r="C246" s="10"/>
      <c r="D246" s="10"/>
      <c r="E246" s="10"/>
      <c r="F246" s="10"/>
      <c r="G246" s="27"/>
      <c r="H246" s="13"/>
      <c r="I246" s="26"/>
      <c r="J246" s="22"/>
      <c r="K246" s="23"/>
      <c r="L246" s="20"/>
      <c r="M246" s="24"/>
      <c r="N246" s="20"/>
      <c r="O246" s="20"/>
      <c r="P246" s="20"/>
      <c r="Q246" s="20"/>
      <c r="R246" s="20"/>
    </row>
    <row r="247" spans="1:18" ht="18" customHeight="1">
      <c r="A247" s="9">
        <v>199</v>
      </c>
      <c r="B247" s="10" t="str">
        <f t="shared" si="1"/>
        <v>000-000</v>
      </c>
      <c r="C247" s="10"/>
      <c r="D247" s="10"/>
      <c r="E247" s="10"/>
      <c r="F247" s="10"/>
      <c r="G247" s="27"/>
      <c r="H247" s="13"/>
      <c r="I247" s="26"/>
      <c r="J247" s="22"/>
      <c r="K247" s="23"/>
      <c r="L247" s="20"/>
      <c r="M247" s="24"/>
      <c r="N247" s="20"/>
      <c r="O247" s="20"/>
      <c r="P247" s="20"/>
      <c r="Q247" s="20"/>
      <c r="R247" s="20"/>
    </row>
    <row r="248" spans="1:18" ht="18" customHeight="1">
      <c r="A248" s="9">
        <v>200</v>
      </c>
      <c r="B248" s="10" t="str">
        <f t="shared" si="1"/>
        <v>000-000</v>
      </c>
      <c r="C248" s="10"/>
      <c r="D248" s="10"/>
      <c r="E248" s="10"/>
      <c r="F248" s="10"/>
      <c r="G248" s="27"/>
      <c r="H248" s="13"/>
      <c r="I248" s="26"/>
      <c r="J248" s="22"/>
      <c r="K248" s="23"/>
      <c r="L248" s="20"/>
      <c r="M248" s="24"/>
      <c r="N248" s="20"/>
      <c r="O248" s="20"/>
      <c r="P248" s="20"/>
      <c r="Q248" s="20"/>
      <c r="R248" s="20"/>
    </row>
    <row r="249" spans="1:18" ht="18" customHeight="1">
      <c r="A249" s="9">
        <v>201</v>
      </c>
      <c r="B249" s="10" t="str">
        <f t="shared" si="1"/>
        <v>000-000</v>
      </c>
      <c r="C249" s="10"/>
      <c r="D249" s="10"/>
      <c r="E249" s="10"/>
      <c r="F249" s="10"/>
      <c r="G249" s="27"/>
      <c r="H249" s="13"/>
      <c r="I249" s="26"/>
      <c r="J249" s="22"/>
      <c r="K249" s="23"/>
      <c r="L249" s="20"/>
      <c r="M249" s="24"/>
      <c r="N249" s="20"/>
      <c r="O249" s="20"/>
      <c r="P249" s="20"/>
      <c r="Q249" s="20"/>
      <c r="R249" s="20"/>
    </row>
    <row r="250" spans="1:18" ht="18" customHeight="1">
      <c r="A250" s="9">
        <v>202</v>
      </c>
      <c r="B250" s="10" t="str">
        <f t="shared" si="1"/>
        <v>000-000</v>
      </c>
      <c r="C250" s="10"/>
      <c r="D250" s="10"/>
      <c r="E250" s="10"/>
      <c r="F250" s="10"/>
      <c r="G250" s="27"/>
      <c r="H250" s="13"/>
      <c r="I250" s="26"/>
      <c r="J250" s="22"/>
      <c r="K250" s="23"/>
      <c r="L250" s="20"/>
      <c r="M250" s="24"/>
      <c r="N250" s="20"/>
      <c r="O250" s="20"/>
      <c r="P250" s="20"/>
      <c r="Q250" s="20"/>
      <c r="R250" s="20"/>
    </row>
    <row r="251" spans="1:18" ht="18" customHeight="1">
      <c r="A251" s="9">
        <v>203</v>
      </c>
      <c r="B251" s="10" t="str">
        <f t="shared" si="1"/>
        <v>000-000</v>
      </c>
      <c r="C251" s="10"/>
      <c r="D251" s="10"/>
      <c r="E251" s="10"/>
      <c r="F251" s="10"/>
      <c r="G251" s="27"/>
      <c r="H251" s="13"/>
      <c r="I251" s="26"/>
      <c r="J251" s="22"/>
      <c r="K251" s="23"/>
      <c r="L251" s="20"/>
      <c r="M251" s="24"/>
      <c r="N251" s="20"/>
      <c r="O251" s="20"/>
      <c r="P251" s="20"/>
      <c r="Q251" s="20"/>
      <c r="R251" s="20"/>
    </row>
    <row r="252" spans="1:18" ht="18" customHeight="1">
      <c r="A252" s="9">
        <v>204</v>
      </c>
      <c r="B252" s="10" t="str">
        <f t="shared" si="1"/>
        <v>000-000</v>
      </c>
      <c r="C252" s="10"/>
      <c r="D252" s="10"/>
      <c r="E252" s="10"/>
      <c r="F252" s="10"/>
      <c r="G252" s="27"/>
      <c r="H252" s="13"/>
      <c r="I252" s="26"/>
      <c r="J252" s="22"/>
      <c r="K252" s="23"/>
      <c r="L252" s="20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10" t="str">
        <f t="shared" si="1"/>
        <v>000-000</v>
      </c>
      <c r="C253" s="10"/>
      <c r="D253" s="10"/>
      <c r="E253" s="10"/>
      <c r="F253" s="10"/>
      <c r="G253" s="27"/>
      <c r="H253" s="13"/>
      <c r="I253" s="26"/>
      <c r="J253" s="22"/>
      <c r="K253" s="23"/>
      <c r="L253" s="20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10" t="str">
        <f t="shared" si="1"/>
        <v>000-000</v>
      </c>
      <c r="C254" s="10"/>
      <c r="D254" s="10"/>
      <c r="E254" s="10"/>
      <c r="F254" s="10"/>
      <c r="G254" s="27"/>
      <c r="H254" s="13"/>
      <c r="I254" s="26"/>
      <c r="J254" s="22"/>
      <c r="K254" s="23"/>
      <c r="L254" s="20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10" t="str">
        <f t="shared" si="1"/>
        <v>000-000</v>
      </c>
      <c r="C255" s="10"/>
      <c r="D255" s="10"/>
      <c r="E255" s="10"/>
      <c r="F255" s="10"/>
      <c r="G255" s="27"/>
      <c r="H255" s="13"/>
      <c r="I255" s="26"/>
      <c r="J255" s="22"/>
      <c r="K255" s="23"/>
      <c r="L255" s="20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10" t="str">
        <f t="shared" si="1"/>
        <v>000-000</v>
      </c>
      <c r="C256" s="10"/>
      <c r="D256" s="10"/>
      <c r="E256" s="10"/>
      <c r="F256" s="10"/>
      <c r="G256" s="27"/>
      <c r="H256" s="13"/>
      <c r="I256" s="26"/>
      <c r="J256" s="22"/>
      <c r="K256" s="23"/>
      <c r="L256" s="20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10" t="str">
        <f t="shared" si="1"/>
        <v>000-000</v>
      </c>
      <c r="C257" s="10"/>
      <c r="D257" s="10"/>
      <c r="E257" s="10"/>
      <c r="F257" s="10"/>
      <c r="G257" s="27"/>
      <c r="H257" s="13"/>
      <c r="I257" s="26"/>
      <c r="J257" s="22"/>
      <c r="K257" s="23"/>
      <c r="L257" s="20"/>
      <c r="M257" s="24"/>
      <c r="N257" s="20"/>
      <c r="O257" s="20"/>
      <c r="P257" s="20"/>
      <c r="Q257" s="20"/>
      <c r="R257" s="20"/>
    </row>
    <row r="258" spans="1:18" ht="18" customHeight="1">
      <c r="A258" s="9">
        <v>210</v>
      </c>
      <c r="B258" s="10" t="str">
        <f t="shared" si="1"/>
        <v>000-000</v>
      </c>
      <c r="C258" s="10"/>
      <c r="D258" s="10"/>
      <c r="E258" s="10"/>
      <c r="F258" s="10"/>
      <c r="G258" s="27"/>
      <c r="H258" s="13"/>
      <c r="I258" s="26"/>
      <c r="J258" s="22"/>
      <c r="K258" s="23"/>
      <c r="L258" s="20"/>
      <c r="M258" s="24"/>
      <c r="N258" s="20"/>
      <c r="O258" s="20"/>
      <c r="P258" s="20"/>
      <c r="Q258" s="20"/>
      <c r="R258" s="20"/>
    </row>
    <row r="259" spans="1:18" ht="18" customHeight="1">
      <c r="A259" s="9">
        <v>211</v>
      </c>
      <c r="B259" s="10" t="str">
        <f t="shared" si="1"/>
        <v>000-000</v>
      </c>
      <c r="C259" s="10"/>
      <c r="D259" s="10"/>
      <c r="E259" s="10"/>
      <c r="F259" s="10"/>
      <c r="G259" s="27"/>
      <c r="H259" s="13"/>
      <c r="I259" s="26"/>
      <c r="J259" s="22"/>
      <c r="K259" s="23"/>
      <c r="L259" s="20"/>
      <c r="M259" s="24"/>
      <c r="N259" s="20"/>
      <c r="O259" s="20"/>
      <c r="P259" s="20"/>
      <c r="Q259" s="20"/>
      <c r="R259" s="20"/>
    </row>
    <row r="260" spans="1:18" ht="18" customHeight="1">
      <c r="A260" s="9">
        <v>212</v>
      </c>
      <c r="B260" s="10" t="str">
        <f t="shared" si="1"/>
        <v>000-000</v>
      </c>
      <c r="C260" s="10"/>
      <c r="D260" s="10"/>
      <c r="E260" s="10"/>
      <c r="F260" s="10"/>
      <c r="G260" s="27"/>
      <c r="H260" s="13"/>
      <c r="I260" s="26"/>
      <c r="J260" s="22"/>
      <c r="K260" s="23"/>
      <c r="L260" s="20"/>
      <c r="M260" s="24"/>
      <c r="N260" s="20"/>
      <c r="O260" s="20"/>
      <c r="P260" s="20"/>
      <c r="Q260" s="20"/>
      <c r="R260" s="20"/>
    </row>
    <row r="261" spans="1:18" ht="18" customHeight="1">
      <c r="A261" s="9">
        <v>213</v>
      </c>
      <c r="B261" s="10" t="str">
        <f t="shared" si="1"/>
        <v>000-000</v>
      </c>
      <c r="C261" s="10"/>
      <c r="D261" s="10"/>
      <c r="E261" s="10"/>
      <c r="F261" s="10"/>
      <c r="G261" s="27"/>
      <c r="H261" s="13"/>
      <c r="I261" s="26"/>
      <c r="J261" s="22"/>
      <c r="K261" s="23"/>
      <c r="L261" s="20"/>
      <c r="M261" s="24"/>
      <c r="N261" s="20"/>
      <c r="O261" s="20"/>
      <c r="P261" s="20"/>
      <c r="Q261" s="20"/>
      <c r="R261" s="20"/>
    </row>
    <row r="262" spans="1:18" ht="18" customHeight="1">
      <c r="A262" s="9">
        <v>214</v>
      </c>
      <c r="B262" s="10" t="str">
        <f t="shared" si="1"/>
        <v>000-000</v>
      </c>
      <c r="C262" s="10"/>
      <c r="D262" s="10"/>
      <c r="E262" s="10"/>
      <c r="F262" s="10"/>
      <c r="G262" s="27"/>
      <c r="H262" s="13"/>
      <c r="I262" s="26"/>
      <c r="J262" s="22"/>
      <c r="K262" s="23"/>
      <c r="L262" s="20"/>
      <c r="M262" s="24"/>
      <c r="N262" s="20"/>
      <c r="O262" s="20"/>
      <c r="P262" s="20"/>
      <c r="Q262" s="20"/>
      <c r="R262" s="20"/>
    </row>
    <row r="263" spans="1:18" ht="18" customHeight="1">
      <c r="A263" s="9">
        <v>215</v>
      </c>
      <c r="B263" s="10" t="str">
        <f t="shared" si="1"/>
        <v>000-000</v>
      </c>
      <c r="C263" s="10"/>
      <c r="D263" s="10"/>
      <c r="E263" s="10"/>
      <c r="F263" s="10"/>
      <c r="G263" s="27"/>
      <c r="H263" s="13"/>
      <c r="I263" s="26"/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10" t="str">
        <f t="shared" si="1"/>
        <v>000-000</v>
      </c>
      <c r="C264" s="10"/>
      <c r="D264" s="10"/>
      <c r="E264" s="10"/>
      <c r="F264" s="10"/>
      <c r="G264" s="27"/>
      <c r="H264" s="13"/>
      <c r="I264" s="26"/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10" t="str">
        <f t="shared" si="1"/>
        <v>000-000</v>
      </c>
      <c r="C265" s="10"/>
      <c r="D265" s="10"/>
      <c r="E265" s="10"/>
      <c r="F265" s="10"/>
      <c r="G265" s="27"/>
      <c r="H265" s="13"/>
      <c r="I265" s="26"/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10" t="str">
        <f t="shared" si="1"/>
        <v>000-000</v>
      </c>
      <c r="C266" s="10"/>
      <c r="D266" s="10"/>
      <c r="E266" s="10"/>
      <c r="F266" s="10"/>
      <c r="G266" s="27"/>
      <c r="H266" s="13"/>
      <c r="I266" s="26"/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10" t="str">
        <f t="shared" si="1"/>
        <v>000-000</v>
      </c>
      <c r="C267" s="10"/>
      <c r="D267" s="10"/>
      <c r="E267" s="10"/>
      <c r="F267" s="10"/>
      <c r="G267" s="27"/>
      <c r="H267" s="13"/>
      <c r="I267" s="26"/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10" t="str">
        <f t="shared" ref="B268:B331" si="2">TEXT(C268,"000")&amp;"-"&amp;TEXT(E268,"000")</f>
        <v>000-000</v>
      </c>
      <c r="C268" s="10"/>
      <c r="D268" s="10"/>
      <c r="E268" s="10"/>
      <c r="F268" s="10"/>
      <c r="G268" s="27"/>
      <c r="H268" s="13"/>
      <c r="I268" s="26"/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10" t="str">
        <f t="shared" si="2"/>
        <v>000-000</v>
      </c>
      <c r="C269" s="10"/>
      <c r="D269" s="10"/>
      <c r="E269" s="10"/>
      <c r="F269" s="10"/>
      <c r="G269" s="27"/>
      <c r="H269" s="13"/>
      <c r="I269" s="26"/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10" t="str">
        <f t="shared" si="2"/>
        <v>000-000</v>
      </c>
      <c r="C270" s="10"/>
      <c r="D270" s="10"/>
      <c r="E270" s="10"/>
      <c r="F270" s="10"/>
      <c r="G270" s="27"/>
      <c r="H270" s="13"/>
      <c r="I270" s="26"/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10" t="str">
        <f t="shared" si="2"/>
        <v>000-000</v>
      </c>
      <c r="C271" s="10"/>
      <c r="D271" s="10"/>
      <c r="E271" s="10"/>
      <c r="F271" s="10"/>
      <c r="G271" s="27"/>
      <c r="H271" s="13"/>
      <c r="I271" s="26"/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10" t="str">
        <f t="shared" si="2"/>
        <v>000-000</v>
      </c>
      <c r="C272" s="10"/>
      <c r="D272" s="10"/>
      <c r="E272" s="10"/>
      <c r="F272" s="10"/>
      <c r="G272" s="27"/>
      <c r="H272" s="13"/>
      <c r="I272" s="26"/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10" t="str">
        <f t="shared" si="2"/>
        <v>000-000</v>
      </c>
      <c r="C273" s="10"/>
      <c r="D273" s="10"/>
      <c r="E273" s="10"/>
      <c r="F273" s="10"/>
      <c r="G273" s="27"/>
      <c r="H273" s="13"/>
      <c r="I273" s="26"/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10" t="str">
        <f t="shared" si="2"/>
        <v>000-000</v>
      </c>
      <c r="C274" s="10"/>
      <c r="D274" s="10"/>
      <c r="E274" s="10"/>
      <c r="F274" s="10"/>
      <c r="G274" s="27"/>
      <c r="H274" s="13"/>
      <c r="I274" s="26"/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10" t="str">
        <f t="shared" si="2"/>
        <v>000-000</v>
      </c>
      <c r="C275" s="10"/>
      <c r="D275" s="10"/>
      <c r="E275" s="10"/>
      <c r="F275" s="10"/>
      <c r="G275" s="27"/>
      <c r="H275" s="13"/>
      <c r="I275" s="26"/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10" t="str">
        <f t="shared" si="2"/>
        <v>000-000</v>
      </c>
      <c r="C276" s="10"/>
      <c r="D276" s="10"/>
      <c r="E276" s="10"/>
      <c r="F276" s="10"/>
      <c r="G276" s="27"/>
      <c r="H276" s="13"/>
      <c r="I276" s="26"/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10" t="str">
        <f t="shared" si="2"/>
        <v>000-000</v>
      </c>
      <c r="C277" s="10"/>
      <c r="D277" s="10"/>
      <c r="E277" s="10"/>
      <c r="F277" s="10"/>
      <c r="G277" s="27"/>
      <c r="H277" s="13"/>
      <c r="I277" s="26"/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10" t="str">
        <f t="shared" si="2"/>
        <v>000-000</v>
      </c>
      <c r="C278" s="10"/>
      <c r="D278" s="10"/>
      <c r="E278" s="10"/>
      <c r="F278" s="10"/>
      <c r="G278" s="27"/>
      <c r="H278" s="13"/>
      <c r="I278" s="26"/>
      <c r="J278" s="22"/>
      <c r="K278" s="23"/>
      <c r="L278" s="20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10" t="str">
        <f t="shared" si="2"/>
        <v>000-000</v>
      </c>
      <c r="C279" s="10"/>
      <c r="D279" s="10"/>
      <c r="E279" s="10"/>
      <c r="F279" s="10"/>
      <c r="G279" s="27"/>
      <c r="H279" s="13"/>
      <c r="I279" s="26"/>
      <c r="J279" s="22"/>
      <c r="K279" s="23"/>
      <c r="L279" s="20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10" t="str">
        <f t="shared" si="2"/>
        <v>000-000</v>
      </c>
      <c r="C280" s="10"/>
      <c r="D280" s="10"/>
      <c r="E280" s="10"/>
      <c r="F280" s="10"/>
      <c r="G280" s="27"/>
      <c r="H280" s="13"/>
      <c r="I280" s="26"/>
      <c r="J280" s="22"/>
      <c r="K280" s="23"/>
      <c r="L280" s="20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10" t="str">
        <f t="shared" si="2"/>
        <v>000-000</v>
      </c>
      <c r="C281" s="10"/>
      <c r="D281" s="10"/>
      <c r="E281" s="10"/>
      <c r="F281" s="10"/>
      <c r="G281" s="27"/>
      <c r="H281" s="13"/>
      <c r="I281" s="26"/>
      <c r="J281" s="22"/>
      <c r="K281" s="23"/>
      <c r="L281" s="20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10" t="str">
        <f t="shared" si="2"/>
        <v>000-000</v>
      </c>
      <c r="C282" s="10"/>
      <c r="D282" s="10"/>
      <c r="E282" s="10"/>
      <c r="F282" s="10"/>
      <c r="G282" s="27"/>
      <c r="H282" s="13"/>
      <c r="I282" s="26"/>
      <c r="J282" s="22"/>
      <c r="K282" s="23"/>
      <c r="L282" s="20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10" t="str">
        <f t="shared" si="2"/>
        <v>000-000</v>
      </c>
      <c r="C283" s="10"/>
      <c r="D283" s="10"/>
      <c r="E283" s="10"/>
      <c r="F283" s="10"/>
      <c r="G283" s="27"/>
      <c r="H283" s="13"/>
      <c r="I283" s="26"/>
      <c r="J283" s="22"/>
      <c r="K283" s="23"/>
      <c r="L283" s="20"/>
      <c r="M283" s="24"/>
      <c r="N283" s="20"/>
      <c r="O283" s="20"/>
      <c r="P283" s="20"/>
      <c r="Q283" s="20"/>
      <c r="R283" s="20"/>
    </row>
    <row r="284" spans="1:18" ht="18" customHeight="1">
      <c r="A284" s="9">
        <v>236</v>
      </c>
      <c r="B284" s="10" t="str">
        <f t="shared" si="2"/>
        <v>000-000</v>
      </c>
      <c r="C284" s="10"/>
      <c r="D284" s="10"/>
      <c r="E284" s="10"/>
      <c r="F284" s="10"/>
      <c r="G284" s="27"/>
      <c r="H284" s="13"/>
      <c r="I284" s="26"/>
      <c r="J284" s="22"/>
      <c r="K284" s="23"/>
      <c r="L284" s="20"/>
      <c r="M284" s="24"/>
      <c r="N284" s="20"/>
      <c r="O284" s="20"/>
      <c r="P284" s="20"/>
      <c r="Q284" s="20"/>
      <c r="R284" s="20"/>
    </row>
    <row r="285" spans="1:18" ht="18" customHeight="1">
      <c r="A285" s="9">
        <v>237</v>
      </c>
      <c r="B285" s="10" t="str">
        <f t="shared" si="2"/>
        <v>000-000</v>
      </c>
      <c r="C285" s="10"/>
      <c r="D285" s="10"/>
      <c r="E285" s="10"/>
      <c r="F285" s="10"/>
      <c r="G285" s="27"/>
      <c r="H285" s="13"/>
      <c r="I285" s="26"/>
      <c r="J285" s="22"/>
      <c r="K285" s="23"/>
      <c r="L285" s="20"/>
      <c r="M285" s="24"/>
      <c r="N285" s="20"/>
      <c r="O285" s="20"/>
      <c r="P285" s="20"/>
      <c r="Q285" s="20"/>
      <c r="R285" s="20"/>
    </row>
    <row r="286" spans="1:18" ht="18" customHeight="1">
      <c r="A286" s="9">
        <v>238</v>
      </c>
      <c r="B286" s="10" t="str">
        <f t="shared" si="2"/>
        <v>000-000</v>
      </c>
      <c r="C286" s="10"/>
      <c r="D286" s="10"/>
      <c r="E286" s="10"/>
      <c r="F286" s="10"/>
      <c r="G286" s="27"/>
      <c r="H286" s="13"/>
      <c r="I286" s="26"/>
      <c r="J286" s="22"/>
      <c r="K286" s="23"/>
      <c r="L286" s="20"/>
      <c r="M286" s="24"/>
      <c r="N286" s="20"/>
      <c r="O286" s="20"/>
      <c r="P286" s="20"/>
      <c r="Q286" s="20"/>
      <c r="R286" s="20"/>
    </row>
    <row r="287" spans="1:18" ht="18" customHeight="1">
      <c r="A287" s="9">
        <v>239</v>
      </c>
      <c r="B287" s="10" t="str">
        <f t="shared" si="2"/>
        <v>000-000</v>
      </c>
      <c r="C287" s="10"/>
      <c r="D287" s="10"/>
      <c r="E287" s="10"/>
      <c r="F287" s="10"/>
      <c r="G287" s="27"/>
      <c r="H287" s="13"/>
      <c r="I287" s="26"/>
      <c r="J287" s="22"/>
      <c r="K287" s="23"/>
      <c r="L287" s="20"/>
      <c r="M287" s="24"/>
      <c r="N287" s="20"/>
      <c r="O287" s="20"/>
      <c r="P287" s="20"/>
      <c r="Q287" s="20"/>
      <c r="R287" s="20"/>
    </row>
    <row r="288" spans="1:18" ht="18" customHeight="1">
      <c r="A288" s="9">
        <v>240</v>
      </c>
      <c r="B288" s="10" t="str">
        <f t="shared" si="2"/>
        <v>000-000</v>
      </c>
      <c r="C288" s="10"/>
      <c r="D288" s="10"/>
      <c r="E288" s="10"/>
      <c r="F288" s="10"/>
      <c r="G288" s="27"/>
      <c r="H288" s="13"/>
      <c r="I288" s="26"/>
      <c r="J288" s="22"/>
      <c r="K288" s="23"/>
      <c r="L288" s="20"/>
      <c r="M288" s="24"/>
      <c r="N288" s="20"/>
      <c r="O288" s="20"/>
      <c r="P288" s="20"/>
      <c r="Q288" s="20"/>
      <c r="R288" s="20"/>
    </row>
    <row r="289" spans="1:18" ht="18" customHeight="1">
      <c r="A289" s="9">
        <v>241</v>
      </c>
      <c r="B289" s="10" t="str">
        <f t="shared" si="2"/>
        <v>000-000</v>
      </c>
      <c r="C289" s="10"/>
      <c r="D289" s="10"/>
      <c r="E289" s="10"/>
      <c r="F289" s="10"/>
      <c r="G289" s="27"/>
      <c r="H289" s="13"/>
      <c r="I289" s="26"/>
      <c r="J289" s="22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10" t="str">
        <f t="shared" si="2"/>
        <v>000-000</v>
      </c>
      <c r="C290" s="10"/>
      <c r="D290" s="10"/>
      <c r="E290" s="10"/>
      <c r="F290" s="10"/>
      <c r="G290" s="27"/>
      <c r="H290" s="13"/>
      <c r="I290" s="26"/>
      <c r="J290" s="22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10" t="str">
        <f t="shared" si="2"/>
        <v>000-000</v>
      </c>
      <c r="C291" s="10"/>
      <c r="D291" s="10"/>
      <c r="E291" s="10"/>
      <c r="F291" s="10"/>
      <c r="G291" s="27"/>
      <c r="H291" s="13"/>
      <c r="I291" s="26"/>
      <c r="J291" s="22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10" t="str">
        <f t="shared" si="2"/>
        <v>000-000</v>
      </c>
      <c r="C292" s="10"/>
      <c r="D292" s="10"/>
      <c r="E292" s="10"/>
      <c r="F292" s="10"/>
      <c r="G292" s="27"/>
      <c r="H292" s="13"/>
      <c r="I292" s="26"/>
      <c r="J292" s="22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10" t="str">
        <f t="shared" si="2"/>
        <v>000-000</v>
      </c>
      <c r="C293" s="10"/>
      <c r="D293" s="10"/>
      <c r="E293" s="10"/>
      <c r="F293" s="10"/>
      <c r="G293" s="27"/>
      <c r="H293" s="13"/>
      <c r="I293" s="26"/>
      <c r="J293" s="22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10" t="str">
        <f t="shared" si="2"/>
        <v>000-000</v>
      </c>
      <c r="C294" s="10"/>
      <c r="D294" s="10"/>
      <c r="E294" s="10"/>
      <c r="F294" s="10"/>
      <c r="G294" s="27"/>
      <c r="H294" s="13"/>
      <c r="I294" s="26"/>
      <c r="J294" s="22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10" t="str">
        <f t="shared" si="2"/>
        <v>000-000</v>
      </c>
      <c r="C295" s="10"/>
      <c r="D295" s="10"/>
      <c r="E295" s="10"/>
      <c r="F295" s="10"/>
      <c r="G295" s="27"/>
      <c r="H295" s="13"/>
      <c r="I295" s="26"/>
      <c r="J295" s="22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10" t="str">
        <f t="shared" si="2"/>
        <v>000-000</v>
      </c>
      <c r="C296" s="10"/>
      <c r="D296" s="10"/>
      <c r="E296" s="10"/>
      <c r="F296" s="10"/>
      <c r="G296" s="27"/>
      <c r="H296" s="13"/>
      <c r="I296" s="26"/>
      <c r="J296" s="22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10" t="str">
        <f t="shared" si="2"/>
        <v>000-000</v>
      </c>
      <c r="C297" s="10"/>
      <c r="D297" s="10"/>
      <c r="E297" s="10"/>
      <c r="F297" s="10"/>
      <c r="G297" s="27"/>
      <c r="H297" s="13"/>
      <c r="I297" s="26"/>
      <c r="J297" s="22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10" t="str">
        <f t="shared" si="2"/>
        <v>000-000</v>
      </c>
      <c r="C298" s="10"/>
      <c r="D298" s="10"/>
      <c r="E298" s="10"/>
      <c r="F298" s="10"/>
      <c r="G298" s="27"/>
      <c r="H298" s="13"/>
      <c r="I298" s="26"/>
      <c r="J298" s="22"/>
      <c r="K298" s="23"/>
      <c r="L298" s="20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10" t="str">
        <f t="shared" si="2"/>
        <v>000-000</v>
      </c>
      <c r="C299" s="10"/>
      <c r="D299" s="10"/>
      <c r="E299" s="10"/>
      <c r="F299" s="10"/>
      <c r="G299" s="27"/>
      <c r="H299" s="13"/>
      <c r="I299" s="26"/>
      <c r="J299" s="22"/>
      <c r="K299" s="23"/>
      <c r="L299" s="20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10" t="str">
        <f t="shared" si="2"/>
        <v>000-000</v>
      </c>
      <c r="C300" s="10"/>
      <c r="D300" s="10"/>
      <c r="E300" s="10"/>
      <c r="F300" s="10"/>
      <c r="G300" s="27"/>
      <c r="H300" s="13"/>
      <c r="I300" s="26"/>
      <c r="J300" s="22"/>
      <c r="K300" s="23"/>
      <c r="L300" s="20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10" t="str">
        <f t="shared" si="2"/>
        <v>000-000</v>
      </c>
      <c r="C301" s="10"/>
      <c r="D301" s="10"/>
      <c r="E301" s="10"/>
      <c r="F301" s="10"/>
      <c r="G301" s="27"/>
      <c r="H301" s="13"/>
      <c r="I301" s="26"/>
      <c r="J301" s="22"/>
      <c r="K301" s="23"/>
      <c r="L301" s="20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10" t="str">
        <f t="shared" si="2"/>
        <v>000-000</v>
      </c>
      <c r="C302" s="10"/>
      <c r="D302" s="10"/>
      <c r="E302" s="10"/>
      <c r="F302" s="10"/>
      <c r="G302" s="27"/>
      <c r="H302" s="13"/>
      <c r="I302" s="26"/>
      <c r="J302" s="22"/>
      <c r="K302" s="23"/>
      <c r="L302" s="20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10" t="str">
        <f t="shared" si="2"/>
        <v>000-000</v>
      </c>
      <c r="C303" s="10"/>
      <c r="D303" s="10"/>
      <c r="E303" s="10"/>
      <c r="F303" s="10"/>
      <c r="G303" s="27"/>
      <c r="H303" s="13"/>
      <c r="I303" s="26"/>
      <c r="J303" s="22"/>
      <c r="K303" s="23"/>
      <c r="L303" s="20"/>
      <c r="M303" s="24"/>
      <c r="N303" s="20"/>
      <c r="O303" s="20"/>
      <c r="P303" s="20"/>
      <c r="Q303" s="20"/>
      <c r="R303" s="20"/>
    </row>
    <row r="304" spans="1:18" ht="18" customHeight="1">
      <c r="A304" s="9">
        <v>256</v>
      </c>
      <c r="B304" s="10" t="str">
        <f t="shared" si="2"/>
        <v>000-000</v>
      </c>
      <c r="C304" s="10"/>
      <c r="D304" s="10"/>
      <c r="E304" s="10"/>
      <c r="F304" s="10"/>
      <c r="G304" s="27"/>
      <c r="H304" s="13"/>
      <c r="I304" s="26"/>
      <c r="J304" s="22"/>
      <c r="K304" s="23"/>
      <c r="L304" s="20"/>
      <c r="M304" s="24"/>
      <c r="N304" s="20"/>
      <c r="O304" s="20"/>
      <c r="P304" s="20"/>
      <c r="Q304" s="20"/>
      <c r="R304" s="20"/>
    </row>
    <row r="305" spans="1:18" ht="18" customHeight="1">
      <c r="A305" s="9">
        <v>257</v>
      </c>
      <c r="B305" s="10" t="str">
        <f t="shared" si="2"/>
        <v>000-000</v>
      </c>
      <c r="C305" s="10"/>
      <c r="D305" s="10"/>
      <c r="E305" s="10"/>
      <c r="F305" s="10"/>
      <c r="G305" s="27"/>
      <c r="H305" s="13"/>
      <c r="I305" s="26"/>
      <c r="J305" s="22"/>
      <c r="K305" s="23"/>
      <c r="L305" s="20"/>
      <c r="M305" s="24"/>
      <c r="N305" s="20"/>
      <c r="O305" s="20"/>
      <c r="P305" s="20"/>
      <c r="Q305" s="20"/>
      <c r="R305" s="20"/>
    </row>
    <row r="306" spans="1:18" ht="18" customHeight="1">
      <c r="A306" s="9">
        <v>258</v>
      </c>
      <c r="B306" s="10" t="str">
        <f t="shared" si="2"/>
        <v>000-000</v>
      </c>
      <c r="C306" s="10"/>
      <c r="D306" s="10"/>
      <c r="E306" s="10"/>
      <c r="F306" s="10"/>
      <c r="G306" s="27"/>
      <c r="H306" s="13"/>
      <c r="I306" s="26"/>
      <c r="J306" s="22"/>
      <c r="K306" s="23"/>
      <c r="L306" s="20"/>
      <c r="M306" s="24"/>
      <c r="N306" s="20"/>
      <c r="O306" s="20"/>
      <c r="P306" s="20"/>
      <c r="Q306" s="20"/>
      <c r="R306" s="20"/>
    </row>
    <row r="307" spans="1:18" ht="18" customHeight="1">
      <c r="A307" s="9">
        <v>259</v>
      </c>
      <c r="B307" s="10" t="str">
        <f t="shared" si="2"/>
        <v>000-000</v>
      </c>
      <c r="C307" s="10"/>
      <c r="D307" s="10"/>
      <c r="E307" s="10"/>
      <c r="F307" s="10"/>
      <c r="G307" s="27"/>
      <c r="H307" s="13"/>
      <c r="I307" s="26"/>
      <c r="J307" s="22"/>
      <c r="K307" s="23"/>
      <c r="L307" s="20"/>
      <c r="M307" s="24"/>
      <c r="N307" s="20"/>
      <c r="O307" s="20"/>
      <c r="P307" s="20"/>
      <c r="Q307" s="20"/>
      <c r="R307" s="20"/>
    </row>
    <row r="308" spans="1:18" ht="18" customHeight="1">
      <c r="A308" s="9">
        <v>260</v>
      </c>
      <c r="B308" s="10" t="str">
        <f t="shared" si="2"/>
        <v>000-000</v>
      </c>
      <c r="C308" s="10"/>
      <c r="D308" s="10"/>
      <c r="E308" s="10"/>
      <c r="F308" s="10"/>
      <c r="G308" s="27"/>
      <c r="H308" s="13"/>
      <c r="I308" s="26"/>
      <c r="J308" s="22"/>
      <c r="K308" s="23"/>
      <c r="L308" s="20"/>
      <c r="M308" s="24"/>
      <c r="N308" s="20"/>
      <c r="O308" s="20"/>
      <c r="P308" s="20"/>
      <c r="Q308" s="20"/>
      <c r="R308" s="20"/>
    </row>
    <row r="309" spans="1:18" ht="18" customHeight="1">
      <c r="A309" s="9">
        <v>261</v>
      </c>
      <c r="B309" s="10" t="str">
        <f t="shared" si="2"/>
        <v>000-000</v>
      </c>
      <c r="C309" s="10"/>
      <c r="D309" s="10"/>
      <c r="E309" s="10"/>
      <c r="F309" s="10"/>
      <c r="G309" s="27"/>
      <c r="H309" s="13"/>
      <c r="I309" s="26"/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10" t="str">
        <f t="shared" si="2"/>
        <v>000-000</v>
      </c>
      <c r="C310" s="10"/>
      <c r="D310" s="10"/>
      <c r="E310" s="10"/>
      <c r="F310" s="10"/>
      <c r="G310" s="27"/>
      <c r="H310" s="13"/>
      <c r="I310" s="26"/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10" t="str">
        <f t="shared" si="2"/>
        <v>000-000</v>
      </c>
      <c r="C311" s="10"/>
      <c r="D311" s="10"/>
      <c r="E311" s="10"/>
      <c r="F311" s="10"/>
      <c r="G311" s="27"/>
      <c r="H311" s="13"/>
      <c r="I311" s="26"/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10" t="str">
        <f t="shared" si="2"/>
        <v>000-000</v>
      </c>
      <c r="C312" s="10"/>
      <c r="D312" s="10"/>
      <c r="E312" s="10"/>
      <c r="F312" s="10"/>
      <c r="G312" s="27"/>
      <c r="H312" s="13"/>
      <c r="I312" s="26"/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10" t="str">
        <f t="shared" si="2"/>
        <v>000-000</v>
      </c>
      <c r="C313" s="10"/>
      <c r="D313" s="10"/>
      <c r="E313" s="10"/>
      <c r="F313" s="10"/>
      <c r="G313" s="27"/>
      <c r="H313" s="13"/>
      <c r="I313" s="26"/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10" t="str">
        <f t="shared" si="2"/>
        <v>000-000</v>
      </c>
      <c r="C314" s="10"/>
      <c r="D314" s="10"/>
      <c r="E314" s="10"/>
      <c r="F314" s="10"/>
      <c r="G314" s="27"/>
      <c r="H314" s="13"/>
      <c r="I314" s="26"/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10" t="str">
        <f t="shared" si="2"/>
        <v>000-000</v>
      </c>
      <c r="C315" s="10"/>
      <c r="D315" s="10"/>
      <c r="E315" s="10"/>
      <c r="F315" s="10"/>
      <c r="G315" s="27"/>
      <c r="H315" s="13"/>
      <c r="I315" s="26"/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10" t="str">
        <f t="shared" si="2"/>
        <v>000-000</v>
      </c>
      <c r="C316" s="10"/>
      <c r="D316" s="10"/>
      <c r="E316" s="10"/>
      <c r="F316" s="10"/>
      <c r="G316" s="27"/>
      <c r="H316" s="13"/>
      <c r="I316" s="26"/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10" t="str">
        <f t="shared" si="2"/>
        <v>000-000</v>
      </c>
      <c r="C317" s="10"/>
      <c r="D317" s="10"/>
      <c r="E317" s="10"/>
      <c r="F317" s="10"/>
      <c r="G317" s="27"/>
      <c r="H317" s="13"/>
      <c r="I317" s="26"/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10" t="str">
        <f t="shared" si="2"/>
        <v>000-000</v>
      </c>
      <c r="C318" s="10"/>
      <c r="D318" s="10"/>
      <c r="E318" s="10"/>
      <c r="F318" s="10"/>
      <c r="G318" s="27"/>
      <c r="H318" s="13"/>
      <c r="I318" s="26"/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10" t="str">
        <f t="shared" si="2"/>
        <v>000-000</v>
      </c>
      <c r="C319" s="10"/>
      <c r="D319" s="10"/>
      <c r="E319" s="10"/>
      <c r="F319" s="10"/>
      <c r="G319" s="27"/>
      <c r="H319" s="13"/>
      <c r="I319" s="26"/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10" t="str">
        <f t="shared" si="2"/>
        <v>000-000</v>
      </c>
      <c r="C320" s="10"/>
      <c r="D320" s="10"/>
      <c r="E320" s="10"/>
      <c r="F320" s="10"/>
      <c r="G320" s="27"/>
      <c r="H320" s="13"/>
      <c r="I320" s="26"/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10" t="str">
        <f t="shared" si="2"/>
        <v>000-000</v>
      </c>
      <c r="C321" s="10"/>
      <c r="D321" s="10"/>
      <c r="E321" s="10"/>
      <c r="F321" s="10"/>
      <c r="G321" s="27"/>
      <c r="H321" s="13"/>
      <c r="I321" s="26"/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10" t="str">
        <f t="shared" si="2"/>
        <v>000-000</v>
      </c>
      <c r="C322" s="10"/>
      <c r="D322" s="10"/>
      <c r="E322" s="10"/>
      <c r="F322" s="10"/>
      <c r="G322" s="27"/>
      <c r="H322" s="13"/>
      <c r="I322" s="26"/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10" t="str">
        <f t="shared" si="2"/>
        <v>000-000</v>
      </c>
      <c r="C323" s="10"/>
      <c r="D323" s="10"/>
      <c r="E323" s="10"/>
      <c r="F323" s="10"/>
      <c r="G323" s="27"/>
      <c r="H323" s="13"/>
      <c r="I323" s="26"/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10" t="str">
        <f t="shared" si="2"/>
        <v>000-000</v>
      </c>
      <c r="C324" s="10"/>
      <c r="D324" s="10"/>
      <c r="E324" s="10"/>
      <c r="F324" s="10"/>
      <c r="G324" s="27"/>
      <c r="H324" s="13"/>
      <c r="I324" s="26"/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10" t="str">
        <f t="shared" si="2"/>
        <v>000-000</v>
      </c>
      <c r="C325" s="10"/>
      <c r="D325" s="10"/>
      <c r="E325" s="10"/>
      <c r="F325" s="10"/>
      <c r="G325" s="27"/>
      <c r="H325" s="13"/>
      <c r="I325" s="26"/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10" t="str">
        <f t="shared" si="2"/>
        <v>000-000</v>
      </c>
      <c r="C326" s="10"/>
      <c r="D326" s="10"/>
      <c r="E326" s="10"/>
      <c r="F326" s="10"/>
      <c r="G326" s="27"/>
      <c r="H326" s="13"/>
      <c r="I326" s="26"/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10" t="str">
        <f t="shared" si="2"/>
        <v>000-000</v>
      </c>
      <c r="C327" s="10"/>
      <c r="D327" s="10"/>
      <c r="E327" s="10"/>
      <c r="F327" s="10"/>
      <c r="G327" s="27"/>
      <c r="H327" s="13"/>
      <c r="I327" s="26"/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10" t="str">
        <f t="shared" si="2"/>
        <v>000-000</v>
      </c>
      <c r="C328" s="10"/>
      <c r="D328" s="10"/>
      <c r="E328" s="10"/>
      <c r="F328" s="10"/>
      <c r="G328" s="27"/>
      <c r="H328" s="13"/>
      <c r="I328" s="26"/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10" t="str">
        <f t="shared" si="2"/>
        <v>000-000</v>
      </c>
      <c r="C329" s="10"/>
      <c r="D329" s="10"/>
      <c r="E329" s="10"/>
      <c r="F329" s="10"/>
      <c r="G329" s="27"/>
      <c r="H329" s="13"/>
      <c r="I329" s="26"/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10" t="str">
        <f t="shared" si="2"/>
        <v>000-000</v>
      </c>
      <c r="C330" s="10"/>
      <c r="D330" s="10"/>
      <c r="E330" s="10"/>
      <c r="F330" s="10"/>
      <c r="G330" s="27"/>
      <c r="H330" s="13"/>
      <c r="I330" s="26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10" t="str">
        <f t="shared" si="2"/>
        <v>000-000</v>
      </c>
      <c r="C331" s="10"/>
      <c r="D331" s="10"/>
      <c r="E331" s="10"/>
      <c r="F331" s="10"/>
      <c r="G331" s="27"/>
      <c r="H331" s="13"/>
      <c r="I331" s="26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10" t="str">
        <f t="shared" ref="B332:B395" si="3">TEXT(C332,"000")&amp;"-"&amp;TEXT(E332,"000")</f>
        <v>000-000</v>
      </c>
      <c r="C332" s="10"/>
      <c r="D332" s="10"/>
      <c r="E332" s="10"/>
      <c r="F332" s="10"/>
      <c r="G332" s="27"/>
      <c r="H332" s="13"/>
      <c r="I332" s="26"/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10" t="str">
        <f t="shared" si="3"/>
        <v>000-000</v>
      </c>
      <c r="C333" s="10"/>
      <c r="D333" s="10"/>
      <c r="E333" s="10"/>
      <c r="F333" s="10"/>
      <c r="G333" s="27"/>
      <c r="H333" s="13"/>
      <c r="I333" s="26"/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10" t="str">
        <f t="shared" si="3"/>
        <v>000-000</v>
      </c>
      <c r="C334" s="10"/>
      <c r="D334" s="10"/>
      <c r="E334" s="10"/>
      <c r="F334" s="10"/>
      <c r="G334" s="27"/>
      <c r="H334" s="13"/>
      <c r="I334" s="26"/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10" t="str">
        <f t="shared" si="3"/>
        <v>000-000</v>
      </c>
      <c r="C335" s="10"/>
      <c r="D335" s="10"/>
      <c r="E335" s="10"/>
      <c r="F335" s="10"/>
      <c r="G335" s="27"/>
      <c r="H335" s="13"/>
      <c r="I335" s="26"/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10" t="str">
        <f t="shared" si="3"/>
        <v>000-000</v>
      </c>
      <c r="C336" s="10"/>
      <c r="D336" s="10"/>
      <c r="E336" s="10"/>
      <c r="F336" s="10"/>
      <c r="G336" s="27"/>
      <c r="H336" s="13"/>
      <c r="I336" s="26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10" t="str">
        <f t="shared" si="3"/>
        <v>000-000</v>
      </c>
      <c r="C337" s="10"/>
      <c r="D337" s="10"/>
      <c r="E337" s="10"/>
      <c r="F337" s="10"/>
      <c r="G337" s="27"/>
      <c r="H337" s="13"/>
      <c r="I337" s="26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10" t="str">
        <f t="shared" si="3"/>
        <v>000-000</v>
      </c>
      <c r="C338" s="10"/>
      <c r="D338" s="10"/>
      <c r="E338" s="10"/>
      <c r="F338" s="10"/>
      <c r="G338" s="27"/>
      <c r="H338" s="13"/>
      <c r="I338" s="26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10" t="str">
        <f t="shared" si="3"/>
        <v>000-000</v>
      </c>
      <c r="C339" s="10"/>
      <c r="D339" s="10"/>
      <c r="E339" s="10"/>
      <c r="F339" s="10"/>
      <c r="G339" s="27"/>
      <c r="H339" s="13"/>
      <c r="I339" s="26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10" t="str">
        <f t="shared" si="3"/>
        <v>000-000</v>
      </c>
      <c r="C340" s="10"/>
      <c r="D340" s="10"/>
      <c r="E340" s="10"/>
      <c r="F340" s="10"/>
      <c r="G340" s="27"/>
      <c r="H340" s="13"/>
      <c r="I340" s="26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10" t="str">
        <f t="shared" si="3"/>
        <v>000-000</v>
      </c>
      <c r="C341" s="10"/>
      <c r="D341" s="10"/>
      <c r="E341" s="10"/>
      <c r="F341" s="10"/>
      <c r="G341" s="27"/>
      <c r="H341" s="13"/>
      <c r="I341" s="26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10" t="str">
        <f t="shared" si="3"/>
        <v>000-000</v>
      </c>
      <c r="C342" s="10"/>
      <c r="D342" s="10"/>
      <c r="E342" s="10"/>
      <c r="F342" s="10"/>
      <c r="G342" s="27"/>
      <c r="H342" s="13"/>
      <c r="I342" s="26"/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10" t="str">
        <f t="shared" si="3"/>
        <v>000-000</v>
      </c>
      <c r="C343" s="10"/>
      <c r="D343" s="10"/>
      <c r="E343" s="10"/>
      <c r="F343" s="10"/>
      <c r="G343" s="27"/>
      <c r="H343" s="13"/>
      <c r="I343" s="26"/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10" t="str">
        <f t="shared" si="3"/>
        <v>000-000</v>
      </c>
      <c r="C344" s="10"/>
      <c r="D344" s="10"/>
      <c r="E344" s="10"/>
      <c r="F344" s="10"/>
      <c r="G344" s="27"/>
      <c r="H344" s="13"/>
      <c r="I344" s="26"/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10" t="str">
        <f t="shared" si="3"/>
        <v>000-000</v>
      </c>
      <c r="C345" s="10"/>
      <c r="D345" s="10"/>
      <c r="E345" s="10"/>
      <c r="F345" s="10"/>
      <c r="G345" s="27"/>
      <c r="H345" s="13"/>
      <c r="I345" s="26"/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10" t="str">
        <f t="shared" si="3"/>
        <v>000-000</v>
      </c>
      <c r="C346" s="10"/>
      <c r="D346" s="10"/>
      <c r="E346" s="10"/>
      <c r="F346" s="10"/>
      <c r="G346" s="27"/>
      <c r="H346" s="13"/>
      <c r="I346" s="26"/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10" t="str">
        <f t="shared" si="3"/>
        <v>000-000</v>
      </c>
      <c r="C347" s="10"/>
      <c r="D347" s="10"/>
      <c r="E347" s="10"/>
      <c r="F347" s="10"/>
      <c r="G347" s="27"/>
      <c r="H347" s="13"/>
      <c r="I347" s="26"/>
      <c r="J347" s="22"/>
      <c r="K347" s="23"/>
      <c r="L347" s="20"/>
      <c r="M347" s="24"/>
      <c r="N347" s="20"/>
      <c r="O347" s="20"/>
      <c r="P347" s="20"/>
      <c r="Q347" s="20"/>
      <c r="R347" s="20"/>
    </row>
    <row r="348" spans="1:18" ht="18" customHeight="1">
      <c r="A348" s="9">
        <v>300</v>
      </c>
      <c r="B348" s="10" t="str">
        <f t="shared" si="3"/>
        <v>000-000</v>
      </c>
      <c r="C348" s="10"/>
      <c r="D348" s="10"/>
      <c r="E348" s="10"/>
      <c r="F348" s="10"/>
      <c r="G348" s="27"/>
      <c r="H348" s="13"/>
      <c r="I348" s="26"/>
      <c r="J348" s="22"/>
      <c r="K348" s="23"/>
      <c r="L348" s="20"/>
      <c r="M348" s="24"/>
      <c r="N348" s="20"/>
      <c r="O348" s="20"/>
      <c r="P348" s="20"/>
      <c r="Q348" s="20"/>
      <c r="R348" s="20"/>
    </row>
    <row r="349" spans="1:18" ht="18" customHeight="1">
      <c r="A349" s="9">
        <v>301</v>
      </c>
      <c r="B349" s="10" t="str">
        <f t="shared" si="3"/>
        <v>000-000</v>
      </c>
      <c r="C349" s="10"/>
      <c r="D349" s="10"/>
      <c r="E349" s="10"/>
      <c r="F349" s="10"/>
      <c r="G349" s="27"/>
      <c r="H349" s="13"/>
      <c r="I349" s="26"/>
      <c r="J349" s="22"/>
      <c r="K349" s="23"/>
      <c r="L349" s="20"/>
      <c r="M349" s="24"/>
      <c r="N349" s="20"/>
      <c r="O349" s="20"/>
      <c r="P349" s="20"/>
      <c r="Q349" s="20"/>
      <c r="R349" s="20"/>
    </row>
    <row r="350" spans="1:18" ht="18" customHeight="1">
      <c r="A350" s="9">
        <v>302</v>
      </c>
      <c r="B350" s="10" t="str">
        <f t="shared" si="3"/>
        <v>000-000</v>
      </c>
      <c r="C350" s="10"/>
      <c r="D350" s="10"/>
      <c r="E350" s="10"/>
      <c r="F350" s="10"/>
      <c r="G350" s="27"/>
      <c r="H350" s="13"/>
      <c r="I350" s="26"/>
      <c r="J350" s="22"/>
      <c r="K350" s="23"/>
      <c r="L350" s="20"/>
      <c r="M350" s="24"/>
      <c r="N350" s="20"/>
      <c r="O350" s="20"/>
      <c r="P350" s="20"/>
      <c r="Q350" s="20"/>
      <c r="R350" s="20"/>
    </row>
    <row r="351" spans="1:18" ht="18" customHeight="1">
      <c r="A351" s="9">
        <v>303</v>
      </c>
      <c r="B351" s="10" t="str">
        <f t="shared" si="3"/>
        <v>000-000</v>
      </c>
      <c r="C351" s="10"/>
      <c r="D351" s="10"/>
      <c r="E351" s="10"/>
      <c r="F351" s="10"/>
      <c r="G351" s="27"/>
      <c r="H351" s="13"/>
      <c r="I351" s="26"/>
      <c r="J351" s="22"/>
      <c r="K351" s="23"/>
      <c r="L351" s="20"/>
      <c r="M351" s="24"/>
      <c r="N351" s="20"/>
      <c r="O351" s="20"/>
      <c r="P351" s="20"/>
      <c r="Q351" s="20"/>
      <c r="R351" s="20"/>
    </row>
    <row r="352" spans="1:18" ht="18" customHeight="1">
      <c r="A352" s="9">
        <v>304</v>
      </c>
      <c r="B352" s="10" t="str">
        <f t="shared" si="3"/>
        <v>000-000</v>
      </c>
      <c r="C352" s="10"/>
      <c r="D352" s="10"/>
      <c r="E352" s="10"/>
      <c r="F352" s="10"/>
      <c r="G352" s="27"/>
      <c r="H352" s="13"/>
      <c r="I352" s="26"/>
      <c r="J352" s="22"/>
      <c r="K352" s="23"/>
      <c r="L352" s="20"/>
      <c r="M352" s="24"/>
      <c r="N352" s="20"/>
      <c r="O352" s="20"/>
      <c r="P352" s="20"/>
      <c r="Q352" s="20"/>
      <c r="R352" s="20"/>
    </row>
    <row r="353" spans="1:18" ht="18" customHeight="1">
      <c r="A353" s="9">
        <v>305</v>
      </c>
      <c r="B353" s="10" t="str">
        <f t="shared" si="3"/>
        <v>000-000</v>
      </c>
      <c r="C353" s="10"/>
      <c r="D353" s="10"/>
      <c r="E353" s="10"/>
      <c r="F353" s="10"/>
      <c r="G353" s="27"/>
      <c r="H353" s="13"/>
      <c r="I353" s="26"/>
      <c r="J353" s="22"/>
      <c r="K353" s="23"/>
      <c r="L353" s="20"/>
      <c r="M353" s="24"/>
      <c r="N353" s="20"/>
      <c r="O353" s="20"/>
      <c r="P353" s="20"/>
      <c r="Q353" s="20"/>
      <c r="R353" s="20"/>
    </row>
    <row r="354" spans="1:18" ht="18" customHeight="1">
      <c r="A354" s="9">
        <v>306</v>
      </c>
      <c r="B354" s="10" t="str">
        <f t="shared" si="3"/>
        <v>000-000</v>
      </c>
      <c r="C354" s="10"/>
      <c r="D354" s="10"/>
      <c r="E354" s="10"/>
      <c r="F354" s="10"/>
      <c r="G354" s="27"/>
      <c r="H354" s="13"/>
      <c r="I354" s="26"/>
      <c r="J354" s="22"/>
      <c r="K354" s="23"/>
      <c r="L354" s="20"/>
      <c r="M354" s="24"/>
      <c r="N354" s="20"/>
      <c r="O354" s="20"/>
      <c r="P354" s="20"/>
      <c r="Q354" s="20"/>
      <c r="R354" s="20"/>
    </row>
    <row r="355" spans="1:18" ht="18" customHeight="1">
      <c r="A355" s="9">
        <v>307</v>
      </c>
      <c r="B355" s="10" t="str">
        <f t="shared" si="3"/>
        <v>000-000</v>
      </c>
      <c r="C355" s="10"/>
      <c r="D355" s="10"/>
      <c r="E355" s="10"/>
      <c r="F355" s="10"/>
      <c r="G355" s="27"/>
      <c r="H355" s="13"/>
      <c r="I355" s="26"/>
      <c r="J355" s="22"/>
      <c r="K355" s="23"/>
      <c r="L355" s="20"/>
      <c r="M355" s="24"/>
      <c r="N355" s="20"/>
      <c r="O355" s="20"/>
      <c r="P355" s="20"/>
      <c r="Q355" s="20"/>
      <c r="R355" s="20"/>
    </row>
    <row r="356" spans="1:18" ht="18" customHeight="1">
      <c r="A356" s="9">
        <v>308</v>
      </c>
      <c r="B356" s="10" t="str">
        <f t="shared" si="3"/>
        <v>000-000</v>
      </c>
      <c r="C356" s="10"/>
      <c r="D356" s="10"/>
      <c r="E356" s="10"/>
      <c r="F356" s="10"/>
      <c r="G356" s="27"/>
      <c r="H356" s="13"/>
      <c r="I356" s="26"/>
      <c r="J356" s="22"/>
      <c r="K356" s="23"/>
      <c r="L356" s="20"/>
      <c r="M356" s="24"/>
      <c r="N356" s="20"/>
      <c r="O356" s="20"/>
      <c r="P356" s="20"/>
      <c r="Q356" s="20"/>
      <c r="R356" s="20"/>
    </row>
    <row r="357" spans="1:18" ht="18" customHeight="1">
      <c r="A357" s="9">
        <v>309</v>
      </c>
      <c r="B357" s="10" t="str">
        <f t="shared" si="3"/>
        <v>000-000</v>
      </c>
      <c r="C357" s="10"/>
      <c r="D357" s="10"/>
      <c r="E357" s="10"/>
      <c r="F357" s="10"/>
      <c r="G357" s="27"/>
      <c r="H357" s="13"/>
      <c r="I357" s="26"/>
      <c r="J357" s="22"/>
      <c r="K357" s="23"/>
      <c r="L357" s="20"/>
      <c r="M357" s="24"/>
      <c r="N357" s="20"/>
      <c r="O357" s="20"/>
      <c r="P357" s="20"/>
      <c r="Q357" s="20"/>
      <c r="R357" s="20"/>
    </row>
    <row r="358" spans="1:18" ht="18" customHeight="1">
      <c r="A358" s="9">
        <v>310</v>
      </c>
      <c r="B358" s="10" t="str">
        <f t="shared" si="3"/>
        <v>000-000</v>
      </c>
      <c r="C358" s="10"/>
      <c r="D358" s="10"/>
      <c r="E358" s="10"/>
      <c r="F358" s="10"/>
      <c r="G358" s="27"/>
      <c r="H358" s="13"/>
      <c r="I358" s="26"/>
      <c r="J358" s="22"/>
      <c r="K358" s="23"/>
      <c r="L358" s="20"/>
      <c r="M358" s="24"/>
      <c r="N358" s="20"/>
      <c r="O358" s="20"/>
      <c r="P358" s="20"/>
      <c r="Q358" s="20"/>
      <c r="R358" s="20"/>
    </row>
    <row r="359" spans="1:18" ht="18" customHeight="1">
      <c r="A359" s="9">
        <v>311</v>
      </c>
      <c r="B359" s="10" t="str">
        <f t="shared" si="3"/>
        <v>000-000</v>
      </c>
      <c r="C359" s="10"/>
      <c r="D359" s="10"/>
      <c r="E359" s="10"/>
      <c r="F359" s="10"/>
      <c r="G359" s="27"/>
      <c r="H359" s="13"/>
      <c r="I359" s="26"/>
      <c r="J359" s="22"/>
      <c r="K359" s="23"/>
      <c r="L359" s="20"/>
      <c r="M359" s="24"/>
      <c r="N359" s="20"/>
      <c r="O359" s="20"/>
      <c r="P359" s="20"/>
      <c r="Q359" s="20"/>
      <c r="R359" s="20"/>
    </row>
    <row r="360" spans="1:18" ht="18" customHeight="1">
      <c r="A360" s="9">
        <v>312</v>
      </c>
      <c r="B360" s="10" t="str">
        <f t="shared" si="3"/>
        <v>000-000</v>
      </c>
      <c r="C360" s="10"/>
      <c r="D360" s="10"/>
      <c r="E360" s="10"/>
      <c r="F360" s="10"/>
      <c r="G360" s="27"/>
      <c r="H360" s="13"/>
      <c r="I360" s="26"/>
      <c r="J360" s="22"/>
      <c r="K360" s="23"/>
      <c r="L360" s="20"/>
      <c r="M360" s="24"/>
      <c r="N360" s="20"/>
      <c r="O360" s="20"/>
      <c r="P360" s="20"/>
      <c r="Q360" s="20"/>
      <c r="R360" s="20"/>
    </row>
    <row r="361" spans="1:18" ht="18" customHeight="1">
      <c r="A361" s="9">
        <v>313</v>
      </c>
      <c r="B361" s="10" t="str">
        <f t="shared" si="3"/>
        <v>000-000</v>
      </c>
      <c r="C361" s="10"/>
      <c r="D361" s="10"/>
      <c r="E361" s="10"/>
      <c r="F361" s="10"/>
      <c r="G361" s="27"/>
      <c r="H361" s="13"/>
      <c r="I361" s="26"/>
      <c r="J361" s="22"/>
      <c r="K361" s="23"/>
      <c r="L361" s="20"/>
      <c r="M361" s="24"/>
      <c r="N361" s="20"/>
      <c r="O361" s="20"/>
      <c r="P361" s="20"/>
      <c r="Q361" s="20"/>
      <c r="R361" s="20"/>
    </row>
    <row r="362" spans="1:18" ht="18" customHeight="1">
      <c r="A362" s="9">
        <v>314</v>
      </c>
      <c r="B362" s="10" t="str">
        <f t="shared" si="3"/>
        <v>000-000</v>
      </c>
      <c r="C362" s="10"/>
      <c r="D362" s="10"/>
      <c r="E362" s="10"/>
      <c r="F362" s="10"/>
      <c r="G362" s="27"/>
      <c r="H362" s="13"/>
      <c r="I362" s="26"/>
      <c r="J362" s="22"/>
      <c r="K362" s="23"/>
      <c r="L362" s="20"/>
      <c r="M362" s="24"/>
      <c r="N362" s="20"/>
      <c r="O362" s="20"/>
      <c r="P362" s="20"/>
      <c r="Q362" s="20"/>
      <c r="R362" s="20"/>
    </row>
    <row r="363" spans="1:18" ht="18" customHeight="1">
      <c r="A363" s="9">
        <v>315</v>
      </c>
      <c r="B363" s="10" t="str">
        <f t="shared" si="3"/>
        <v>000-000</v>
      </c>
      <c r="C363" s="10"/>
      <c r="D363" s="10"/>
      <c r="E363" s="10"/>
      <c r="F363" s="10"/>
      <c r="G363" s="27"/>
      <c r="H363" s="13"/>
      <c r="I363" s="26"/>
      <c r="J363" s="22"/>
      <c r="K363" s="23"/>
      <c r="L363" s="20"/>
      <c r="M363" s="24"/>
      <c r="N363" s="20"/>
      <c r="O363" s="20"/>
      <c r="P363" s="20"/>
      <c r="Q363" s="20"/>
      <c r="R363" s="20"/>
    </row>
    <row r="364" spans="1:18" ht="18" customHeight="1">
      <c r="A364" s="9">
        <v>316</v>
      </c>
      <c r="B364" s="10" t="str">
        <f t="shared" si="3"/>
        <v>000-000</v>
      </c>
      <c r="C364" s="10"/>
      <c r="D364" s="10"/>
      <c r="E364" s="10"/>
      <c r="F364" s="10"/>
      <c r="G364" s="27"/>
      <c r="H364" s="13"/>
      <c r="I364" s="26"/>
      <c r="J364" s="22"/>
      <c r="K364" s="23"/>
      <c r="L364" s="20"/>
      <c r="M364" s="24"/>
      <c r="N364" s="20"/>
      <c r="O364" s="20"/>
      <c r="P364" s="20"/>
      <c r="Q364" s="20"/>
      <c r="R364" s="20"/>
    </row>
    <row r="365" spans="1:18" ht="18" customHeight="1">
      <c r="A365" s="9">
        <v>317</v>
      </c>
      <c r="B365" s="10" t="str">
        <f t="shared" si="3"/>
        <v>000-000</v>
      </c>
      <c r="C365" s="10"/>
      <c r="D365" s="10"/>
      <c r="E365" s="10"/>
      <c r="F365" s="10"/>
      <c r="G365" s="27"/>
      <c r="H365" s="13"/>
      <c r="I365" s="26"/>
      <c r="J365" s="22"/>
      <c r="K365" s="23"/>
      <c r="L365" s="20"/>
      <c r="M365" s="24"/>
      <c r="N365" s="20"/>
      <c r="O365" s="20"/>
      <c r="P365" s="20"/>
      <c r="Q365" s="20"/>
      <c r="R365" s="20"/>
    </row>
    <row r="366" spans="1:18" ht="18" customHeight="1">
      <c r="A366" s="9">
        <v>318</v>
      </c>
      <c r="B366" s="10" t="str">
        <f t="shared" si="3"/>
        <v>000-000</v>
      </c>
      <c r="C366" s="10"/>
      <c r="D366" s="10"/>
      <c r="E366" s="10"/>
      <c r="F366" s="10"/>
      <c r="G366" s="27"/>
      <c r="H366" s="13"/>
      <c r="I366" s="26"/>
      <c r="J366" s="22"/>
      <c r="K366" s="23"/>
      <c r="L366" s="20"/>
      <c r="M366" s="24"/>
      <c r="N366" s="20"/>
      <c r="O366" s="20"/>
      <c r="P366" s="20"/>
      <c r="Q366" s="20"/>
      <c r="R366" s="20"/>
    </row>
    <row r="367" spans="1:18" ht="18" customHeight="1">
      <c r="A367" s="9">
        <v>319</v>
      </c>
      <c r="B367" s="10" t="str">
        <f t="shared" si="3"/>
        <v>000-000</v>
      </c>
      <c r="C367" s="10"/>
      <c r="D367" s="10"/>
      <c r="E367" s="10"/>
      <c r="F367" s="10"/>
      <c r="G367" s="27"/>
      <c r="H367" s="13"/>
      <c r="I367" s="26"/>
      <c r="J367" s="22"/>
      <c r="K367" s="23"/>
      <c r="L367" s="20"/>
      <c r="M367" s="24"/>
      <c r="N367" s="20"/>
      <c r="O367" s="20"/>
      <c r="P367" s="20"/>
      <c r="Q367" s="20"/>
      <c r="R367" s="20"/>
    </row>
    <row r="368" spans="1:18" ht="18" customHeight="1">
      <c r="A368" s="9">
        <v>320</v>
      </c>
      <c r="B368" s="10" t="str">
        <f t="shared" si="3"/>
        <v>000-000</v>
      </c>
      <c r="C368" s="10"/>
      <c r="D368" s="10"/>
      <c r="E368" s="10"/>
      <c r="F368" s="10"/>
      <c r="G368" s="27"/>
      <c r="H368" s="13"/>
      <c r="I368" s="26"/>
      <c r="J368" s="22"/>
      <c r="K368" s="23"/>
      <c r="L368" s="20"/>
      <c r="M368" s="24"/>
      <c r="N368" s="20"/>
      <c r="O368" s="20"/>
      <c r="P368" s="20"/>
      <c r="Q368" s="20"/>
      <c r="R368" s="20"/>
    </row>
    <row r="369" spans="1:18" ht="18" customHeight="1">
      <c r="A369" s="9">
        <v>321</v>
      </c>
      <c r="B369" s="10" t="str">
        <f t="shared" si="3"/>
        <v>000-000</v>
      </c>
      <c r="C369" s="10"/>
      <c r="D369" s="10"/>
      <c r="E369" s="10"/>
      <c r="F369" s="10"/>
      <c r="G369" s="27"/>
      <c r="H369" s="13"/>
      <c r="I369" s="26"/>
      <c r="J369" s="22"/>
      <c r="K369" s="23"/>
      <c r="L369" s="20"/>
      <c r="M369" s="24"/>
      <c r="N369" s="20"/>
      <c r="O369" s="20"/>
      <c r="P369" s="20"/>
      <c r="Q369" s="20"/>
      <c r="R369" s="20"/>
    </row>
    <row r="370" spans="1:18" ht="18" customHeight="1">
      <c r="A370" s="9">
        <v>322</v>
      </c>
      <c r="B370" s="10" t="str">
        <f t="shared" si="3"/>
        <v>000-000</v>
      </c>
      <c r="C370" s="10"/>
      <c r="D370" s="10"/>
      <c r="E370" s="10"/>
      <c r="F370" s="10"/>
      <c r="G370" s="27"/>
      <c r="H370" s="13"/>
      <c r="I370" s="26"/>
      <c r="J370" s="22"/>
      <c r="K370" s="23"/>
      <c r="L370" s="20"/>
      <c r="M370" s="24"/>
      <c r="N370" s="20"/>
      <c r="O370" s="20"/>
      <c r="P370" s="20"/>
      <c r="Q370" s="20"/>
      <c r="R370" s="20"/>
    </row>
    <row r="371" spans="1:18" ht="18" customHeight="1">
      <c r="A371" s="9">
        <v>323</v>
      </c>
      <c r="B371" s="10" t="str">
        <f t="shared" si="3"/>
        <v>000-000</v>
      </c>
      <c r="C371" s="10"/>
      <c r="D371" s="10"/>
      <c r="E371" s="10"/>
      <c r="F371" s="10"/>
      <c r="G371" s="27"/>
      <c r="H371" s="13"/>
      <c r="I371" s="26"/>
      <c r="J371" s="22"/>
      <c r="K371" s="23"/>
      <c r="L371" s="20"/>
      <c r="M371" s="24"/>
      <c r="N371" s="20"/>
      <c r="O371" s="20"/>
      <c r="P371" s="20"/>
      <c r="Q371" s="20"/>
      <c r="R371" s="20"/>
    </row>
    <row r="372" spans="1:18" ht="18" customHeight="1">
      <c r="A372" s="9">
        <v>324</v>
      </c>
      <c r="B372" s="10" t="str">
        <f t="shared" si="3"/>
        <v>000-000</v>
      </c>
      <c r="C372" s="10"/>
      <c r="D372" s="10"/>
      <c r="E372" s="10"/>
      <c r="F372" s="10"/>
      <c r="G372" s="27"/>
      <c r="H372" s="13"/>
      <c r="I372" s="26"/>
      <c r="J372" s="22"/>
      <c r="K372" s="23"/>
      <c r="L372" s="20"/>
      <c r="M372" s="24"/>
      <c r="N372" s="20"/>
      <c r="O372" s="20"/>
      <c r="P372" s="20"/>
      <c r="Q372" s="20"/>
      <c r="R372" s="20"/>
    </row>
    <row r="373" spans="1:18" ht="18" customHeight="1">
      <c r="A373" s="9">
        <v>325</v>
      </c>
      <c r="B373" s="10" t="str">
        <f t="shared" si="3"/>
        <v>000-000</v>
      </c>
      <c r="C373" s="10"/>
      <c r="D373" s="10"/>
      <c r="E373" s="10"/>
      <c r="F373" s="10"/>
      <c r="G373" s="27"/>
      <c r="H373" s="13"/>
      <c r="I373" s="26"/>
      <c r="J373" s="22"/>
      <c r="K373" s="23"/>
      <c r="L373" s="20"/>
      <c r="M373" s="24"/>
      <c r="N373" s="20"/>
      <c r="O373" s="20"/>
      <c r="P373" s="20"/>
      <c r="Q373" s="20"/>
      <c r="R373" s="20"/>
    </row>
    <row r="374" spans="1:18" ht="18" customHeight="1">
      <c r="A374" s="9">
        <v>326</v>
      </c>
      <c r="B374" s="10" t="str">
        <f t="shared" si="3"/>
        <v>000-000</v>
      </c>
      <c r="C374" s="10"/>
      <c r="D374" s="10"/>
      <c r="E374" s="10"/>
      <c r="F374" s="10"/>
      <c r="G374" s="27"/>
      <c r="H374" s="13"/>
      <c r="I374" s="26"/>
      <c r="J374" s="22"/>
      <c r="K374" s="23"/>
      <c r="L374" s="20"/>
      <c r="M374" s="24"/>
      <c r="N374" s="20"/>
      <c r="O374" s="20"/>
      <c r="P374" s="20"/>
      <c r="Q374" s="20"/>
      <c r="R374" s="20"/>
    </row>
    <row r="375" spans="1:18" ht="18" customHeight="1">
      <c r="A375" s="9">
        <v>327</v>
      </c>
      <c r="B375" s="10" t="str">
        <f t="shared" si="3"/>
        <v>000-000</v>
      </c>
      <c r="C375" s="10"/>
      <c r="D375" s="10"/>
      <c r="E375" s="10"/>
      <c r="F375" s="10"/>
      <c r="G375" s="27"/>
      <c r="H375" s="13"/>
      <c r="I375" s="26"/>
      <c r="J375" s="22"/>
      <c r="K375" s="23"/>
      <c r="L375" s="20"/>
      <c r="M375" s="24"/>
      <c r="N375" s="20"/>
      <c r="O375" s="20"/>
      <c r="P375" s="20"/>
      <c r="Q375" s="20"/>
      <c r="R375" s="20"/>
    </row>
    <row r="376" spans="1:18" ht="18" customHeight="1">
      <c r="A376" s="9">
        <v>328</v>
      </c>
      <c r="B376" s="10" t="str">
        <f t="shared" si="3"/>
        <v>000-000</v>
      </c>
      <c r="C376" s="10"/>
      <c r="D376" s="10"/>
      <c r="E376" s="10"/>
      <c r="F376" s="10"/>
      <c r="G376" s="27"/>
      <c r="H376" s="13"/>
      <c r="I376" s="26"/>
      <c r="J376" s="22"/>
      <c r="K376" s="23"/>
      <c r="L376" s="20"/>
      <c r="M376" s="24"/>
      <c r="N376" s="20"/>
      <c r="O376" s="20"/>
      <c r="P376" s="20"/>
      <c r="Q376" s="20"/>
      <c r="R376" s="20"/>
    </row>
    <row r="377" spans="1:18" ht="18" customHeight="1">
      <c r="A377" s="9">
        <v>329</v>
      </c>
      <c r="B377" s="10" t="str">
        <f t="shared" si="3"/>
        <v>000-000</v>
      </c>
      <c r="C377" s="10"/>
      <c r="D377" s="10"/>
      <c r="E377" s="10"/>
      <c r="F377" s="10"/>
      <c r="G377" s="27"/>
      <c r="H377" s="13"/>
      <c r="I377" s="26"/>
      <c r="J377" s="22"/>
      <c r="K377" s="23"/>
      <c r="L377" s="20"/>
      <c r="M377" s="24"/>
      <c r="N377" s="20"/>
      <c r="O377" s="20"/>
      <c r="P377" s="20"/>
      <c r="Q377" s="20"/>
      <c r="R377" s="20"/>
    </row>
    <row r="378" spans="1:18" ht="18" customHeight="1">
      <c r="A378" s="9">
        <v>330</v>
      </c>
      <c r="B378" s="10" t="str">
        <f t="shared" si="3"/>
        <v>000-000</v>
      </c>
      <c r="C378" s="10"/>
      <c r="D378" s="10"/>
      <c r="E378" s="10"/>
      <c r="F378" s="10"/>
      <c r="G378" s="27"/>
      <c r="H378" s="13"/>
      <c r="I378" s="26"/>
      <c r="J378" s="22"/>
      <c r="K378" s="23"/>
      <c r="L378" s="20"/>
      <c r="M378" s="24"/>
      <c r="N378" s="20"/>
      <c r="O378" s="20"/>
      <c r="P378" s="20"/>
      <c r="Q378" s="20"/>
      <c r="R378" s="20"/>
    </row>
    <row r="379" spans="1:18" ht="18" customHeight="1">
      <c r="A379" s="9">
        <v>331</v>
      </c>
      <c r="B379" s="10" t="str">
        <f t="shared" si="3"/>
        <v>000-000</v>
      </c>
      <c r="C379" s="10"/>
      <c r="D379" s="10"/>
      <c r="E379" s="10"/>
      <c r="F379" s="10"/>
      <c r="G379" s="27"/>
      <c r="H379" s="13"/>
      <c r="I379" s="26"/>
      <c r="J379" s="22"/>
      <c r="K379" s="23"/>
      <c r="L379" s="20"/>
      <c r="M379" s="24"/>
      <c r="N379" s="20"/>
      <c r="O379" s="20"/>
      <c r="P379" s="20"/>
      <c r="Q379" s="20"/>
      <c r="R379" s="20"/>
    </row>
    <row r="380" spans="1:18" ht="18" customHeight="1">
      <c r="A380" s="9">
        <v>332</v>
      </c>
      <c r="B380" s="10" t="str">
        <f t="shared" si="3"/>
        <v>000-000</v>
      </c>
      <c r="C380" s="10"/>
      <c r="D380" s="10"/>
      <c r="E380" s="10"/>
      <c r="F380" s="10"/>
      <c r="G380" s="27"/>
      <c r="H380" s="13"/>
      <c r="I380" s="26"/>
      <c r="J380" s="22"/>
      <c r="K380" s="23"/>
      <c r="L380" s="20"/>
      <c r="M380" s="24"/>
      <c r="N380" s="20"/>
      <c r="O380" s="20"/>
      <c r="P380" s="20"/>
      <c r="Q380" s="20"/>
      <c r="R380" s="20"/>
    </row>
    <row r="381" spans="1:18" ht="18" customHeight="1">
      <c r="A381" s="9">
        <v>333</v>
      </c>
      <c r="B381" s="10" t="str">
        <f t="shared" si="3"/>
        <v>000-000</v>
      </c>
      <c r="C381" s="10"/>
      <c r="D381" s="10"/>
      <c r="E381" s="10"/>
      <c r="F381" s="10"/>
      <c r="G381" s="27"/>
      <c r="H381" s="13"/>
      <c r="I381" s="26"/>
      <c r="J381" s="22"/>
      <c r="K381" s="23"/>
      <c r="L381" s="20"/>
      <c r="M381" s="24"/>
      <c r="N381" s="20"/>
      <c r="O381" s="20"/>
      <c r="P381" s="20"/>
      <c r="Q381" s="20"/>
      <c r="R381" s="20"/>
    </row>
    <row r="382" spans="1:18" ht="18" customHeight="1">
      <c r="A382" s="9">
        <v>334</v>
      </c>
      <c r="B382" s="10" t="str">
        <f t="shared" si="3"/>
        <v>000-000</v>
      </c>
      <c r="C382" s="10"/>
      <c r="D382" s="10"/>
      <c r="E382" s="10"/>
      <c r="F382" s="10"/>
      <c r="G382" s="27"/>
      <c r="H382" s="13"/>
      <c r="I382" s="26"/>
      <c r="J382" s="22"/>
      <c r="K382" s="23"/>
      <c r="L382" s="20"/>
      <c r="M382" s="24"/>
      <c r="N382" s="20"/>
      <c r="O382" s="20"/>
      <c r="P382" s="20"/>
      <c r="Q382" s="20"/>
      <c r="R382" s="20"/>
    </row>
    <row r="383" spans="1:18" ht="18" customHeight="1">
      <c r="A383" s="9">
        <v>335</v>
      </c>
      <c r="B383" s="10" t="str">
        <f t="shared" si="3"/>
        <v>000-000</v>
      </c>
      <c r="C383" s="10"/>
      <c r="D383" s="10"/>
      <c r="E383" s="10"/>
      <c r="F383" s="10"/>
      <c r="G383" s="27"/>
      <c r="H383" s="13"/>
      <c r="I383" s="26"/>
      <c r="J383" s="22"/>
      <c r="K383" s="23"/>
      <c r="L383" s="20"/>
      <c r="M383" s="24"/>
      <c r="N383" s="20"/>
      <c r="O383" s="20"/>
      <c r="P383" s="20"/>
      <c r="Q383" s="20"/>
      <c r="R383" s="20"/>
    </row>
    <row r="384" spans="1:18" ht="18" customHeight="1">
      <c r="A384" s="9">
        <v>336</v>
      </c>
      <c r="B384" s="10" t="str">
        <f t="shared" si="3"/>
        <v>000-000</v>
      </c>
      <c r="C384" s="10"/>
      <c r="D384" s="10"/>
      <c r="E384" s="10"/>
      <c r="F384" s="10"/>
      <c r="G384" s="27"/>
      <c r="H384" s="13"/>
      <c r="I384" s="26"/>
      <c r="J384" s="22"/>
      <c r="K384" s="23"/>
      <c r="L384" s="20"/>
      <c r="M384" s="24"/>
      <c r="N384" s="20"/>
      <c r="O384" s="20"/>
      <c r="P384" s="20"/>
      <c r="Q384" s="20"/>
      <c r="R384" s="20"/>
    </row>
    <row r="385" spans="1:18" ht="18" customHeight="1">
      <c r="A385" s="9">
        <v>337</v>
      </c>
      <c r="B385" s="10" t="str">
        <f t="shared" si="3"/>
        <v>000-000</v>
      </c>
      <c r="C385" s="10"/>
      <c r="D385" s="10"/>
      <c r="E385" s="10"/>
      <c r="F385" s="10"/>
      <c r="G385" s="27"/>
      <c r="H385" s="13"/>
      <c r="I385" s="26"/>
      <c r="J385" s="22"/>
      <c r="K385" s="23"/>
      <c r="L385" s="20"/>
      <c r="M385" s="24"/>
      <c r="N385" s="20"/>
      <c r="O385" s="20"/>
      <c r="P385" s="20"/>
      <c r="Q385" s="20"/>
      <c r="R385" s="20"/>
    </row>
    <row r="386" spans="1:18" ht="18" customHeight="1">
      <c r="A386" s="9">
        <v>338</v>
      </c>
      <c r="B386" s="10" t="str">
        <f t="shared" si="3"/>
        <v>000-000</v>
      </c>
      <c r="C386" s="10"/>
      <c r="D386" s="10"/>
      <c r="E386" s="10"/>
      <c r="F386" s="10"/>
      <c r="G386" s="27"/>
      <c r="H386" s="13"/>
      <c r="I386" s="26"/>
      <c r="J386" s="22"/>
      <c r="K386" s="23"/>
      <c r="L386" s="20"/>
      <c r="M386" s="24"/>
      <c r="N386" s="20"/>
      <c r="O386" s="20"/>
      <c r="P386" s="20"/>
      <c r="Q386" s="20"/>
      <c r="R386" s="20"/>
    </row>
    <row r="387" spans="1:18" ht="18" customHeight="1">
      <c r="A387" s="9">
        <v>339</v>
      </c>
      <c r="B387" s="10" t="str">
        <f t="shared" si="3"/>
        <v>000-000</v>
      </c>
      <c r="C387" s="10"/>
      <c r="D387" s="10"/>
      <c r="E387" s="10"/>
      <c r="F387" s="10"/>
      <c r="G387" s="27"/>
      <c r="H387" s="13"/>
      <c r="I387" s="26"/>
      <c r="J387" s="22"/>
      <c r="K387" s="23"/>
      <c r="L387" s="20"/>
      <c r="M387" s="24"/>
      <c r="N387" s="20"/>
      <c r="O387" s="20"/>
      <c r="P387" s="20"/>
      <c r="Q387" s="20"/>
      <c r="R387" s="20"/>
    </row>
    <row r="388" spans="1:18" ht="18" customHeight="1">
      <c r="A388" s="9">
        <v>340</v>
      </c>
      <c r="B388" s="10" t="str">
        <f t="shared" si="3"/>
        <v>000-000</v>
      </c>
      <c r="C388" s="10"/>
      <c r="D388" s="10"/>
      <c r="E388" s="10"/>
      <c r="F388" s="10"/>
      <c r="G388" s="27"/>
      <c r="H388" s="13"/>
      <c r="I388" s="26"/>
      <c r="J388" s="22"/>
      <c r="K388" s="23"/>
      <c r="L388" s="20"/>
      <c r="M388" s="24"/>
      <c r="N388" s="20"/>
      <c r="O388" s="20"/>
      <c r="P388" s="20"/>
      <c r="Q388" s="20"/>
      <c r="R388" s="20"/>
    </row>
    <row r="389" spans="1:18" ht="18" customHeight="1">
      <c r="A389" s="9">
        <v>341</v>
      </c>
      <c r="B389" s="10" t="str">
        <f t="shared" si="3"/>
        <v>000-000</v>
      </c>
      <c r="C389" s="10"/>
      <c r="D389" s="10"/>
      <c r="E389" s="10"/>
      <c r="F389" s="10"/>
      <c r="G389" s="27"/>
      <c r="H389" s="13"/>
      <c r="I389" s="26"/>
      <c r="J389" s="22"/>
      <c r="K389" s="23"/>
      <c r="L389" s="20"/>
      <c r="M389" s="24"/>
      <c r="N389" s="20"/>
      <c r="O389" s="20"/>
      <c r="P389" s="20"/>
      <c r="Q389" s="20"/>
      <c r="R389" s="20"/>
    </row>
    <row r="390" spans="1:18" ht="18" customHeight="1">
      <c r="A390" s="9">
        <v>342</v>
      </c>
      <c r="B390" s="10" t="str">
        <f t="shared" si="3"/>
        <v>000-000</v>
      </c>
      <c r="C390" s="10"/>
      <c r="D390" s="10"/>
      <c r="E390" s="10"/>
      <c r="F390" s="10"/>
      <c r="G390" s="27"/>
      <c r="H390" s="13"/>
      <c r="I390" s="26"/>
      <c r="J390" s="22"/>
      <c r="K390" s="23"/>
      <c r="L390" s="20"/>
      <c r="M390" s="24"/>
      <c r="N390" s="20"/>
      <c r="O390" s="20"/>
      <c r="P390" s="20"/>
      <c r="Q390" s="20"/>
      <c r="R390" s="20"/>
    </row>
    <row r="391" spans="1:18" ht="18" customHeight="1">
      <c r="A391" s="9">
        <v>343</v>
      </c>
      <c r="B391" s="10" t="str">
        <f t="shared" si="3"/>
        <v>000-000</v>
      </c>
      <c r="C391" s="10"/>
      <c r="D391" s="10"/>
      <c r="E391" s="10"/>
      <c r="F391" s="10"/>
      <c r="G391" s="27"/>
      <c r="H391" s="13"/>
      <c r="I391" s="26"/>
      <c r="J391" s="22"/>
      <c r="K391" s="23"/>
      <c r="L391" s="20"/>
      <c r="M391" s="24"/>
      <c r="N391" s="20"/>
      <c r="O391" s="20"/>
      <c r="P391" s="20"/>
      <c r="Q391" s="20"/>
      <c r="R391" s="20"/>
    </row>
    <row r="392" spans="1:18" ht="18" customHeight="1">
      <c r="A392" s="9">
        <v>344</v>
      </c>
      <c r="B392" s="10" t="str">
        <f t="shared" si="3"/>
        <v>000-000</v>
      </c>
      <c r="C392" s="10"/>
      <c r="D392" s="10"/>
      <c r="E392" s="10"/>
      <c r="F392" s="10"/>
      <c r="G392" s="27"/>
      <c r="H392" s="13"/>
      <c r="I392" s="26"/>
      <c r="J392" s="22"/>
      <c r="K392" s="23"/>
      <c r="L392" s="20"/>
      <c r="M392" s="24"/>
      <c r="N392" s="20"/>
      <c r="O392" s="20"/>
      <c r="P392" s="20"/>
      <c r="Q392" s="20"/>
      <c r="R392" s="20"/>
    </row>
    <row r="393" spans="1:18" ht="18" customHeight="1">
      <c r="A393" s="9">
        <v>345</v>
      </c>
      <c r="B393" s="10" t="str">
        <f t="shared" si="3"/>
        <v>000-000</v>
      </c>
      <c r="C393" s="10"/>
      <c r="D393" s="10"/>
      <c r="E393" s="10"/>
      <c r="F393" s="10"/>
      <c r="G393" s="27"/>
      <c r="H393" s="13"/>
      <c r="I393" s="26"/>
      <c r="J393" s="22"/>
      <c r="K393" s="23"/>
      <c r="L393" s="20"/>
      <c r="M393" s="24"/>
      <c r="N393" s="20"/>
      <c r="O393" s="20"/>
      <c r="P393" s="20"/>
      <c r="Q393" s="20"/>
      <c r="R393" s="20"/>
    </row>
    <row r="394" spans="1:18" ht="18" customHeight="1">
      <c r="A394" s="9">
        <v>346</v>
      </c>
      <c r="B394" s="10" t="str">
        <f t="shared" si="3"/>
        <v>000-000</v>
      </c>
      <c r="C394" s="10"/>
      <c r="D394" s="10"/>
      <c r="E394" s="10"/>
      <c r="F394" s="10"/>
      <c r="G394" s="27"/>
      <c r="H394" s="13"/>
      <c r="I394" s="26"/>
      <c r="J394" s="22"/>
      <c r="K394" s="23"/>
      <c r="L394" s="20"/>
      <c r="M394" s="24"/>
      <c r="N394" s="20"/>
      <c r="O394" s="20"/>
      <c r="P394" s="20"/>
      <c r="Q394" s="20"/>
      <c r="R394" s="20"/>
    </row>
    <row r="395" spans="1:18" ht="18" customHeight="1">
      <c r="A395" s="9">
        <v>347</v>
      </c>
      <c r="B395" s="10" t="str">
        <f t="shared" si="3"/>
        <v>000-000</v>
      </c>
      <c r="C395" s="10"/>
      <c r="D395" s="10"/>
      <c r="E395" s="10"/>
      <c r="F395" s="10"/>
      <c r="G395" s="27"/>
      <c r="H395" s="13"/>
      <c r="I395" s="26"/>
      <c r="J395" s="22"/>
      <c r="K395" s="23"/>
      <c r="L395" s="20"/>
      <c r="M395" s="24"/>
      <c r="N395" s="20"/>
      <c r="O395" s="20"/>
      <c r="P395" s="20"/>
      <c r="Q395" s="20"/>
      <c r="R395" s="20"/>
    </row>
    <row r="396" spans="1:18" ht="18" customHeight="1">
      <c r="A396" s="9">
        <v>348</v>
      </c>
      <c r="B396" s="10" t="str">
        <f t="shared" ref="B396:B448" si="4">TEXT(C396,"000")&amp;"-"&amp;TEXT(E396,"000")</f>
        <v>000-000</v>
      </c>
      <c r="C396" s="10"/>
      <c r="D396" s="10"/>
      <c r="E396" s="10"/>
      <c r="F396" s="10"/>
      <c r="G396" s="27"/>
      <c r="H396" s="13"/>
      <c r="I396" s="26"/>
      <c r="J396" s="22"/>
      <c r="K396" s="23"/>
      <c r="L396" s="20"/>
      <c r="M396" s="24"/>
      <c r="N396" s="20"/>
      <c r="O396" s="20"/>
      <c r="P396" s="20"/>
      <c r="Q396" s="20"/>
      <c r="R396" s="20"/>
    </row>
    <row r="397" spans="1:18" ht="18" customHeight="1">
      <c r="A397" s="9">
        <v>349</v>
      </c>
      <c r="B397" s="10" t="str">
        <f t="shared" si="4"/>
        <v>000-000</v>
      </c>
      <c r="C397" s="10"/>
      <c r="D397" s="10"/>
      <c r="E397" s="10"/>
      <c r="F397" s="10"/>
      <c r="G397" s="27"/>
      <c r="H397" s="13"/>
      <c r="I397" s="26"/>
      <c r="J397" s="22"/>
      <c r="K397" s="23"/>
      <c r="L397" s="20"/>
      <c r="M397" s="24"/>
      <c r="N397" s="20"/>
      <c r="O397" s="20"/>
      <c r="P397" s="20"/>
      <c r="Q397" s="20"/>
      <c r="R397" s="20"/>
    </row>
    <row r="398" spans="1:18" ht="18" customHeight="1">
      <c r="A398" s="9">
        <v>350</v>
      </c>
      <c r="B398" s="10" t="str">
        <f t="shared" si="4"/>
        <v>000-000</v>
      </c>
      <c r="C398" s="10"/>
      <c r="D398" s="10"/>
      <c r="E398" s="10"/>
      <c r="F398" s="10"/>
      <c r="G398" s="27"/>
      <c r="H398" s="13"/>
      <c r="I398" s="26"/>
      <c r="J398" s="22"/>
      <c r="K398" s="23"/>
      <c r="L398" s="20"/>
      <c r="M398" s="24"/>
      <c r="N398" s="20"/>
      <c r="O398" s="20"/>
      <c r="P398" s="20"/>
      <c r="Q398" s="20"/>
      <c r="R398" s="20"/>
    </row>
    <row r="399" spans="1:18" ht="18" customHeight="1">
      <c r="A399" s="9">
        <v>351</v>
      </c>
      <c r="B399" s="10" t="str">
        <f t="shared" si="4"/>
        <v>000-000</v>
      </c>
      <c r="C399" s="10"/>
      <c r="D399" s="10"/>
      <c r="E399" s="10"/>
      <c r="F399" s="10"/>
      <c r="G399" s="27"/>
      <c r="H399" s="13"/>
      <c r="I399" s="26"/>
      <c r="J399" s="22"/>
      <c r="K399" s="23"/>
      <c r="L399" s="20"/>
      <c r="M399" s="24"/>
      <c r="N399" s="20"/>
      <c r="O399" s="20"/>
      <c r="P399" s="20"/>
      <c r="Q399" s="20"/>
      <c r="R399" s="20"/>
    </row>
    <row r="400" spans="1:18" ht="18" customHeight="1">
      <c r="A400" s="9">
        <v>352</v>
      </c>
      <c r="B400" s="10" t="str">
        <f t="shared" si="4"/>
        <v>000-000</v>
      </c>
      <c r="C400" s="10"/>
      <c r="D400" s="10"/>
      <c r="E400" s="10"/>
      <c r="F400" s="10"/>
      <c r="G400" s="27"/>
      <c r="H400" s="13"/>
      <c r="I400" s="26"/>
      <c r="J400" s="22"/>
      <c r="K400" s="23"/>
      <c r="L400" s="20"/>
      <c r="M400" s="24"/>
      <c r="N400" s="20"/>
      <c r="O400" s="20"/>
      <c r="P400" s="20"/>
      <c r="Q400" s="20"/>
      <c r="R400" s="20"/>
    </row>
    <row r="401" spans="1:18" ht="18" customHeight="1">
      <c r="A401" s="9">
        <v>353</v>
      </c>
      <c r="B401" s="10" t="str">
        <f t="shared" si="4"/>
        <v>000-000</v>
      </c>
      <c r="C401" s="10"/>
      <c r="D401" s="10"/>
      <c r="E401" s="10"/>
      <c r="F401" s="10"/>
      <c r="G401" s="27"/>
      <c r="H401" s="13"/>
      <c r="I401" s="26"/>
      <c r="J401" s="22"/>
      <c r="K401" s="23"/>
      <c r="L401" s="20"/>
      <c r="M401" s="24"/>
      <c r="N401" s="20"/>
      <c r="O401" s="20"/>
      <c r="P401" s="20"/>
      <c r="Q401" s="20"/>
      <c r="R401" s="20"/>
    </row>
    <row r="402" spans="1:18" ht="18" customHeight="1">
      <c r="A402" s="9">
        <v>354</v>
      </c>
      <c r="B402" s="10" t="str">
        <f t="shared" si="4"/>
        <v>000-000</v>
      </c>
      <c r="C402" s="10"/>
      <c r="D402" s="10"/>
      <c r="E402" s="10"/>
      <c r="F402" s="10"/>
      <c r="G402" s="27"/>
      <c r="H402" s="13"/>
      <c r="I402" s="26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355</v>
      </c>
      <c r="B403" s="10" t="str">
        <f t="shared" si="4"/>
        <v>000-000</v>
      </c>
      <c r="C403" s="10"/>
      <c r="D403" s="10"/>
      <c r="E403" s="10"/>
      <c r="F403" s="10"/>
      <c r="G403" s="27"/>
      <c r="H403" s="13"/>
      <c r="I403" s="26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356</v>
      </c>
      <c r="B404" s="10" t="str">
        <f t="shared" si="4"/>
        <v>000-000</v>
      </c>
      <c r="C404" s="10"/>
      <c r="D404" s="10"/>
      <c r="E404" s="10"/>
      <c r="F404" s="10"/>
      <c r="G404" s="27"/>
      <c r="H404" s="13"/>
      <c r="I404" s="26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357</v>
      </c>
      <c r="B405" s="10" t="str">
        <f t="shared" si="4"/>
        <v>000-000</v>
      </c>
      <c r="C405" s="10"/>
      <c r="D405" s="10"/>
      <c r="E405" s="10"/>
      <c r="F405" s="10"/>
      <c r="G405" s="27"/>
      <c r="H405" s="13"/>
      <c r="I405" s="26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358</v>
      </c>
      <c r="B406" s="10" t="str">
        <f t="shared" si="4"/>
        <v>000-000</v>
      </c>
      <c r="C406" s="10"/>
      <c r="D406" s="10"/>
      <c r="E406" s="10"/>
      <c r="F406" s="10"/>
      <c r="G406" s="27"/>
      <c r="H406" s="13"/>
      <c r="I406" s="26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359</v>
      </c>
      <c r="B407" s="10" t="str">
        <f t="shared" si="4"/>
        <v>000-000</v>
      </c>
      <c r="C407" s="10"/>
      <c r="D407" s="10"/>
      <c r="E407" s="10"/>
      <c r="F407" s="10"/>
      <c r="G407" s="27"/>
      <c r="H407" s="13"/>
      <c r="I407" s="26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360</v>
      </c>
      <c r="B408" s="10" t="str">
        <f t="shared" si="4"/>
        <v>000-000</v>
      </c>
      <c r="C408" s="10"/>
      <c r="D408" s="10"/>
      <c r="E408" s="10"/>
      <c r="F408" s="10"/>
      <c r="G408" s="27"/>
      <c r="H408" s="13"/>
      <c r="I408" s="26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361</v>
      </c>
      <c r="B409" s="10" t="str">
        <f t="shared" si="4"/>
        <v>000-000</v>
      </c>
      <c r="C409" s="10"/>
      <c r="D409" s="10"/>
      <c r="E409" s="10"/>
      <c r="F409" s="10"/>
      <c r="G409" s="27"/>
      <c r="H409" s="13"/>
      <c r="I409" s="26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362</v>
      </c>
      <c r="B410" s="10" t="str">
        <f t="shared" si="4"/>
        <v>000-000</v>
      </c>
      <c r="C410" s="10"/>
      <c r="D410" s="10"/>
      <c r="E410" s="10"/>
      <c r="F410" s="10"/>
      <c r="G410" s="27"/>
      <c r="H410" s="13"/>
      <c r="I410" s="26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363</v>
      </c>
      <c r="B411" s="10" t="str">
        <f t="shared" si="4"/>
        <v>000-000</v>
      </c>
      <c r="C411" s="10"/>
      <c r="D411" s="10"/>
      <c r="E411" s="10"/>
      <c r="F411" s="10"/>
      <c r="G411" s="27"/>
      <c r="H411" s="13"/>
      <c r="I411" s="26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10" t="str">
        <f t="shared" si="4"/>
        <v>000-000</v>
      </c>
      <c r="C412" s="10"/>
      <c r="D412" s="10"/>
      <c r="E412" s="10"/>
      <c r="F412" s="10"/>
      <c r="G412" s="27"/>
      <c r="H412" s="13"/>
      <c r="I412" s="26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10" t="str">
        <f t="shared" si="4"/>
        <v>000-000</v>
      </c>
      <c r="C413" s="10"/>
      <c r="D413" s="10"/>
      <c r="E413" s="10"/>
      <c r="F413" s="10"/>
      <c r="G413" s="27"/>
      <c r="H413" s="13"/>
      <c r="I413" s="26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10" t="str">
        <f t="shared" si="4"/>
        <v>000-000</v>
      </c>
      <c r="C414" s="10"/>
      <c r="D414" s="10"/>
      <c r="E414" s="10"/>
      <c r="F414" s="10"/>
      <c r="G414" s="27"/>
      <c r="H414" s="13"/>
      <c r="I414" s="26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10" t="str">
        <f t="shared" si="4"/>
        <v>000-000</v>
      </c>
      <c r="C415" s="10"/>
      <c r="D415" s="10"/>
      <c r="E415" s="10"/>
      <c r="F415" s="10"/>
      <c r="G415" s="27"/>
      <c r="H415" s="13"/>
      <c r="I415" s="26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10" t="str">
        <f t="shared" si="4"/>
        <v>000-000</v>
      </c>
      <c r="C416" s="10"/>
      <c r="D416" s="10"/>
      <c r="E416" s="10"/>
      <c r="F416" s="10"/>
      <c r="G416" s="27"/>
      <c r="H416" s="13"/>
      <c r="I416" s="26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10" t="str">
        <f t="shared" si="4"/>
        <v>000-000</v>
      </c>
      <c r="C417" s="10"/>
      <c r="D417" s="10"/>
      <c r="E417" s="10"/>
      <c r="F417" s="10"/>
      <c r="G417" s="27"/>
      <c r="H417" s="13"/>
      <c r="I417" s="26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10" t="str">
        <f t="shared" si="4"/>
        <v>000-000</v>
      </c>
      <c r="C418" s="10"/>
      <c r="D418" s="10"/>
      <c r="E418" s="10"/>
      <c r="F418" s="10"/>
      <c r="G418" s="27"/>
      <c r="H418" s="13"/>
      <c r="I418" s="26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10" t="str">
        <f t="shared" si="4"/>
        <v>000-000</v>
      </c>
      <c r="C419" s="10"/>
      <c r="D419" s="10"/>
      <c r="E419" s="10"/>
      <c r="F419" s="10"/>
      <c r="G419" s="27"/>
      <c r="H419" s="13"/>
      <c r="I419" s="26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10" t="str">
        <f t="shared" si="4"/>
        <v>000-000</v>
      </c>
      <c r="C420" s="10"/>
      <c r="D420" s="10"/>
      <c r="E420" s="10"/>
      <c r="F420" s="10"/>
      <c r="G420" s="27"/>
      <c r="H420" s="13"/>
      <c r="I420" s="26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10" t="str">
        <f t="shared" si="4"/>
        <v>000-000</v>
      </c>
      <c r="C421" s="10"/>
      <c r="D421" s="10"/>
      <c r="E421" s="10"/>
      <c r="F421" s="10"/>
      <c r="G421" s="27"/>
      <c r="H421" s="13"/>
      <c r="I421" s="26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10" t="str">
        <f t="shared" si="4"/>
        <v>000-000</v>
      </c>
      <c r="C422" s="10"/>
      <c r="D422" s="10"/>
      <c r="E422" s="10"/>
      <c r="F422" s="10"/>
      <c r="G422" s="27"/>
      <c r="H422" s="13"/>
      <c r="I422" s="26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10" t="str">
        <f t="shared" si="4"/>
        <v>000-000</v>
      </c>
      <c r="C423" s="10"/>
      <c r="D423" s="10"/>
      <c r="E423" s="10"/>
      <c r="F423" s="10"/>
      <c r="G423" s="27"/>
      <c r="H423" s="13"/>
      <c r="I423" s="26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10" t="str">
        <f t="shared" si="4"/>
        <v>000-000</v>
      </c>
      <c r="C424" s="10"/>
      <c r="D424" s="10"/>
      <c r="E424" s="10"/>
      <c r="F424" s="10"/>
      <c r="G424" s="27"/>
      <c r="H424" s="13"/>
      <c r="I424" s="26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10" t="str">
        <f t="shared" si="4"/>
        <v>000-000</v>
      </c>
      <c r="C425" s="10"/>
      <c r="D425" s="10"/>
      <c r="E425" s="10"/>
      <c r="F425" s="10"/>
      <c r="G425" s="27"/>
      <c r="H425" s="13"/>
      <c r="I425" s="26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378</v>
      </c>
      <c r="B426" s="10" t="str">
        <f t="shared" si="4"/>
        <v>000-000</v>
      </c>
      <c r="C426" s="10"/>
      <c r="D426" s="10"/>
      <c r="E426" s="10"/>
      <c r="F426" s="10"/>
      <c r="G426" s="27"/>
      <c r="H426" s="13"/>
      <c r="I426" s="26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379</v>
      </c>
      <c r="B427" s="10" t="str">
        <f t="shared" si="4"/>
        <v>000-000</v>
      </c>
      <c r="C427" s="10"/>
      <c r="D427" s="10"/>
      <c r="E427" s="10"/>
      <c r="F427" s="10"/>
      <c r="G427" s="27"/>
      <c r="H427" s="13"/>
      <c r="I427" s="26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380</v>
      </c>
      <c r="B428" s="10" t="str">
        <f t="shared" si="4"/>
        <v>000-000</v>
      </c>
      <c r="C428" s="10"/>
      <c r="D428" s="10"/>
      <c r="E428" s="10"/>
      <c r="F428" s="10"/>
      <c r="G428" s="27"/>
      <c r="H428" s="13"/>
      <c r="I428" s="26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381</v>
      </c>
      <c r="B429" s="10" t="str">
        <f t="shared" si="4"/>
        <v>000-000</v>
      </c>
      <c r="C429" s="10"/>
      <c r="D429" s="10"/>
      <c r="E429" s="10"/>
      <c r="F429" s="10"/>
      <c r="G429" s="27"/>
      <c r="H429" s="13"/>
      <c r="I429" s="26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382</v>
      </c>
      <c r="B430" s="10" t="str">
        <f t="shared" si="4"/>
        <v>000-000</v>
      </c>
      <c r="C430" s="10"/>
      <c r="D430" s="10"/>
      <c r="E430" s="10"/>
      <c r="F430" s="10"/>
      <c r="G430" s="27"/>
      <c r="H430" s="13"/>
      <c r="I430" s="26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383</v>
      </c>
      <c r="B431" s="10" t="str">
        <f t="shared" si="4"/>
        <v>000-000</v>
      </c>
      <c r="C431" s="10"/>
      <c r="D431" s="10"/>
      <c r="E431" s="10"/>
      <c r="F431" s="10"/>
      <c r="G431" s="27"/>
      <c r="H431" s="13"/>
      <c r="I431" s="26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10" t="str">
        <f t="shared" si="4"/>
        <v>000-000</v>
      </c>
      <c r="C432" s="10"/>
      <c r="D432" s="10"/>
      <c r="E432" s="10"/>
      <c r="F432" s="10"/>
      <c r="G432" s="27"/>
      <c r="H432" s="13"/>
      <c r="I432" s="26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10" t="str">
        <f t="shared" si="4"/>
        <v>000-000</v>
      </c>
      <c r="C433" s="10"/>
      <c r="D433" s="10"/>
      <c r="E433" s="10"/>
      <c r="F433" s="10"/>
      <c r="G433" s="27"/>
      <c r="H433" s="13"/>
      <c r="I433" s="26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10" t="str">
        <f t="shared" si="4"/>
        <v>000-000</v>
      </c>
      <c r="C434" s="10"/>
      <c r="D434" s="10"/>
      <c r="E434" s="10"/>
      <c r="F434" s="10"/>
      <c r="G434" s="27"/>
      <c r="H434" s="13"/>
      <c r="I434" s="26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10" t="str">
        <f t="shared" si="4"/>
        <v>000-000</v>
      </c>
      <c r="C435" s="10"/>
      <c r="D435" s="10"/>
      <c r="E435" s="10"/>
      <c r="F435" s="10"/>
      <c r="G435" s="27"/>
      <c r="H435" s="13"/>
      <c r="I435" s="26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10" t="str">
        <f t="shared" si="4"/>
        <v>000-000</v>
      </c>
      <c r="C436" s="10"/>
      <c r="D436" s="10"/>
      <c r="E436" s="10"/>
      <c r="F436" s="10"/>
      <c r="G436" s="27"/>
      <c r="H436" s="13"/>
      <c r="I436" s="26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10" t="str">
        <f t="shared" si="4"/>
        <v>000-000</v>
      </c>
      <c r="C437" s="10"/>
      <c r="D437" s="10"/>
      <c r="E437" s="10"/>
      <c r="F437" s="10"/>
      <c r="G437" s="27"/>
      <c r="H437" s="13"/>
      <c r="I437" s="26"/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10" t="str">
        <f t="shared" si="4"/>
        <v>000-000</v>
      </c>
      <c r="C438" s="10"/>
      <c r="D438" s="10"/>
      <c r="E438" s="10"/>
      <c r="F438" s="10"/>
      <c r="G438" s="27"/>
      <c r="H438" s="13"/>
      <c r="I438" s="26"/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10" t="str">
        <f t="shared" si="4"/>
        <v>000-000</v>
      </c>
      <c r="C439" s="10"/>
      <c r="D439" s="10"/>
      <c r="E439" s="10"/>
      <c r="F439" s="10"/>
      <c r="G439" s="27"/>
      <c r="H439" s="13"/>
      <c r="I439" s="26"/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10" t="str">
        <f t="shared" si="4"/>
        <v>000-000</v>
      </c>
      <c r="C440" s="10"/>
      <c r="D440" s="10"/>
      <c r="E440" s="10"/>
      <c r="F440" s="10"/>
      <c r="G440" s="27"/>
      <c r="H440" s="13"/>
      <c r="I440" s="26"/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10" t="str">
        <f t="shared" si="4"/>
        <v>000-000</v>
      </c>
      <c r="C441" s="10"/>
      <c r="D441" s="10"/>
      <c r="E441" s="10"/>
      <c r="F441" s="10"/>
      <c r="G441" s="27"/>
      <c r="H441" s="13"/>
      <c r="I441" s="26"/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10" t="str">
        <f t="shared" si="4"/>
        <v>000-000</v>
      </c>
      <c r="C442" s="10"/>
      <c r="D442" s="10"/>
      <c r="E442" s="10"/>
      <c r="F442" s="10"/>
      <c r="G442" s="27"/>
      <c r="H442" s="13"/>
      <c r="I442" s="26"/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10" t="str">
        <f t="shared" si="4"/>
        <v>000-000</v>
      </c>
      <c r="C443" s="10"/>
      <c r="D443" s="10"/>
      <c r="E443" s="10"/>
      <c r="F443" s="10"/>
      <c r="G443" s="27"/>
      <c r="H443" s="13"/>
      <c r="I443" s="26"/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10" t="str">
        <f t="shared" si="4"/>
        <v>000-000</v>
      </c>
      <c r="C444" s="10"/>
      <c r="D444" s="10"/>
      <c r="E444" s="10"/>
      <c r="F444" s="10"/>
      <c r="G444" s="27"/>
      <c r="H444" s="13"/>
      <c r="I444" s="26"/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10" t="str">
        <f t="shared" si="4"/>
        <v>000-000</v>
      </c>
      <c r="C445" s="10"/>
      <c r="D445" s="10"/>
      <c r="E445" s="10"/>
      <c r="F445" s="10"/>
      <c r="G445" s="27"/>
      <c r="H445" s="13"/>
      <c r="I445" s="26"/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10" t="str">
        <f t="shared" si="4"/>
        <v>000-000</v>
      </c>
      <c r="C446" s="10"/>
      <c r="D446" s="10"/>
      <c r="E446" s="10"/>
      <c r="F446" s="10"/>
      <c r="G446" s="27"/>
      <c r="H446" s="13"/>
      <c r="I446" s="26"/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10" t="str">
        <f t="shared" si="4"/>
        <v>000-000</v>
      </c>
      <c r="C447" s="10"/>
      <c r="D447" s="10"/>
      <c r="E447" s="10"/>
      <c r="F447" s="10"/>
      <c r="G447" s="27"/>
      <c r="H447" s="13"/>
      <c r="I447" s="26"/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10" t="str">
        <f t="shared" si="4"/>
        <v>000-000</v>
      </c>
      <c r="C448" s="10"/>
      <c r="D448" s="10"/>
      <c r="E448" s="10"/>
      <c r="F448" s="10"/>
      <c r="G448" s="27"/>
      <c r="H448" s="13"/>
      <c r="I448" s="26"/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9"/>
      <c r="C449" s="10"/>
      <c r="D449" s="10"/>
      <c r="E449" s="10"/>
      <c r="F449" s="10"/>
      <c r="G449" s="27"/>
      <c r="H449" s="13"/>
      <c r="I449" s="26"/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C450" s="1" t="s">
        <v>526</v>
      </c>
    </row>
    <row r="451" spans="1:18" ht="15" customHeight="1">
      <c r="C451" s="8" t="s">
        <v>112</v>
      </c>
    </row>
    <row r="452" spans="1:18" ht="15" customHeight="1">
      <c r="C452" s="8" t="s">
        <v>113</v>
      </c>
    </row>
  </sheetData>
  <autoFilter ref="H1:H24" xr:uid="{00000000-0009-0000-0000-000012000000}"/>
  <phoneticPr fontId="21" type="noConversion"/>
  <dataValidations count="2">
    <dataValidation type="list" allowBlank="1" showInputMessage="1" showErrorMessage="1" sqref="D49:D449 F49:F449" xr:uid="{00000000-0002-0000-1200-000000000000}">
      <formula1>INDIRECT("_"&amp;C49)</formula1>
    </dataValidation>
    <dataValidation type="list" allowBlank="1" showInputMessage="1" showErrorMessage="1" sqref="H49:H449 K49:K449" xr:uid="{00000000-0002-0000-1200-000001000000}">
      <formula1>$H$1:$H$42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2000000}">
          <x14:formula1>
            <xm:f>'C:\Users\chizh\Desktop\关联交易表\[02-关联交易等事项统计表-大新文创.xlsx]Sheet2'!#REF!</xm:f>
          </x14:formula1>
          <xm:sqref>C49:C449 E49:E449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/>
  <dimension ref="A1:R544"/>
  <sheetViews>
    <sheetView view="pageBreakPreview" topLeftCell="A47" zoomScale="90" zoomScaleNormal="100" zoomScaleSheetLayoutView="9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9.7265625" style="28" customWidth="1"/>
    <col min="3" max="3" width="7.81640625" style="8" customWidth="1"/>
    <col min="4" max="4" width="37.7265625" style="8" customWidth="1"/>
    <col min="5" max="5" width="6.81640625" style="8" customWidth="1"/>
    <col min="6" max="6" width="40.81640625" style="8" customWidth="1"/>
    <col min="7" max="7" width="20.453125" style="8" customWidth="1"/>
    <col min="8" max="8" width="30.453125" style="8" customWidth="1"/>
    <col min="9" max="9" width="17.542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18" customHeight="1">
      <c r="A49" s="9">
        <v>1</v>
      </c>
      <c r="B49" s="121" t="str">
        <f t="shared" ref="B49:B80" si="0">TEXT(C49,"000")&amp;"-"&amp;TEXT(E49,"000")</f>
        <v>3级-3级</v>
      </c>
      <c r="C49" s="121" t="s">
        <v>69</v>
      </c>
      <c r="D49" s="121" t="s">
        <v>350</v>
      </c>
      <c r="E49" s="121" t="s">
        <v>69</v>
      </c>
      <c r="F49" s="121" t="s">
        <v>381</v>
      </c>
      <c r="G49" s="61" t="s">
        <v>276</v>
      </c>
      <c r="H49" s="122" t="s">
        <v>5</v>
      </c>
      <c r="I49" s="123">
        <v>2857841</v>
      </c>
      <c r="J49" s="54"/>
      <c r="K49" s="55"/>
      <c r="L49" s="56"/>
      <c r="M49" s="57"/>
      <c r="N49" s="58"/>
      <c r="O49" s="58"/>
      <c r="P49" s="58"/>
      <c r="Q49" s="58"/>
      <c r="R49" s="58"/>
    </row>
    <row r="50" spans="1:18" ht="18" customHeight="1">
      <c r="A50" s="9">
        <v>2</v>
      </c>
      <c r="B50" s="121" t="str">
        <f t="shared" si="0"/>
        <v>3级-3级</v>
      </c>
      <c r="C50" s="121" t="s">
        <v>69</v>
      </c>
      <c r="D50" s="121" t="s">
        <v>350</v>
      </c>
      <c r="E50" s="121" t="s">
        <v>69</v>
      </c>
      <c r="F50" s="121" t="s">
        <v>180</v>
      </c>
      <c r="G50" s="61" t="s">
        <v>276</v>
      </c>
      <c r="H50" s="122" t="s">
        <v>5</v>
      </c>
      <c r="I50" s="123">
        <v>117745</v>
      </c>
      <c r="J50" s="54"/>
      <c r="K50" s="55"/>
      <c r="L50" s="56"/>
      <c r="M50" s="57"/>
      <c r="N50" s="58"/>
      <c r="O50" s="58"/>
      <c r="P50" s="58"/>
      <c r="Q50" s="58"/>
      <c r="R50" s="58"/>
    </row>
    <row r="51" spans="1:18" ht="18" customHeight="1">
      <c r="A51" s="9">
        <v>3</v>
      </c>
      <c r="B51" s="121" t="str">
        <f t="shared" si="0"/>
        <v>3级-4级</v>
      </c>
      <c r="C51" s="121" t="s">
        <v>69</v>
      </c>
      <c r="D51" s="121" t="s">
        <v>350</v>
      </c>
      <c r="E51" s="121" t="s">
        <v>72</v>
      </c>
      <c r="F51" s="121" t="s">
        <v>264</v>
      </c>
      <c r="G51" s="61" t="s">
        <v>276</v>
      </c>
      <c r="H51" s="122" t="s">
        <v>5</v>
      </c>
      <c r="I51" s="123">
        <v>2063361.51</v>
      </c>
      <c r="J51" s="54"/>
      <c r="K51" s="55"/>
      <c r="L51" s="56"/>
      <c r="M51" s="57"/>
      <c r="N51" s="58"/>
      <c r="O51" s="58"/>
      <c r="P51" s="58"/>
      <c r="Q51" s="58"/>
      <c r="R51" s="58"/>
    </row>
    <row r="52" spans="1:18" ht="18" customHeight="1">
      <c r="A52" s="9">
        <v>4</v>
      </c>
      <c r="B52" s="121" t="str">
        <f t="shared" si="0"/>
        <v>3级-4级</v>
      </c>
      <c r="C52" s="121" t="s">
        <v>69</v>
      </c>
      <c r="D52" s="121" t="s">
        <v>350</v>
      </c>
      <c r="E52" s="121" t="s">
        <v>72</v>
      </c>
      <c r="F52" s="121" t="s">
        <v>528</v>
      </c>
      <c r="G52" s="61" t="s">
        <v>276</v>
      </c>
      <c r="H52" s="122" t="s">
        <v>5</v>
      </c>
      <c r="I52" s="123">
        <v>243525.48</v>
      </c>
      <c r="J52" s="54"/>
      <c r="K52" s="55"/>
      <c r="L52" s="56"/>
      <c r="M52" s="57"/>
      <c r="N52" s="58"/>
      <c r="O52" s="58"/>
      <c r="P52" s="58"/>
      <c r="Q52" s="58"/>
      <c r="R52" s="58"/>
    </row>
    <row r="53" spans="1:18" ht="18" customHeight="1">
      <c r="A53" s="9">
        <v>5</v>
      </c>
      <c r="B53" s="121" t="str">
        <f t="shared" si="0"/>
        <v>3级-4级</v>
      </c>
      <c r="C53" s="121" t="s">
        <v>69</v>
      </c>
      <c r="D53" s="121" t="s">
        <v>350</v>
      </c>
      <c r="E53" s="121" t="s">
        <v>72</v>
      </c>
      <c r="F53" s="121" t="s">
        <v>264</v>
      </c>
      <c r="G53" s="61" t="s">
        <v>529</v>
      </c>
      <c r="H53" s="122" t="s">
        <v>5</v>
      </c>
      <c r="I53" s="123">
        <v>506653.74</v>
      </c>
      <c r="J53" s="54"/>
      <c r="K53" s="55"/>
      <c r="L53" s="56"/>
      <c r="M53" s="57"/>
      <c r="N53" s="58"/>
      <c r="O53" s="58"/>
      <c r="P53" s="58"/>
      <c r="Q53" s="58"/>
      <c r="R53" s="58"/>
    </row>
    <row r="54" spans="1:18" ht="18" customHeight="1">
      <c r="A54" s="9">
        <v>6</v>
      </c>
      <c r="B54" s="121" t="str">
        <f t="shared" si="0"/>
        <v>3级-4级</v>
      </c>
      <c r="C54" s="121" t="s">
        <v>69</v>
      </c>
      <c r="D54" s="121" t="s">
        <v>350</v>
      </c>
      <c r="E54" s="121" t="s">
        <v>72</v>
      </c>
      <c r="F54" s="121" t="s">
        <v>264</v>
      </c>
      <c r="G54" s="61" t="s">
        <v>277</v>
      </c>
      <c r="H54" s="122" t="s">
        <v>9</v>
      </c>
      <c r="I54" s="123">
        <v>268072.75</v>
      </c>
      <c r="J54" s="54"/>
      <c r="K54" s="55"/>
      <c r="L54" s="59"/>
      <c r="M54" s="57"/>
      <c r="N54" s="58"/>
      <c r="O54" s="58" t="str">
        <f>IF(M54=0,"OK","待核对")</f>
        <v>OK</v>
      </c>
      <c r="P54" s="58"/>
      <c r="Q54" s="58"/>
      <c r="R54" s="58"/>
    </row>
    <row r="55" spans="1:18" ht="18" customHeight="1">
      <c r="A55" s="9">
        <v>7</v>
      </c>
      <c r="B55" s="121" t="str">
        <f t="shared" si="0"/>
        <v>3级-4级</v>
      </c>
      <c r="C55" s="121" t="s">
        <v>69</v>
      </c>
      <c r="D55" s="121" t="s">
        <v>350</v>
      </c>
      <c r="E55" s="121" t="s">
        <v>72</v>
      </c>
      <c r="F55" s="121" t="s">
        <v>528</v>
      </c>
      <c r="G55" s="61" t="s">
        <v>277</v>
      </c>
      <c r="H55" s="122" t="s">
        <v>9</v>
      </c>
      <c r="I55" s="123">
        <v>184215.61</v>
      </c>
      <c r="J55" s="54"/>
      <c r="K55" s="55"/>
      <c r="L55" s="59"/>
      <c r="M55" s="57"/>
      <c r="N55" s="58"/>
      <c r="O55" s="58" t="str">
        <f>IF(M55=0,"OK","待核对")</f>
        <v>OK</v>
      </c>
      <c r="P55" s="58"/>
      <c r="Q55" s="58"/>
      <c r="R55" s="58"/>
    </row>
    <row r="56" spans="1:18" ht="18" customHeight="1">
      <c r="A56" s="9">
        <v>8</v>
      </c>
      <c r="B56" s="121" t="str">
        <f t="shared" si="0"/>
        <v>3级-3级</v>
      </c>
      <c r="C56" s="121" t="s">
        <v>69</v>
      </c>
      <c r="D56" s="121" t="s">
        <v>429</v>
      </c>
      <c r="E56" s="121" t="s">
        <v>69</v>
      </c>
      <c r="F56" s="121" t="s">
        <v>195</v>
      </c>
      <c r="G56" s="61" t="s">
        <v>143</v>
      </c>
      <c r="H56" s="124" t="s">
        <v>9</v>
      </c>
      <c r="I56" s="123">
        <v>4950000</v>
      </c>
      <c r="J56" s="22"/>
      <c r="K56" s="23"/>
      <c r="L56" s="32"/>
      <c r="M56" s="24"/>
      <c r="N56" s="20"/>
      <c r="O56" s="20"/>
      <c r="P56" s="20"/>
      <c r="Q56" s="20"/>
      <c r="R56" s="20"/>
    </row>
    <row r="57" spans="1:18" ht="18" customHeight="1">
      <c r="A57" s="9">
        <v>9</v>
      </c>
      <c r="B57" s="121" t="str">
        <f t="shared" si="0"/>
        <v>3级-3级</v>
      </c>
      <c r="C57" s="121" t="s">
        <v>69</v>
      </c>
      <c r="D57" s="121" t="s">
        <v>429</v>
      </c>
      <c r="E57" s="121" t="s">
        <v>69</v>
      </c>
      <c r="F57" s="121" t="s">
        <v>195</v>
      </c>
      <c r="G57" s="61" t="s">
        <v>185</v>
      </c>
      <c r="H57" s="124" t="s">
        <v>5</v>
      </c>
      <c r="I57" s="123">
        <v>4950000</v>
      </c>
      <c r="J57" s="22"/>
      <c r="K57" s="23"/>
      <c r="L57" s="32"/>
      <c r="M57" s="24"/>
      <c r="N57" s="20"/>
      <c r="O57" s="20"/>
      <c r="P57" s="20"/>
      <c r="Q57" s="20"/>
      <c r="R57" s="20"/>
    </row>
    <row r="58" spans="1:18" ht="18" customHeight="1">
      <c r="A58" s="9">
        <v>10</v>
      </c>
      <c r="B58" s="121" t="str">
        <f t="shared" si="0"/>
        <v>3级-3级</v>
      </c>
      <c r="C58" s="121" t="s">
        <v>69</v>
      </c>
      <c r="D58" s="121" t="s">
        <v>429</v>
      </c>
      <c r="E58" s="121" t="s">
        <v>69</v>
      </c>
      <c r="F58" s="121" t="s">
        <v>195</v>
      </c>
      <c r="G58" s="61" t="s">
        <v>143</v>
      </c>
      <c r="H58" s="124" t="s">
        <v>5</v>
      </c>
      <c r="I58" s="123">
        <v>4950000</v>
      </c>
      <c r="J58" s="22"/>
      <c r="K58" s="23"/>
      <c r="L58" s="32"/>
      <c r="M58" s="24"/>
      <c r="N58" s="20"/>
      <c r="O58" s="20"/>
      <c r="P58" s="20"/>
      <c r="Q58" s="20"/>
      <c r="R58" s="20"/>
    </row>
    <row r="59" spans="1:18" ht="18" customHeight="1">
      <c r="A59" s="9">
        <v>11</v>
      </c>
      <c r="B59" s="121" t="str">
        <f t="shared" si="0"/>
        <v>3级-3级</v>
      </c>
      <c r="C59" s="121" t="s">
        <v>69</v>
      </c>
      <c r="D59" s="121" t="s">
        <v>429</v>
      </c>
      <c r="E59" s="121" t="s">
        <v>69</v>
      </c>
      <c r="F59" s="121" t="s">
        <v>195</v>
      </c>
      <c r="G59" s="61" t="s">
        <v>185</v>
      </c>
      <c r="H59" s="124" t="s">
        <v>9</v>
      </c>
      <c r="I59" s="123">
        <v>4950000</v>
      </c>
      <c r="J59" s="22"/>
      <c r="K59" s="23"/>
      <c r="L59" s="32"/>
      <c r="M59" s="24"/>
      <c r="N59" s="20"/>
      <c r="O59" s="20"/>
      <c r="P59" s="20"/>
      <c r="Q59" s="20"/>
      <c r="R59" s="20"/>
    </row>
    <row r="60" spans="1:18" ht="18" customHeight="1">
      <c r="A60" s="9">
        <v>12</v>
      </c>
      <c r="B60" s="121" t="str">
        <f t="shared" si="0"/>
        <v>3级-3级</v>
      </c>
      <c r="C60" s="121" t="s">
        <v>69</v>
      </c>
      <c r="D60" s="121" t="s">
        <v>429</v>
      </c>
      <c r="E60" s="121" t="s">
        <v>69</v>
      </c>
      <c r="F60" s="121" t="s">
        <v>195</v>
      </c>
      <c r="G60" s="61" t="s">
        <v>530</v>
      </c>
      <c r="H60" s="124" t="s">
        <v>9</v>
      </c>
      <c r="I60" s="123">
        <v>246068.63</v>
      </c>
      <c r="J60" s="22"/>
      <c r="K60" s="23"/>
      <c r="L60" s="32"/>
      <c r="M60" s="24"/>
      <c r="N60" s="20"/>
      <c r="O60" s="20"/>
      <c r="P60" s="20"/>
      <c r="Q60" s="20"/>
      <c r="R60" s="20"/>
    </row>
    <row r="61" spans="1:18" ht="18" customHeight="1">
      <c r="A61" s="9">
        <v>13</v>
      </c>
      <c r="B61" s="121" t="str">
        <f t="shared" si="0"/>
        <v>3级-2级</v>
      </c>
      <c r="C61" s="121" t="s">
        <v>69</v>
      </c>
      <c r="D61" s="121" t="s">
        <v>429</v>
      </c>
      <c r="E61" s="121" t="s">
        <v>66</v>
      </c>
      <c r="F61" s="121" t="s">
        <v>89</v>
      </c>
      <c r="G61" s="61" t="s">
        <v>139</v>
      </c>
      <c r="H61" s="124" t="s">
        <v>3</v>
      </c>
      <c r="I61" s="123">
        <v>26720</v>
      </c>
      <c r="J61" s="22"/>
      <c r="K61" s="23"/>
      <c r="L61" s="38"/>
      <c r="M61" s="24"/>
      <c r="N61" s="20"/>
      <c r="O61" s="20" t="str">
        <f t="shared" ref="O61:O66" si="1">IF(M61=0,"OK","待核对")</f>
        <v>OK</v>
      </c>
      <c r="P61" s="20"/>
      <c r="Q61" s="20"/>
      <c r="R61" s="20"/>
    </row>
    <row r="62" spans="1:18" ht="18" customHeight="1">
      <c r="A62" s="9">
        <v>14</v>
      </c>
      <c r="B62" s="121" t="str">
        <f t="shared" si="0"/>
        <v>3级-2级</v>
      </c>
      <c r="C62" s="121" t="s">
        <v>69</v>
      </c>
      <c r="D62" s="121" t="s">
        <v>429</v>
      </c>
      <c r="E62" s="121" t="s">
        <v>66</v>
      </c>
      <c r="F62" s="121" t="s">
        <v>89</v>
      </c>
      <c r="G62" s="61" t="s">
        <v>530</v>
      </c>
      <c r="H62" s="124" t="s">
        <v>9</v>
      </c>
      <c r="I62" s="123">
        <v>517166.66</v>
      </c>
      <c r="J62" s="22"/>
      <c r="K62" s="23"/>
      <c r="L62" s="38"/>
      <c r="M62" s="24"/>
      <c r="N62" s="20"/>
      <c r="O62" s="20" t="str">
        <f t="shared" si="1"/>
        <v>OK</v>
      </c>
      <c r="P62" s="20"/>
      <c r="Q62" s="20"/>
      <c r="R62" s="20"/>
    </row>
    <row r="63" spans="1:18" ht="18" customHeight="1">
      <c r="A63" s="9">
        <v>15</v>
      </c>
      <c r="B63" s="121" t="str">
        <f t="shared" si="0"/>
        <v>3级-2级</v>
      </c>
      <c r="C63" s="121" t="s">
        <v>69</v>
      </c>
      <c r="D63" s="121" t="s">
        <v>429</v>
      </c>
      <c r="E63" s="121" t="s">
        <v>66</v>
      </c>
      <c r="F63" s="121" t="s">
        <v>89</v>
      </c>
      <c r="G63" s="61" t="s">
        <v>143</v>
      </c>
      <c r="H63" s="124" t="s">
        <v>5</v>
      </c>
      <c r="I63" s="123">
        <v>30000000</v>
      </c>
      <c r="J63" s="22"/>
      <c r="K63" s="23"/>
      <c r="L63" s="38"/>
      <c r="M63" s="24"/>
      <c r="N63" s="20"/>
      <c r="O63" s="20" t="str">
        <f t="shared" si="1"/>
        <v>OK</v>
      </c>
      <c r="P63" s="20"/>
      <c r="Q63" s="20"/>
      <c r="R63" s="20"/>
    </row>
    <row r="64" spans="1:18" ht="18" customHeight="1">
      <c r="A64" s="9">
        <v>16</v>
      </c>
      <c r="B64" s="121" t="str">
        <f t="shared" si="0"/>
        <v>3级-3级</v>
      </c>
      <c r="C64" s="121" t="s">
        <v>69</v>
      </c>
      <c r="D64" s="121" t="s">
        <v>429</v>
      </c>
      <c r="E64" s="121" t="s">
        <v>69</v>
      </c>
      <c r="F64" s="121" t="s">
        <v>354</v>
      </c>
      <c r="G64" s="61" t="s">
        <v>531</v>
      </c>
      <c r="H64" s="124" t="s">
        <v>9</v>
      </c>
      <c r="I64" s="123">
        <v>106540</v>
      </c>
      <c r="J64" s="22"/>
      <c r="K64" s="23"/>
      <c r="L64" s="40"/>
      <c r="M64" s="24"/>
      <c r="N64" s="20"/>
      <c r="O64" s="20" t="str">
        <f t="shared" si="1"/>
        <v>OK</v>
      </c>
      <c r="P64" s="20"/>
      <c r="Q64" s="20"/>
      <c r="R64" s="20"/>
    </row>
    <row r="65" spans="1:18" ht="18" customHeight="1">
      <c r="A65" s="9">
        <v>17</v>
      </c>
      <c r="B65" s="121" t="str">
        <f t="shared" si="0"/>
        <v>3级-3级</v>
      </c>
      <c r="C65" s="121" t="s">
        <v>69</v>
      </c>
      <c r="D65" s="121" t="s">
        <v>429</v>
      </c>
      <c r="E65" s="121" t="s">
        <v>69</v>
      </c>
      <c r="F65" s="121" t="s">
        <v>354</v>
      </c>
      <c r="G65" s="61" t="s">
        <v>532</v>
      </c>
      <c r="H65" s="124" t="s">
        <v>9</v>
      </c>
      <c r="I65" s="123">
        <v>4188.09</v>
      </c>
      <c r="J65" s="22"/>
      <c r="K65" s="23"/>
      <c r="L65" s="40"/>
      <c r="M65" s="24"/>
      <c r="N65" s="20"/>
      <c r="O65" s="20" t="str">
        <f t="shared" si="1"/>
        <v>OK</v>
      </c>
      <c r="P65" s="20"/>
      <c r="Q65" s="20"/>
      <c r="R65" s="20"/>
    </row>
    <row r="66" spans="1:18" ht="18" customHeight="1">
      <c r="A66" s="9">
        <v>18</v>
      </c>
      <c r="B66" s="121" t="str">
        <f t="shared" si="0"/>
        <v>3级-3级</v>
      </c>
      <c r="C66" s="121" t="s">
        <v>69</v>
      </c>
      <c r="D66" s="121" t="s">
        <v>429</v>
      </c>
      <c r="E66" s="121" t="s">
        <v>69</v>
      </c>
      <c r="F66" s="121" t="s">
        <v>428</v>
      </c>
      <c r="G66" s="61" t="s">
        <v>185</v>
      </c>
      <c r="H66" s="124" t="s">
        <v>5</v>
      </c>
      <c r="I66" s="123">
        <v>3000000</v>
      </c>
      <c r="J66" s="22"/>
      <c r="K66" s="23"/>
      <c r="L66" s="20"/>
      <c r="M66" s="24"/>
      <c r="N66" s="20"/>
      <c r="O66" s="20" t="str">
        <f t="shared" si="1"/>
        <v>OK</v>
      </c>
      <c r="P66" s="20"/>
      <c r="Q66" s="20"/>
      <c r="R66" s="20"/>
    </row>
    <row r="67" spans="1:18" ht="18" customHeight="1">
      <c r="A67" s="9">
        <v>19</v>
      </c>
      <c r="B67" s="121" t="str">
        <f t="shared" si="0"/>
        <v>3级-3级</v>
      </c>
      <c r="C67" s="121" t="s">
        <v>69</v>
      </c>
      <c r="D67" s="121" t="s">
        <v>429</v>
      </c>
      <c r="E67" s="121" t="s">
        <v>69</v>
      </c>
      <c r="F67" s="121" t="s">
        <v>428</v>
      </c>
      <c r="G67" s="61" t="s">
        <v>185</v>
      </c>
      <c r="H67" s="124" t="s">
        <v>9</v>
      </c>
      <c r="I67" s="123">
        <v>3000000</v>
      </c>
      <c r="J67" s="22"/>
      <c r="K67" s="23"/>
      <c r="L67" s="20"/>
      <c r="M67" s="24"/>
      <c r="N67" s="20"/>
      <c r="O67" s="20"/>
      <c r="P67" s="20"/>
      <c r="Q67" s="20"/>
      <c r="R67" s="20"/>
    </row>
    <row r="68" spans="1:18" ht="18" customHeight="1">
      <c r="A68" s="9">
        <v>20</v>
      </c>
      <c r="B68" s="121" t="str">
        <f t="shared" si="0"/>
        <v>3级-3级</v>
      </c>
      <c r="C68" s="121" t="s">
        <v>69</v>
      </c>
      <c r="D68" s="121" t="s">
        <v>429</v>
      </c>
      <c r="E68" s="121" t="s">
        <v>69</v>
      </c>
      <c r="F68" s="121" t="s">
        <v>245</v>
      </c>
      <c r="G68" s="61" t="s">
        <v>185</v>
      </c>
      <c r="H68" s="124" t="s">
        <v>5</v>
      </c>
      <c r="I68" s="123">
        <v>4000000</v>
      </c>
      <c r="J68" s="22"/>
      <c r="K68" s="23"/>
      <c r="L68" s="20"/>
      <c r="M68" s="24"/>
      <c r="N68" s="20"/>
      <c r="O68" s="20"/>
      <c r="P68" s="20"/>
      <c r="Q68" s="20"/>
      <c r="R68" s="20"/>
    </row>
    <row r="69" spans="1:18" ht="18" customHeight="1">
      <c r="A69" s="9">
        <v>21</v>
      </c>
      <c r="B69" s="121" t="str">
        <f t="shared" si="0"/>
        <v>3级-3级</v>
      </c>
      <c r="C69" s="121" t="s">
        <v>69</v>
      </c>
      <c r="D69" s="121" t="s">
        <v>429</v>
      </c>
      <c r="E69" s="121" t="s">
        <v>69</v>
      </c>
      <c r="F69" s="121" t="s">
        <v>245</v>
      </c>
      <c r="G69" s="61" t="s">
        <v>185</v>
      </c>
      <c r="H69" s="124" t="s">
        <v>9</v>
      </c>
      <c r="I69" s="123">
        <v>4000000</v>
      </c>
      <c r="J69" s="22"/>
      <c r="K69" s="23"/>
      <c r="L69" s="20"/>
      <c r="M69" s="24"/>
      <c r="N69" s="20"/>
      <c r="O69" s="20"/>
      <c r="P69" s="20"/>
      <c r="Q69" s="20"/>
      <c r="R69" s="20"/>
    </row>
    <row r="70" spans="1:18" ht="18" customHeight="1">
      <c r="A70" s="9">
        <v>22</v>
      </c>
      <c r="B70" s="121" t="str">
        <f t="shared" si="0"/>
        <v>3级-3级</v>
      </c>
      <c r="C70" s="121" t="s">
        <v>69</v>
      </c>
      <c r="D70" s="121" t="s">
        <v>429</v>
      </c>
      <c r="E70" s="121" t="s">
        <v>69</v>
      </c>
      <c r="F70" s="121" t="s">
        <v>427</v>
      </c>
      <c r="G70" s="61" t="s">
        <v>533</v>
      </c>
      <c r="H70" s="124" t="s">
        <v>9</v>
      </c>
      <c r="I70" s="123">
        <v>2267</v>
      </c>
      <c r="J70" s="22"/>
      <c r="K70" s="23"/>
      <c r="L70" s="20"/>
      <c r="M70" s="24"/>
      <c r="N70" s="20"/>
      <c r="O70" s="20"/>
      <c r="P70" s="20"/>
      <c r="Q70" s="20"/>
      <c r="R70" s="20"/>
    </row>
    <row r="71" spans="1:18" ht="18" customHeight="1">
      <c r="A71" s="9">
        <v>23</v>
      </c>
      <c r="B71" s="121" t="str">
        <f t="shared" si="0"/>
        <v>3级-4级</v>
      </c>
      <c r="C71" s="121" t="s">
        <v>69</v>
      </c>
      <c r="D71" s="121" t="s">
        <v>429</v>
      </c>
      <c r="E71" s="121" t="s">
        <v>72</v>
      </c>
      <c r="F71" s="121" t="s">
        <v>534</v>
      </c>
      <c r="G71" s="61" t="s">
        <v>139</v>
      </c>
      <c r="H71" s="124" t="s">
        <v>3</v>
      </c>
      <c r="I71" s="123">
        <v>19944167.629999999</v>
      </c>
      <c r="J71" s="22"/>
      <c r="K71" s="23"/>
      <c r="L71" s="20"/>
      <c r="M71" s="24"/>
      <c r="N71" s="20"/>
      <c r="O71" s="20"/>
      <c r="P71" s="20"/>
      <c r="Q71" s="20"/>
      <c r="R71" s="20"/>
    </row>
    <row r="72" spans="1:18" ht="18" customHeight="1">
      <c r="A72" s="9">
        <v>24</v>
      </c>
      <c r="B72" s="121" t="str">
        <f t="shared" si="0"/>
        <v>3级-3级</v>
      </c>
      <c r="C72" s="121" t="s">
        <v>69</v>
      </c>
      <c r="D72" s="121" t="s">
        <v>195</v>
      </c>
      <c r="E72" s="121" t="s">
        <v>69</v>
      </c>
      <c r="F72" s="121" t="s">
        <v>161</v>
      </c>
      <c r="G72" s="61" t="s">
        <v>535</v>
      </c>
      <c r="H72" s="124" t="s">
        <v>5</v>
      </c>
      <c r="I72" s="125">
        <v>12517.15</v>
      </c>
      <c r="J72" s="22"/>
      <c r="K72" s="23"/>
      <c r="L72" s="32"/>
      <c r="M72" s="24"/>
      <c r="N72" s="20"/>
      <c r="O72" s="20"/>
      <c r="P72" s="20"/>
      <c r="Q72" s="20"/>
      <c r="R72" s="20"/>
    </row>
    <row r="73" spans="1:18" ht="18" customHeight="1">
      <c r="A73" s="9">
        <v>25</v>
      </c>
      <c r="B73" s="121" t="str">
        <f t="shared" si="0"/>
        <v>3级-3级</v>
      </c>
      <c r="C73" s="121" t="s">
        <v>69</v>
      </c>
      <c r="D73" s="121" t="s">
        <v>195</v>
      </c>
      <c r="E73" s="121" t="s">
        <v>69</v>
      </c>
      <c r="F73" s="121" t="s">
        <v>161</v>
      </c>
      <c r="G73" s="61" t="s">
        <v>417</v>
      </c>
      <c r="H73" s="124" t="s">
        <v>9</v>
      </c>
      <c r="I73" s="125">
        <v>3000000</v>
      </c>
      <c r="J73" s="22"/>
      <c r="K73" s="23"/>
      <c r="L73" s="32"/>
      <c r="M73" s="24"/>
      <c r="N73" s="20"/>
      <c r="O73" s="20"/>
      <c r="P73" s="20"/>
      <c r="Q73" s="20"/>
      <c r="R73" s="20"/>
    </row>
    <row r="74" spans="1:18" ht="18" customHeight="1">
      <c r="A74" s="9">
        <v>26</v>
      </c>
      <c r="B74" s="121" t="str">
        <f t="shared" si="0"/>
        <v>3级-3级</v>
      </c>
      <c r="C74" s="121" t="s">
        <v>69</v>
      </c>
      <c r="D74" s="121" t="s">
        <v>195</v>
      </c>
      <c r="E74" s="121" t="s">
        <v>69</v>
      </c>
      <c r="F74" s="121" t="s">
        <v>161</v>
      </c>
      <c r="G74" s="61" t="s">
        <v>536</v>
      </c>
      <c r="H74" s="124" t="s">
        <v>9</v>
      </c>
      <c r="I74" s="125">
        <v>14924</v>
      </c>
      <c r="J74" s="22"/>
      <c r="K74" s="23"/>
      <c r="L74" s="32"/>
      <c r="M74" s="24"/>
      <c r="N74" s="20"/>
      <c r="O74" s="20"/>
      <c r="P74" s="20"/>
      <c r="Q74" s="20"/>
      <c r="R74" s="20"/>
    </row>
    <row r="75" spans="1:18" ht="18" customHeight="1">
      <c r="A75" s="9">
        <v>27</v>
      </c>
      <c r="B75" s="121" t="str">
        <f t="shared" si="0"/>
        <v>3级-3级</v>
      </c>
      <c r="C75" s="121" t="s">
        <v>69</v>
      </c>
      <c r="D75" s="121" t="s">
        <v>195</v>
      </c>
      <c r="E75" s="121" t="s">
        <v>69</v>
      </c>
      <c r="F75" s="121" t="s">
        <v>429</v>
      </c>
      <c r="G75" s="61" t="s">
        <v>417</v>
      </c>
      <c r="H75" s="124" t="s">
        <v>5</v>
      </c>
      <c r="I75" s="125">
        <v>4950000</v>
      </c>
      <c r="J75" s="22"/>
      <c r="K75" s="23"/>
      <c r="L75" s="32"/>
      <c r="M75" s="24"/>
      <c r="N75" s="20"/>
      <c r="O75" s="20"/>
      <c r="P75" s="20"/>
      <c r="Q75" s="20"/>
      <c r="R75" s="20"/>
    </row>
    <row r="76" spans="1:18" ht="18" customHeight="1">
      <c r="A76" s="9">
        <v>28</v>
      </c>
      <c r="B76" s="121" t="str">
        <f t="shared" si="0"/>
        <v>3级-3级</v>
      </c>
      <c r="C76" s="121" t="s">
        <v>69</v>
      </c>
      <c r="D76" s="121" t="s">
        <v>195</v>
      </c>
      <c r="E76" s="121" t="s">
        <v>69</v>
      </c>
      <c r="F76" s="121" t="s">
        <v>429</v>
      </c>
      <c r="G76" s="61" t="s">
        <v>537</v>
      </c>
      <c r="H76" s="124" t="s">
        <v>9</v>
      </c>
      <c r="I76" s="125">
        <v>4950000</v>
      </c>
      <c r="J76" s="22"/>
      <c r="K76" s="23"/>
      <c r="L76" s="32"/>
      <c r="M76" s="24"/>
      <c r="N76" s="20"/>
      <c r="O76" s="20"/>
      <c r="P76" s="20"/>
      <c r="Q76" s="20"/>
      <c r="R76" s="20"/>
    </row>
    <row r="77" spans="1:18" ht="18" customHeight="1">
      <c r="A77" s="9">
        <v>29</v>
      </c>
      <c r="B77" s="121" t="str">
        <f t="shared" si="0"/>
        <v>3级-3级</v>
      </c>
      <c r="C77" s="121" t="s">
        <v>69</v>
      </c>
      <c r="D77" s="121" t="s">
        <v>195</v>
      </c>
      <c r="E77" s="121" t="s">
        <v>69</v>
      </c>
      <c r="F77" s="121" t="s">
        <v>429</v>
      </c>
      <c r="G77" s="61" t="s">
        <v>538</v>
      </c>
      <c r="H77" s="124" t="s">
        <v>5</v>
      </c>
      <c r="I77" s="125">
        <v>5196068.63</v>
      </c>
      <c r="J77" s="22"/>
      <c r="K77" s="23"/>
      <c r="L77" s="32"/>
      <c r="M77" s="24"/>
      <c r="N77" s="20"/>
      <c r="O77" s="20" t="str">
        <f t="shared" ref="O77:O82" si="2">IF(M77=0,"OK","待核对")</f>
        <v>OK</v>
      </c>
      <c r="P77" s="20"/>
      <c r="Q77" s="20"/>
      <c r="R77" s="20"/>
    </row>
    <row r="78" spans="1:18" ht="18" customHeight="1">
      <c r="A78" s="9">
        <v>30</v>
      </c>
      <c r="B78" s="121" t="str">
        <f t="shared" si="0"/>
        <v>3级-3级</v>
      </c>
      <c r="C78" s="121" t="s">
        <v>69</v>
      </c>
      <c r="D78" s="121" t="s">
        <v>195</v>
      </c>
      <c r="E78" s="121" t="s">
        <v>69</v>
      </c>
      <c r="F78" s="121" t="s">
        <v>429</v>
      </c>
      <c r="G78" s="61" t="s">
        <v>539</v>
      </c>
      <c r="H78" s="124" t="s">
        <v>5</v>
      </c>
      <c r="I78" s="125">
        <v>4950000</v>
      </c>
      <c r="J78" s="22"/>
      <c r="K78" s="23"/>
      <c r="L78" s="32"/>
      <c r="M78" s="24"/>
      <c r="N78" s="20"/>
      <c r="O78" s="20" t="str">
        <f t="shared" si="2"/>
        <v>OK</v>
      </c>
      <c r="P78" s="20"/>
      <c r="Q78" s="20"/>
      <c r="R78" s="20"/>
    </row>
    <row r="79" spans="1:18" ht="18" customHeight="1">
      <c r="A79" s="9">
        <v>31</v>
      </c>
      <c r="B79" s="121" t="str">
        <f t="shared" si="0"/>
        <v>3级-3级</v>
      </c>
      <c r="C79" s="121" t="s">
        <v>69</v>
      </c>
      <c r="D79" s="121" t="s">
        <v>195</v>
      </c>
      <c r="E79" s="121" t="s">
        <v>69</v>
      </c>
      <c r="F79" s="121" t="s">
        <v>245</v>
      </c>
      <c r="G79" s="61" t="s">
        <v>540</v>
      </c>
      <c r="H79" s="124" t="s">
        <v>6</v>
      </c>
      <c r="I79" s="125">
        <v>2217303.33</v>
      </c>
      <c r="J79" s="22"/>
      <c r="K79" s="23"/>
      <c r="L79" s="32"/>
      <c r="M79" s="24"/>
      <c r="N79" s="20"/>
      <c r="O79" s="20" t="str">
        <f t="shared" si="2"/>
        <v>OK</v>
      </c>
      <c r="P79" s="20"/>
      <c r="Q79" s="20"/>
      <c r="R79" s="20"/>
    </row>
    <row r="80" spans="1:18" ht="18" customHeight="1">
      <c r="A80" s="9">
        <v>32</v>
      </c>
      <c r="B80" s="121" t="str">
        <f t="shared" si="0"/>
        <v>3级-3级</v>
      </c>
      <c r="C80" s="121" t="s">
        <v>69</v>
      </c>
      <c r="D80" s="121" t="s">
        <v>195</v>
      </c>
      <c r="E80" s="121" t="s">
        <v>69</v>
      </c>
      <c r="F80" s="121" t="s">
        <v>231</v>
      </c>
      <c r="G80" s="61" t="s">
        <v>541</v>
      </c>
      <c r="H80" s="124" t="s">
        <v>9</v>
      </c>
      <c r="I80" s="125">
        <v>190931.88</v>
      </c>
      <c r="J80" s="22"/>
      <c r="K80" s="23"/>
      <c r="L80" s="32"/>
      <c r="M80" s="24"/>
      <c r="N80" s="20"/>
      <c r="O80" s="20" t="str">
        <f t="shared" si="2"/>
        <v>OK</v>
      </c>
      <c r="P80" s="20"/>
      <c r="Q80" s="20"/>
      <c r="R80" s="20"/>
    </row>
    <row r="81" spans="1:18" ht="18" customHeight="1">
      <c r="A81" s="9">
        <v>33</v>
      </c>
      <c r="B81" s="121" t="str">
        <f t="shared" ref="B81:B112" si="3">TEXT(C81,"000")&amp;"-"&amp;TEXT(E81,"000")</f>
        <v>3级-2级</v>
      </c>
      <c r="C81" s="121" t="s">
        <v>69</v>
      </c>
      <c r="D81" s="121" t="s">
        <v>195</v>
      </c>
      <c r="E81" s="121" t="s">
        <v>66</v>
      </c>
      <c r="F81" s="121" t="s">
        <v>89</v>
      </c>
      <c r="G81" s="61" t="s">
        <v>542</v>
      </c>
      <c r="H81" s="124" t="s">
        <v>5</v>
      </c>
      <c r="I81" s="125">
        <v>68348984.75999999</v>
      </c>
      <c r="J81" s="22"/>
      <c r="K81" s="23"/>
      <c r="L81" s="32"/>
      <c r="M81" s="24"/>
      <c r="N81" s="20"/>
      <c r="O81" s="20" t="str">
        <f t="shared" si="2"/>
        <v>OK</v>
      </c>
      <c r="P81" s="20"/>
      <c r="Q81" s="20"/>
      <c r="R81" s="20"/>
    </row>
    <row r="82" spans="1:18" ht="18" customHeight="1">
      <c r="A82" s="9">
        <v>34</v>
      </c>
      <c r="B82" s="121" t="str">
        <f t="shared" si="3"/>
        <v>3级-2级</v>
      </c>
      <c r="C82" s="121" t="s">
        <v>69</v>
      </c>
      <c r="D82" s="121" t="s">
        <v>195</v>
      </c>
      <c r="E82" s="121" t="s">
        <v>66</v>
      </c>
      <c r="F82" s="121" t="s">
        <v>89</v>
      </c>
      <c r="G82" s="61" t="s">
        <v>543</v>
      </c>
      <c r="H82" s="124" t="s">
        <v>9</v>
      </c>
      <c r="I82" s="125">
        <v>76590322.5</v>
      </c>
      <c r="J82" s="22"/>
      <c r="K82" s="23"/>
      <c r="L82" s="32"/>
      <c r="M82" s="24"/>
      <c r="N82" s="20"/>
      <c r="O82" s="20" t="str">
        <f t="shared" si="2"/>
        <v>OK</v>
      </c>
      <c r="P82" s="20"/>
      <c r="Q82" s="20"/>
      <c r="R82" s="20"/>
    </row>
    <row r="83" spans="1:18" ht="18" customHeight="1">
      <c r="A83" s="9">
        <v>35</v>
      </c>
      <c r="B83" s="121" t="str">
        <f t="shared" si="3"/>
        <v>3级-2级</v>
      </c>
      <c r="C83" s="121" t="s">
        <v>69</v>
      </c>
      <c r="D83" s="121" t="s">
        <v>195</v>
      </c>
      <c r="E83" s="121" t="s">
        <v>66</v>
      </c>
      <c r="F83" s="121" t="s">
        <v>89</v>
      </c>
      <c r="G83" s="61" t="s">
        <v>544</v>
      </c>
      <c r="H83" s="124" t="s">
        <v>3</v>
      </c>
      <c r="I83" s="125">
        <v>138798</v>
      </c>
      <c r="J83" s="22"/>
      <c r="K83" s="23"/>
      <c r="L83" s="32"/>
      <c r="M83" s="24"/>
      <c r="N83" s="20"/>
      <c r="O83" s="20"/>
      <c r="P83" s="20"/>
      <c r="Q83" s="20"/>
      <c r="R83" s="20"/>
    </row>
    <row r="84" spans="1:18" ht="18" customHeight="1">
      <c r="A84" s="9">
        <v>36</v>
      </c>
      <c r="B84" s="121" t="str">
        <f t="shared" si="3"/>
        <v>3级-3级</v>
      </c>
      <c r="C84" s="121" t="s">
        <v>69</v>
      </c>
      <c r="D84" s="121" t="s">
        <v>195</v>
      </c>
      <c r="E84" s="121" t="s">
        <v>69</v>
      </c>
      <c r="F84" s="121" t="s">
        <v>371</v>
      </c>
      <c r="G84" s="61" t="s">
        <v>545</v>
      </c>
      <c r="H84" s="124" t="s">
        <v>10</v>
      </c>
      <c r="I84" s="125">
        <v>16844000</v>
      </c>
      <c r="J84" s="22"/>
      <c r="K84" s="23"/>
      <c r="L84" s="32"/>
      <c r="M84" s="24"/>
      <c r="N84" s="20"/>
      <c r="O84" s="20"/>
      <c r="P84" s="20"/>
      <c r="Q84" s="20"/>
      <c r="R84" s="20"/>
    </row>
    <row r="85" spans="1:18" ht="18" customHeight="1">
      <c r="A85" s="9">
        <v>37</v>
      </c>
      <c r="B85" s="121" t="str">
        <f t="shared" si="3"/>
        <v>3级-3级</v>
      </c>
      <c r="C85" s="121" t="s">
        <v>69</v>
      </c>
      <c r="D85" s="121" t="s">
        <v>195</v>
      </c>
      <c r="E85" s="121" t="s">
        <v>69</v>
      </c>
      <c r="F85" s="121" t="s">
        <v>371</v>
      </c>
      <c r="G85" s="61" t="s">
        <v>546</v>
      </c>
      <c r="H85" s="124" t="s">
        <v>5</v>
      </c>
      <c r="I85" s="125">
        <v>678707.19000000006</v>
      </c>
      <c r="J85" s="22"/>
      <c r="K85" s="23"/>
      <c r="L85" s="32"/>
      <c r="M85" s="24"/>
      <c r="N85" s="20"/>
      <c r="O85" s="20"/>
      <c r="P85" s="20"/>
      <c r="Q85" s="20"/>
      <c r="R85" s="20"/>
    </row>
    <row r="86" spans="1:18" ht="18" customHeight="1">
      <c r="A86" s="9">
        <v>38</v>
      </c>
      <c r="B86" s="121" t="str">
        <f t="shared" si="3"/>
        <v>3级-3级</v>
      </c>
      <c r="C86" s="121" t="s">
        <v>69</v>
      </c>
      <c r="D86" s="121" t="s">
        <v>195</v>
      </c>
      <c r="E86" s="121" t="s">
        <v>69</v>
      </c>
      <c r="F86" s="121" t="s">
        <v>427</v>
      </c>
      <c r="G86" s="61" t="s">
        <v>417</v>
      </c>
      <c r="H86" s="124" t="s">
        <v>9</v>
      </c>
      <c r="I86" s="125">
        <v>14919751.800000001</v>
      </c>
      <c r="J86" s="22"/>
      <c r="K86" s="23"/>
      <c r="L86" s="32"/>
      <c r="M86" s="24"/>
      <c r="N86" s="20"/>
      <c r="O86" s="20"/>
      <c r="P86" s="20"/>
      <c r="Q86" s="20"/>
      <c r="R86" s="20"/>
    </row>
    <row r="87" spans="1:18" ht="18" customHeight="1">
      <c r="A87" s="9">
        <v>39</v>
      </c>
      <c r="B87" s="121" t="str">
        <f t="shared" si="3"/>
        <v>3级-3级</v>
      </c>
      <c r="C87" s="121" t="s">
        <v>69</v>
      </c>
      <c r="D87" s="121" t="s">
        <v>195</v>
      </c>
      <c r="E87" s="121" t="s">
        <v>69</v>
      </c>
      <c r="F87" s="121" t="s">
        <v>427</v>
      </c>
      <c r="G87" s="61" t="s">
        <v>537</v>
      </c>
      <c r="H87" s="124" t="s">
        <v>9</v>
      </c>
      <c r="I87" s="125">
        <v>165000000</v>
      </c>
      <c r="J87" s="22"/>
      <c r="K87" s="23"/>
      <c r="L87" s="32"/>
      <c r="M87" s="24"/>
      <c r="N87" s="20"/>
      <c r="O87" s="20"/>
      <c r="P87" s="20"/>
      <c r="Q87" s="20"/>
      <c r="R87" s="20"/>
    </row>
    <row r="88" spans="1:18" ht="18" customHeight="1">
      <c r="A88" s="9">
        <v>40</v>
      </c>
      <c r="B88" s="121" t="str">
        <f t="shared" si="3"/>
        <v>3级-3级</v>
      </c>
      <c r="C88" s="121" t="s">
        <v>69</v>
      </c>
      <c r="D88" s="121" t="s">
        <v>195</v>
      </c>
      <c r="E88" s="121" t="s">
        <v>69</v>
      </c>
      <c r="F88" s="121" t="s">
        <v>427</v>
      </c>
      <c r="G88" s="61" t="s">
        <v>547</v>
      </c>
      <c r="H88" s="124" t="s">
        <v>5</v>
      </c>
      <c r="I88" s="125">
        <v>173292333.13999999</v>
      </c>
      <c r="J88" s="22"/>
      <c r="K88" s="23"/>
      <c r="L88" s="32"/>
      <c r="M88" s="24"/>
      <c r="N88" s="20"/>
      <c r="O88" s="20"/>
      <c r="P88" s="20"/>
      <c r="Q88" s="20"/>
      <c r="R88" s="20"/>
    </row>
    <row r="89" spans="1:18" ht="18" customHeight="1">
      <c r="A89" s="9">
        <v>41</v>
      </c>
      <c r="B89" s="121" t="str">
        <f t="shared" si="3"/>
        <v>3级-3级</v>
      </c>
      <c r="C89" s="121" t="s">
        <v>69</v>
      </c>
      <c r="D89" s="121" t="s">
        <v>195</v>
      </c>
      <c r="E89" s="121" t="s">
        <v>69</v>
      </c>
      <c r="F89" s="121" t="s">
        <v>427</v>
      </c>
      <c r="G89" s="61" t="s">
        <v>539</v>
      </c>
      <c r="H89" s="124" t="s">
        <v>5</v>
      </c>
      <c r="I89" s="125">
        <v>4900000</v>
      </c>
      <c r="J89" s="22"/>
      <c r="K89" s="23"/>
      <c r="L89" s="32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121" t="str">
        <f t="shared" si="3"/>
        <v>3级-3级</v>
      </c>
      <c r="C90" s="121" t="s">
        <v>69</v>
      </c>
      <c r="D90" s="121" t="s">
        <v>195</v>
      </c>
      <c r="E90" s="121" t="s">
        <v>69</v>
      </c>
      <c r="F90" s="121" t="s">
        <v>427</v>
      </c>
      <c r="G90" s="61" t="s">
        <v>548</v>
      </c>
      <c r="H90" s="124" t="s">
        <v>3</v>
      </c>
      <c r="I90" s="125">
        <v>8207891.8100000005</v>
      </c>
      <c r="J90" s="22"/>
      <c r="K90" s="23"/>
      <c r="L90" s="32"/>
      <c r="M90" s="24"/>
      <c r="N90" s="20"/>
      <c r="O90" s="20"/>
      <c r="P90" s="20"/>
      <c r="Q90" s="20"/>
      <c r="R90" s="20"/>
    </row>
    <row r="91" spans="1:18" ht="18" customHeight="1">
      <c r="A91" s="9">
        <v>43</v>
      </c>
      <c r="B91" s="121" t="str">
        <f t="shared" si="3"/>
        <v>3级-3级</v>
      </c>
      <c r="C91" s="121" t="s">
        <v>69</v>
      </c>
      <c r="D91" s="121" t="s">
        <v>195</v>
      </c>
      <c r="E91" s="121" t="s">
        <v>69</v>
      </c>
      <c r="F91" s="121" t="s">
        <v>427</v>
      </c>
      <c r="G91" s="61" t="s">
        <v>549</v>
      </c>
      <c r="H91" s="124" t="s">
        <v>6</v>
      </c>
      <c r="I91" s="125">
        <v>3264687.35</v>
      </c>
      <c r="J91" s="22"/>
      <c r="K91" s="23"/>
      <c r="L91" s="32"/>
      <c r="M91" s="24"/>
      <c r="N91" s="20"/>
      <c r="O91" s="20"/>
      <c r="P91" s="20"/>
      <c r="Q91" s="20"/>
      <c r="R91" s="20"/>
    </row>
    <row r="92" spans="1:18" ht="18" customHeight="1">
      <c r="A92" s="9">
        <v>44</v>
      </c>
      <c r="B92" s="121" t="str">
        <f t="shared" si="3"/>
        <v>3级-3级</v>
      </c>
      <c r="C92" s="121" t="s">
        <v>69</v>
      </c>
      <c r="D92" s="121" t="s">
        <v>195</v>
      </c>
      <c r="E92" s="121" t="s">
        <v>69</v>
      </c>
      <c r="F92" s="121" t="s">
        <v>350</v>
      </c>
      <c r="G92" s="61" t="s">
        <v>550</v>
      </c>
      <c r="H92" s="124" t="s">
        <v>5</v>
      </c>
      <c r="I92" s="125">
        <v>44654.92</v>
      </c>
      <c r="J92" s="22"/>
      <c r="K92" s="23"/>
      <c r="L92" s="32"/>
      <c r="M92" s="24"/>
      <c r="N92" s="20"/>
      <c r="O92" s="20"/>
      <c r="P92" s="20"/>
      <c r="Q92" s="20"/>
      <c r="R92" s="20"/>
    </row>
    <row r="93" spans="1:18" ht="18" customHeight="1">
      <c r="A93" s="9">
        <v>45</v>
      </c>
      <c r="B93" s="121" t="str">
        <f t="shared" si="3"/>
        <v>3级-3级</v>
      </c>
      <c r="C93" s="121" t="s">
        <v>69</v>
      </c>
      <c r="D93" s="121" t="s">
        <v>195</v>
      </c>
      <c r="E93" s="121" t="s">
        <v>69</v>
      </c>
      <c r="F93" s="121" t="s">
        <v>354</v>
      </c>
      <c r="G93" s="61" t="s">
        <v>551</v>
      </c>
      <c r="H93" s="124" t="s">
        <v>9</v>
      </c>
      <c r="I93" s="125">
        <v>274115</v>
      </c>
      <c r="J93" s="22"/>
      <c r="K93" s="23"/>
      <c r="L93" s="32"/>
      <c r="M93" s="24"/>
      <c r="N93" s="20"/>
      <c r="O93" s="20"/>
      <c r="P93" s="20"/>
      <c r="Q93" s="20"/>
      <c r="R93" s="20"/>
    </row>
    <row r="94" spans="1:18" ht="18" customHeight="1">
      <c r="A94" s="9">
        <v>46</v>
      </c>
      <c r="B94" s="121" t="str">
        <f t="shared" si="3"/>
        <v>3级-3级</v>
      </c>
      <c r="C94" s="121" t="s">
        <v>69</v>
      </c>
      <c r="D94" s="121" t="s">
        <v>195</v>
      </c>
      <c r="E94" s="121" t="s">
        <v>69</v>
      </c>
      <c r="F94" s="121" t="s">
        <v>552</v>
      </c>
      <c r="G94" s="61" t="s">
        <v>553</v>
      </c>
      <c r="H94" s="124" t="s">
        <v>5</v>
      </c>
      <c r="I94" s="125">
        <v>231553.87</v>
      </c>
      <c r="J94" s="22"/>
      <c r="K94" s="23"/>
      <c r="L94" s="32"/>
      <c r="M94" s="24"/>
      <c r="N94" s="20"/>
      <c r="O94" s="20"/>
      <c r="P94" s="20"/>
      <c r="Q94" s="20"/>
      <c r="R94" s="20"/>
    </row>
    <row r="95" spans="1:18" ht="18" customHeight="1">
      <c r="A95" s="9">
        <v>47</v>
      </c>
      <c r="B95" s="121" t="str">
        <f t="shared" si="3"/>
        <v>3级-2级</v>
      </c>
      <c r="C95" s="121" t="s">
        <v>69</v>
      </c>
      <c r="D95" s="121" t="s">
        <v>195</v>
      </c>
      <c r="E95" s="121" t="s">
        <v>66</v>
      </c>
      <c r="F95" s="121" t="s">
        <v>106</v>
      </c>
      <c r="G95" s="61" t="s">
        <v>554</v>
      </c>
      <c r="H95" s="124" t="s">
        <v>3</v>
      </c>
      <c r="I95" s="125">
        <v>884</v>
      </c>
      <c r="J95" s="22"/>
      <c r="K95" s="23"/>
      <c r="L95" s="32"/>
      <c r="M95" s="24"/>
      <c r="N95" s="20"/>
      <c r="O95" s="20"/>
      <c r="P95" s="20"/>
      <c r="Q95" s="20"/>
      <c r="R95" s="20"/>
    </row>
    <row r="96" spans="1:18" ht="18" customHeight="1">
      <c r="A96" s="9">
        <v>48</v>
      </c>
      <c r="B96" s="121" t="str">
        <f t="shared" si="3"/>
        <v>3级-4级</v>
      </c>
      <c r="C96" s="121" t="s">
        <v>69</v>
      </c>
      <c r="D96" s="121" t="s">
        <v>195</v>
      </c>
      <c r="E96" s="121" t="s">
        <v>72</v>
      </c>
      <c r="F96" s="121" t="s">
        <v>97</v>
      </c>
      <c r="G96" s="61" t="s">
        <v>555</v>
      </c>
      <c r="H96" s="124" t="s">
        <v>9</v>
      </c>
      <c r="I96" s="125">
        <v>974637.3</v>
      </c>
      <c r="J96" s="22"/>
      <c r="K96" s="23"/>
      <c r="L96" s="32"/>
      <c r="M96" s="24"/>
      <c r="N96" s="20"/>
      <c r="O96" s="20"/>
      <c r="P96" s="20"/>
      <c r="Q96" s="20"/>
      <c r="R96" s="20"/>
    </row>
    <row r="97" spans="1:18" ht="18" customHeight="1">
      <c r="A97" s="9">
        <v>49</v>
      </c>
      <c r="B97" s="121" t="str">
        <f t="shared" si="3"/>
        <v>3级-4级</v>
      </c>
      <c r="C97" s="121" t="s">
        <v>69</v>
      </c>
      <c r="D97" s="121" t="s">
        <v>195</v>
      </c>
      <c r="E97" s="121" t="s">
        <v>72</v>
      </c>
      <c r="F97" s="121" t="s">
        <v>97</v>
      </c>
      <c r="G97" s="61" t="s">
        <v>556</v>
      </c>
      <c r="H97" s="124" t="s">
        <v>5</v>
      </c>
      <c r="I97" s="125">
        <v>1229417.8500000001</v>
      </c>
      <c r="J97" s="22"/>
      <c r="K97" s="23"/>
      <c r="L97" s="32"/>
      <c r="M97" s="24"/>
      <c r="N97" s="20"/>
      <c r="O97" s="20"/>
      <c r="P97" s="20"/>
      <c r="Q97" s="20"/>
      <c r="R97" s="20"/>
    </row>
    <row r="98" spans="1:18" ht="18" customHeight="1">
      <c r="A98" s="9">
        <v>50</v>
      </c>
      <c r="B98" s="121" t="str">
        <f t="shared" si="3"/>
        <v>3级-1级</v>
      </c>
      <c r="C98" s="121" t="s">
        <v>69</v>
      </c>
      <c r="D98" s="121" t="s">
        <v>195</v>
      </c>
      <c r="E98" s="121" t="s">
        <v>64</v>
      </c>
      <c r="F98" s="121" t="s">
        <v>65</v>
      </c>
      <c r="G98" s="61" t="s">
        <v>544</v>
      </c>
      <c r="H98" s="124" t="s">
        <v>3</v>
      </c>
      <c r="I98" s="125">
        <v>58050</v>
      </c>
      <c r="J98" s="22"/>
      <c r="K98" s="23"/>
      <c r="L98" s="32"/>
      <c r="M98" s="24"/>
      <c r="N98" s="20"/>
      <c r="O98" s="20"/>
      <c r="P98" s="20"/>
      <c r="Q98" s="20"/>
      <c r="R98" s="20"/>
    </row>
    <row r="99" spans="1:18" ht="18" customHeight="1">
      <c r="A99" s="9">
        <v>51</v>
      </c>
      <c r="B99" s="121" t="str">
        <f t="shared" si="3"/>
        <v>3级-3级</v>
      </c>
      <c r="C99" s="121" t="s">
        <v>69</v>
      </c>
      <c r="D99" s="121" t="s">
        <v>195</v>
      </c>
      <c r="E99" s="121" t="s">
        <v>69</v>
      </c>
      <c r="F99" s="121" t="s">
        <v>213</v>
      </c>
      <c r="G99" s="61" t="s">
        <v>556</v>
      </c>
      <c r="H99" s="124" t="s">
        <v>5</v>
      </c>
      <c r="I99" s="125">
        <v>2198845.5499999998</v>
      </c>
      <c r="J99" s="22"/>
      <c r="K99" s="23"/>
      <c r="L99" s="32"/>
      <c r="M99" s="24"/>
      <c r="N99" s="20"/>
      <c r="O99" s="20"/>
      <c r="P99" s="20"/>
      <c r="Q99" s="20"/>
      <c r="R99" s="20"/>
    </row>
    <row r="100" spans="1:18" ht="18" customHeight="1">
      <c r="A100" s="9">
        <v>52</v>
      </c>
      <c r="B100" s="121" t="str">
        <f t="shared" si="3"/>
        <v>3级-2级</v>
      </c>
      <c r="C100" s="121" t="s">
        <v>69</v>
      </c>
      <c r="D100" s="121" t="s">
        <v>195</v>
      </c>
      <c r="E100" s="121" t="s">
        <v>66</v>
      </c>
      <c r="F100" s="121" t="s">
        <v>84</v>
      </c>
      <c r="G100" s="61" t="s">
        <v>555</v>
      </c>
      <c r="H100" s="124" t="s">
        <v>9</v>
      </c>
      <c r="I100" s="125">
        <v>131982.79</v>
      </c>
      <c r="J100" s="22"/>
      <c r="K100" s="23"/>
      <c r="L100" s="32"/>
      <c r="M100" s="24"/>
      <c r="N100" s="20"/>
      <c r="O100" s="20"/>
      <c r="P100" s="20"/>
      <c r="Q100" s="20"/>
      <c r="R100" s="20"/>
    </row>
    <row r="101" spans="1:18" ht="18" customHeight="1">
      <c r="A101" s="9">
        <v>53</v>
      </c>
      <c r="B101" s="121" t="str">
        <f t="shared" si="3"/>
        <v>3级-2级</v>
      </c>
      <c r="C101" s="121" t="s">
        <v>69</v>
      </c>
      <c r="D101" s="121" t="s">
        <v>195</v>
      </c>
      <c r="E101" s="121" t="s">
        <v>66</v>
      </c>
      <c r="F101" s="121" t="s">
        <v>88</v>
      </c>
      <c r="G101" s="61" t="s">
        <v>544</v>
      </c>
      <c r="H101" s="124" t="s">
        <v>3</v>
      </c>
      <c r="I101" s="125">
        <v>2810.13</v>
      </c>
      <c r="J101" s="22"/>
      <c r="K101" s="23"/>
      <c r="L101" s="32"/>
      <c r="M101" s="24"/>
      <c r="N101" s="20"/>
      <c r="O101" s="20"/>
      <c r="P101" s="20"/>
      <c r="Q101" s="20"/>
      <c r="R101" s="20"/>
    </row>
    <row r="102" spans="1:18" ht="18" customHeight="1">
      <c r="A102" s="9">
        <v>54</v>
      </c>
      <c r="B102" s="121" t="str">
        <f t="shared" si="3"/>
        <v>3级-3级</v>
      </c>
      <c r="C102" s="121" t="s">
        <v>69</v>
      </c>
      <c r="D102" s="121" t="s">
        <v>195</v>
      </c>
      <c r="E102" s="121" t="s">
        <v>69</v>
      </c>
      <c r="F102" s="121" t="s">
        <v>197</v>
      </c>
      <c r="G102" s="61" t="s">
        <v>544</v>
      </c>
      <c r="H102" s="124" t="s">
        <v>3</v>
      </c>
      <c r="I102" s="125">
        <v>10824</v>
      </c>
      <c r="J102" s="22"/>
      <c r="K102" s="23"/>
      <c r="L102" s="32"/>
      <c r="M102" s="24"/>
      <c r="N102" s="20"/>
      <c r="O102" s="20"/>
      <c r="P102" s="20"/>
      <c r="Q102" s="20"/>
      <c r="R102" s="20"/>
    </row>
    <row r="103" spans="1:18" ht="18" customHeight="1">
      <c r="A103" s="9">
        <v>55</v>
      </c>
      <c r="B103" s="121" t="str">
        <f t="shared" si="3"/>
        <v>3级-3级</v>
      </c>
      <c r="C103" s="121" t="s">
        <v>69</v>
      </c>
      <c r="D103" s="121" t="s">
        <v>195</v>
      </c>
      <c r="E103" s="121" t="s">
        <v>69</v>
      </c>
      <c r="F103" s="121" t="s">
        <v>196</v>
      </c>
      <c r="G103" s="61" t="s">
        <v>557</v>
      </c>
      <c r="H103" s="124" t="s">
        <v>5</v>
      </c>
      <c r="I103" s="125">
        <v>72000</v>
      </c>
      <c r="J103" s="22"/>
      <c r="K103" s="23"/>
      <c r="L103" s="32"/>
      <c r="M103" s="24"/>
      <c r="N103" s="20"/>
      <c r="O103" s="20"/>
      <c r="P103" s="20"/>
      <c r="Q103" s="20"/>
      <c r="R103" s="20"/>
    </row>
    <row r="104" spans="1:18" ht="18" customHeight="1">
      <c r="A104" s="9">
        <v>56</v>
      </c>
      <c r="B104" s="121" t="str">
        <f t="shared" si="3"/>
        <v>3级-3级</v>
      </c>
      <c r="C104" s="121" t="s">
        <v>69</v>
      </c>
      <c r="D104" s="121" t="s">
        <v>195</v>
      </c>
      <c r="E104" s="121" t="s">
        <v>69</v>
      </c>
      <c r="F104" s="121" t="s">
        <v>428</v>
      </c>
      <c r="G104" s="61" t="s">
        <v>558</v>
      </c>
      <c r="H104" s="124" t="s">
        <v>5</v>
      </c>
      <c r="I104" s="125">
        <v>2785.07</v>
      </c>
      <c r="J104" s="22"/>
      <c r="K104" s="23"/>
      <c r="L104" s="32"/>
      <c r="M104" s="24"/>
      <c r="N104" s="20"/>
      <c r="O104" s="20"/>
      <c r="P104" s="20"/>
      <c r="Q104" s="20"/>
      <c r="R104" s="20"/>
    </row>
    <row r="105" spans="1:18" ht="18" customHeight="1">
      <c r="A105" s="9">
        <v>57</v>
      </c>
      <c r="B105" s="121" t="str">
        <f t="shared" si="3"/>
        <v>3级-2级</v>
      </c>
      <c r="C105" s="121" t="s">
        <v>69</v>
      </c>
      <c r="D105" s="121" t="s">
        <v>195</v>
      </c>
      <c r="E105" s="121" t="s">
        <v>66</v>
      </c>
      <c r="F105" s="121" t="s">
        <v>85</v>
      </c>
      <c r="G105" s="61" t="s">
        <v>558</v>
      </c>
      <c r="H105" s="124" t="s">
        <v>5</v>
      </c>
      <c r="I105" s="125">
        <v>3919.18</v>
      </c>
      <c r="J105" s="22"/>
      <c r="K105" s="23"/>
      <c r="L105" s="32"/>
      <c r="M105" s="24"/>
      <c r="N105" s="20"/>
      <c r="O105" s="20"/>
      <c r="P105" s="20"/>
      <c r="Q105" s="20"/>
      <c r="R105" s="20"/>
    </row>
    <row r="106" spans="1:18" ht="18" customHeight="1">
      <c r="A106" s="9">
        <v>58</v>
      </c>
      <c r="B106" s="121" t="str">
        <f t="shared" si="3"/>
        <v>3级-2级</v>
      </c>
      <c r="C106" s="121" t="s">
        <v>69</v>
      </c>
      <c r="D106" s="121" t="s">
        <v>245</v>
      </c>
      <c r="E106" s="121" t="s">
        <v>66</v>
      </c>
      <c r="F106" s="121" t="s">
        <v>89</v>
      </c>
      <c r="G106" s="61" t="s">
        <v>559</v>
      </c>
      <c r="H106" s="124" t="s">
        <v>3</v>
      </c>
      <c r="I106" s="123">
        <v>1095000</v>
      </c>
      <c r="J106" s="126"/>
      <c r="K106" s="127"/>
      <c r="L106" s="38"/>
      <c r="M106" s="24"/>
      <c r="N106" s="20"/>
      <c r="O106" s="20"/>
      <c r="P106" s="20"/>
      <c r="Q106" s="20"/>
      <c r="R106" s="20"/>
    </row>
    <row r="107" spans="1:18" ht="18" customHeight="1">
      <c r="A107" s="9">
        <v>59</v>
      </c>
      <c r="B107" s="121" t="str">
        <f t="shared" si="3"/>
        <v>3级-2级</v>
      </c>
      <c r="C107" s="121" t="s">
        <v>69</v>
      </c>
      <c r="D107" s="121" t="s">
        <v>245</v>
      </c>
      <c r="E107" s="121" t="s">
        <v>66</v>
      </c>
      <c r="F107" s="121" t="s">
        <v>89</v>
      </c>
      <c r="G107" s="61" t="s">
        <v>560</v>
      </c>
      <c r="H107" s="124" t="s">
        <v>7</v>
      </c>
      <c r="I107" s="123">
        <v>253864.33</v>
      </c>
      <c r="J107" s="126"/>
      <c r="K107" s="127"/>
      <c r="L107" s="38"/>
      <c r="M107" s="24"/>
      <c r="N107" s="20"/>
      <c r="O107" s="20"/>
      <c r="P107" s="20"/>
      <c r="Q107" s="20"/>
      <c r="R107" s="20"/>
    </row>
    <row r="108" spans="1:18" ht="18" customHeight="1">
      <c r="A108" s="9">
        <v>60</v>
      </c>
      <c r="B108" s="121" t="str">
        <f t="shared" si="3"/>
        <v>3级-2级</v>
      </c>
      <c r="C108" s="121" t="s">
        <v>69</v>
      </c>
      <c r="D108" s="121" t="s">
        <v>245</v>
      </c>
      <c r="E108" s="121" t="s">
        <v>66</v>
      </c>
      <c r="F108" s="121" t="s">
        <v>89</v>
      </c>
      <c r="G108" s="61" t="s">
        <v>561</v>
      </c>
      <c r="H108" s="124" t="s">
        <v>24</v>
      </c>
      <c r="I108" s="123">
        <v>5722280.0199999996</v>
      </c>
      <c r="J108" s="126"/>
      <c r="K108" s="127"/>
      <c r="L108" s="38"/>
      <c r="M108" s="24"/>
      <c r="N108" s="20"/>
      <c r="O108" s="20"/>
      <c r="P108" s="20"/>
      <c r="Q108" s="20"/>
      <c r="R108" s="20"/>
    </row>
    <row r="109" spans="1:18" ht="18" customHeight="1">
      <c r="A109" s="9">
        <v>61</v>
      </c>
      <c r="B109" s="121" t="str">
        <f t="shared" si="3"/>
        <v>3级-2级</v>
      </c>
      <c r="C109" s="121" t="s">
        <v>69</v>
      </c>
      <c r="D109" s="121" t="s">
        <v>245</v>
      </c>
      <c r="E109" s="121" t="s">
        <v>66</v>
      </c>
      <c r="F109" s="121" t="s">
        <v>89</v>
      </c>
      <c r="G109" s="61" t="s">
        <v>562</v>
      </c>
      <c r="H109" s="124" t="s">
        <v>21</v>
      </c>
      <c r="I109" s="123">
        <v>40000000</v>
      </c>
      <c r="J109" s="126"/>
      <c r="K109" s="127"/>
      <c r="L109" s="38"/>
      <c r="M109" s="24"/>
      <c r="N109" s="20"/>
      <c r="O109" s="20"/>
      <c r="P109" s="20"/>
      <c r="Q109" s="20"/>
      <c r="R109" s="20"/>
    </row>
    <row r="110" spans="1:18" ht="18" customHeight="1">
      <c r="A110" s="9">
        <v>62</v>
      </c>
      <c r="B110" s="121" t="str">
        <f t="shared" si="3"/>
        <v>3级-2级</v>
      </c>
      <c r="C110" s="121" t="s">
        <v>69</v>
      </c>
      <c r="D110" s="121" t="s">
        <v>245</v>
      </c>
      <c r="E110" s="121" t="s">
        <v>66</v>
      </c>
      <c r="F110" s="121" t="s">
        <v>89</v>
      </c>
      <c r="G110" s="61" t="s">
        <v>562</v>
      </c>
      <c r="H110" s="124" t="s">
        <v>23</v>
      </c>
      <c r="I110" s="123">
        <v>71000000</v>
      </c>
      <c r="J110" s="126"/>
      <c r="K110" s="127"/>
      <c r="L110" s="38"/>
      <c r="M110" s="24"/>
      <c r="N110" s="20"/>
      <c r="O110" s="20"/>
      <c r="P110" s="20"/>
      <c r="Q110" s="20"/>
      <c r="R110" s="20"/>
    </row>
    <row r="111" spans="1:18" ht="18" customHeight="1">
      <c r="A111" s="9">
        <v>63</v>
      </c>
      <c r="B111" s="121" t="str">
        <f t="shared" si="3"/>
        <v>3级-3级</v>
      </c>
      <c r="C111" s="121" t="s">
        <v>69</v>
      </c>
      <c r="D111" s="121" t="s">
        <v>245</v>
      </c>
      <c r="E111" s="121" t="s">
        <v>69</v>
      </c>
      <c r="F111" s="121" t="s">
        <v>350</v>
      </c>
      <c r="G111" s="61" t="s">
        <v>563</v>
      </c>
      <c r="H111" s="124" t="s">
        <v>10</v>
      </c>
      <c r="I111" s="123">
        <v>48000000</v>
      </c>
      <c r="J111" s="126"/>
      <c r="K111" s="127"/>
      <c r="L111" s="38"/>
      <c r="M111" s="24"/>
      <c r="N111" s="20"/>
      <c r="O111" s="20"/>
      <c r="P111" s="20"/>
      <c r="Q111" s="20"/>
      <c r="R111" s="20"/>
    </row>
    <row r="112" spans="1:18" ht="18" customHeight="1">
      <c r="A112" s="9">
        <v>64</v>
      </c>
      <c r="B112" s="121" t="str">
        <f t="shared" si="3"/>
        <v>3级-3级</v>
      </c>
      <c r="C112" s="121" t="s">
        <v>69</v>
      </c>
      <c r="D112" s="121" t="s">
        <v>245</v>
      </c>
      <c r="E112" s="121" t="s">
        <v>69</v>
      </c>
      <c r="F112" s="121" t="s">
        <v>350</v>
      </c>
      <c r="G112" s="61" t="s">
        <v>143</v>
      </c>
      <c r="H112" s="124" t="s">
        <v>16</v>
      </c>
      <c r="I112" s="123">
        <v>10000000</v>
      </c>
      <c r="J112" s="126"/>
      <c r="K112" s="127"/>
      <c r="L112" s="38"/>
      <c r="M112" s="24"/>
      <c r="N112" s="20"/>
      <c r="O112" s="20"/>
      <c r="P112" s="20"/>
      <c r="Q112" s="20"/>
      <c r="R112" s="20"/>
    </row>
    <row r="113" spans="1:18" ht="18" customHeight="1">
      <c r="A113" s="9">
        <v>65</v>
      </c>
      <c r="B113" s="121" t="str">
        <f t="shared" ref="B113:B144" si="4">TEXT(C113,"000")&amp;"-"&amp;TEXT(E113,"000")</f>
        <v>3级-3级</v>
      </c>
      <c r="C113" s="121" t="s">
        <v>69</v>
      </c>
      <c r="D113" s="121" t="s">
        <v>245</v>
      </c>
      <c r="E113" s="121" t="s">
        <v>69</v>
      </c>
      <c r="F113" s="121" t="s">
        <v>350</v>
      </c>
      <c r="G113" s="61" t="s">
        <v>564</v>
      </c>
      <c r="H113" s="124" t="s">
        <v>565</v>
      </c>
      <c r="I113" s="123">
        <v>11180374.689999999</v>
      </c>
      <c r="J113" s="126"/>
      <c r="K113" s="127"/>
      <c r="L113" s="38"/>
      <c r="M113" s="24"/>
      <c r="N113" s="20"/>
      <c r="O113" s="20"/>
      <c r="P113" s="20"/>
      <c r="Q113" s="20"/>
      <c r="R113" s="20"/>
    </row>
    <row r="114" spans="1:18" ht="18" customHeight="1">
      <c r="A114" s="9">
        <v>66</v>
      </c>
      <c r="B114" s="121" t="str">
        <f t="shared" si="4"/>
        <v>3级-3级</v>
      </c>
      <c r="C114" s="121" t="s">
        <v>69</v>
      </c>
      <c r="D114" s="121" t="s">
        <v>245</v>
      </c>
      <c r="E114" s="121" t="s">
        <v>69</v>
      </c>
      <c r="F114" s="121" t="s">
        <v>350</v>
      </c>
      <c r="G114" s="21" t="s">
        <v>566</v>
      </c>
      <c r="H114" s="124" t="s">
        <v>11</v>
      </c>
      <c r="I114" s="123">
        <v>2422255.19</v>
      </c>
      <c r="J114" s="126"/>
      <c r="K114" s="127"/>
      <c r="L114" s="40"/>
      <c r="M114" s="24"/>
      <c r="N114" s="20"/>
      <c r="O114" s="20"/>
      <c r="P114" s="20"/>
      <c r="Q114" s="20"/>
      <c r="R114" s="20"/>
    </row>
    <row r="115" spans="1:18" ht="18" customHeight="1">
      <c r="A115" s="9">
        <v>67</v>
      </c>
      <c r="B115" s="121" t="str">
        <f t="shared" si="4"/>
        <v>3级-3级</v>
      </c>
      <c r="C115" s="121" t="s">
        <v>69</v>
      </c>
      <c r="D115" s="121" t="s">
        <v>245</v>
      </c>
      <c r="E115" s="121" t="s">
        <v>69</v>
      </c>
      <c r="F115" s="121" t="s">
        <v>350</v>
      </c>
      <c r="G115" s="21" t="s">
        <v>567</v>
      </c>
      <c r="H115" s="124" t="s">
        <v>5</v>
      </c>
      <c r="I115" s="123">
        <v>2658984.0499999998</v>
      </c>
      <c r="J115" s="126"/>
      <c r="K115" s="127"/>
      <c r="L115" s="40"/>
      <c r="M115" s="24"/>
      <c r="N115" s="20"/>
      <c r="O115" s="20"/>
      <c r="P115" s="20"/>
      <c r="Q115" s="20"/>
      <c r="R115" s="20"/>
    </row>
    <row r="116" spans="1:18" ht="18" customHeight="1">
      <c r="A116" s="9">
        <v>68</v>
      </c>
      <c r="B116" s="121" t="str">
        <f t="shared" si="4"/>
        <v>3级-2级</v>
      </c>
      <c r="C116" s="121" t="s">
        <v>69</v>
      </c>
      <c r="D116" s="121" t="s">
        <v>245</v>
      </c>
      <c r="E116" s="121" t="s">
        <v>66</v>
      </c>
      <c r="F116" s="121" t="s">
        <v>354</v>
      </c>
      <c r="G116" s="21" t="s">
        <v>531</v>
      </c>
      <c r="H116" s="124" t="s">
        <v>7</v>
      </c>
      <c r="I116" s="123">
        <v>270200</v>
      </c>
      <c r="J116" s="126"/>
      <c r="K116" s="127"/>
      <c r="L116" s="20"/>
      <c r="M116" s="24"/>
      <c r="N116" s="20"/>
      <c r="O116" s="20"/>
      <c r="P116" s="20"/>
      <c r="Q116" s="20"/>
      <c r="R116" s="20"/>
    </row>
    <row r="117" spans="1:18" ht="18" customHeight="1">
      <c r="A117" s="9">
        <v>69</v>
      </c>
      <c r="B117" s="121" t="str">
        <f t="shared" si="4"/>
        <v>3级-3级</v>
      </c>
      <c r="C117" s="121" t="s">
        <v>69</v>
      </c>
      <c r="D117" s="121" t="s">
        <v>245</v>
      </c>
      <c r="E117" s="121" t="s">
        <v>69</v>
      </c>
      <c r="F117" s="121" t="s">
        <v>354</v>
      </c>
      <c r="G117" s="21" t="s">
        <v>306</v>
      </c>
      <c r="H117" s="124" t="s">
        <v>9</v>
      </c>
      <c r="I117" s="123">
        <v>50804.02</v>
      </c>
      <c r="J117" s="126"/>
      <c r="K117" s="127"/>
      <c r="L117" s="20"/>
      <c r="M117" s="24"/>
      <c r="N117" s="20"/>
      <c r="O117" s="20"/>
      <c r="P117" s="20"/>
      <c r="Q117" s="20"/>
      <c r="R117" s="20"/>
    </row>
    <row r="118" spans="1:18" ht="18" customHeight="1">
      <c r="A118" s="9">
        <v>70</v>
      </c>
      <c r="B118" s="121" t="str">
        <f t="shared" si="4"/>
        <v>3级-2级</v>
      </c>
      <c r="C118" s="121" t="s">
        <v>69</v>
      </c>
      <c r="D118" s="121" t="s">
        <v>245</v>
      </c>
      <c r="E118" s="121" t="s">
        <v>66</v>
      </c>
      <c r="F118" s="121" t="s">
        <v>354</v>
      </c>
      <c r="G118" s="21" t="s">
        <v>568</v>
      </c>
      <c r="H118" s="124" t="s">
        <v>9</v>
      </c>
      <c r="I118" s="123">
        <v>540000</v>
      </c>
      <c r="J118" s="126"/>
      <c r="K118" s="127"/>
      <c r="L118" s="20"/>
      <c r="M118" s="24"/>
      <c r="N118" s="20"/>
      <c r="O118" s="20"/>
      <c r="P118" s="20"/>
      <c r="Q118" s="20"/>
      <c r="R118" s="20"/>
    </row>
    <row r="119" spans="1:18" ht="18" customHeight="1">
      <c r="A119" s="9">
        <v>71</v>
      </c>
      <c r="B119" s="121" t="str">
        <f t="shared" si="4"/>
        <v>3级-3级</v>
      </c>
      <c r="C119" s="121" t="s">
        <v>69</v>
      </c>
      <c r="D119" s="121" t="s">
        <v>245</v>
      </c>
      <c r="E119" s="121" t="s">
        <v>69</v>
      </c>
      <c r="F119" s="121" t="s">
        <v>427</v>
      </c>
      <c r="G119" s="21" t="s">
        <v>569</v>
      </c>
      <c r="H119" s="124" t="s">
        <v>5</v>
      </c>
      <c r="I119" s="123">
        <v>9074.0499999999993</v>
      </c>
      <c r="J119" s="126"/>
      <c r="K119" s="127"/>
      <c r="L119" s="20"/>
      <c r="M119" s="24"/>
      <c r="N119" s="20"/>
      <c r="O119" s="20"/>
      <c r="P119" s="20"/>
      <c r="Q119" s="20"/>
      <c r="R119" s="20"/>
    </row>
    <row r="120" spans="1:18" ht="18" customHeight="1">
      <c r="A120" s="9">
        <v>72</v>
      </c>
      <c r="B120" s="121" t="str">
        <f t="shared" si="4"/>
        <v>3级-3级</v>
      </c>
      <c r="C120" s="121" t="s">
        <v>69</v>
      </c>
      <c r="D120" s="121" t="s">
        <v>245</v>
      </c>
      <c r="E120" s="121" t="s">
        <v>69</v>
      </c>
      <c r="F120" s="121" t="s">
        <v>427</v>
      </c>
      <c r="G120" s="21" t="s">
        <v>570</v>
      </c>
      <c r="H120" s="124" t="s">
        <v>9</v>
      </c>
      <c r="I120" s="123">
        <v>1561.44</v>
      </c>
      <c r="J120" s="126"/>
      <c r="K120" s="127"/>
      <c r="L120" s="20"/>
      <c r="M120" s="24"/>
      <c r="N120" s="20"/>
      <c r="O120" s="20"/>
      <c r="P120" s="20"/>
      <c r="Q120" s="20"/>
      <c r="R120" s="20"/>
    </row>
    <row r="121" spans="1:18" ht="18" customHeight="1">
      <c r="A121" s="9">
        <v>73</v>
      </c>
      <c r="B121" s="121" t="str">
        <f t="shared" si="4"/>
        <v>3级-2级</v>
      </c>
      <c r="C121" s="121" t="s">
        <v>69</v>
      </c>
      <c r="D121" s="121" t="s">
        <v>245</v>
      </c>
      <c r="E121" s="121" t="s">
        <v>66</v>
      </c>
      <c r="F121" s="121" t="s">
        <v>195</v>
      </c>
      <c r="G121" s="21" t="s">
        <v>571</v>
      </c>
      <c r="H121" s="124" t="s">
        <v>3</v>
      </c>
      <c r="I121" s="123">
        <v>2126159.1</v>
      </c>
      <c r="J121" s="126"/>
      <c r="K121" s="127"/>
      <c r="L121" s="20"/>
      <c r="M121" s="24"/>
      <c r="N121" s="20"/>
      <c r="O121" s="20"/>
      <c r="P121" s="20"/>
      <c r="Q121" s="20"/>
      <c r="R121" s="20"/>
    </row>
    <row r="122" spans="1:18" ht="18" customHeight="1">
      <c r="A122" s="9">
        <v>74</v>
      </c>
      <c r="B122" s="121" t="str">
        <f t="shared" si="4"/>
        <v>3级-2级</v>
      </c>
      <c r="C122" s="121" t="s">
        <v>69</v>
      </c>
      <c r="D122" s="121" t="s">
        <v>245</v>
      </c>
      <c r="E122" s="121" t="s">
        <v>66</v>
      </c>
      <c r="F122" s="121" t="s">
        <v>429</v>
      </c>
      <c r="G122" s="21" t="s">
        <v>185</v>
      </c>
      <c r="H122" s="124" t="s">
        <v>5</v>
      </c>
      <c r="I122" s="123">
        <v>4000000</v>
      </c>
      <c r="J122" s="126"/>
      <c r="K122" s="127"/>
      <c r="L122" s="20"/>
      <c r="M122" s="24"/>
      <c r="N122" s="20"/>
      <c r="O122" s="20"/>
      <c r="P122" s="20"/>
      <c r="Q122" s="20"/>
      <c r="R122" s="20"/>
    </row>
    <row r="123" spans="1:18" ht="18" customHeight="1">
      <c r="A123" s="9">
        <v>75</v>
      </c>
      <c r="B123" s="121" t="str">
        <f t="shared" si="4"/>
        <v>3级-3级</v>
      </c>
      <c r="C123" s="121" t="s">
        <v>69</v>
      </c>
      <c r="D123" s="121" t="s">
        <v>245</v>
      </c>
      <c r="E123" s="121" t="s">
        <v>69</v>
      </c>
      <c r="F123" s="121" t="s">
        <v>429</v>
      </c>
      <c r="G123" s="21" t="s">
        <v>185</v>
      </c>
      <c r="H123" s="124" t="s">
        <v>9</v>
      </c>
      <c r="I123" s="123">
        <v>4000000</v>
      </c>
      <c r="J123" s="126"/>
      <c r="K123" s="127"/>
      <c r="L123" s="20"/>
      <c r="M123" s="24"/>
      <c r="N123" s="20"/>
      <c r="O123" s="20"/>
      <c r="P123" s="20"/>
      <c r="Q123" s="20"/>
      <c r="R123" s="20"/>
    </row>
    <row r="124" spans="1:18" ht="18" customHeight="1">
      <c r="A124" s="9">
        <v>76</v>
      </c>
      <c r="B124" s="121" t="str">
        <f t="shared" si="4"/>
        <v>3级-2级</v>
      </c>
      <c r="C124" s="121" t="s">
        <v>69</v>
      </c>
      <c r="D124" s="121" t="s">
        <v>245</v>
      </c>
      <c r="E124" s="121" t="s">
        <v>66</v>
      </c>
      <c r="F124" s="121" t="s">
        <v>429</v>
      </c>
      <c r="G124" s="21" t="s">
        <v>564</v>
      </c>
      <c r="H124" s="124" t="s">
        <v>565</v>
      </c>
      <c r="I124" s="123">
        <v>19944167.632380001</v>
      </c>
      <c r="J124" s="126"/>
      <c r="K124" s="127"/>
      <c r="L124" s="20"/>
      <c r="M124" s="24"/>
      <c r="N124" s="20"/>
      <c r="O124" s="20"/>
      <c r="P124" s="20"/>
      <c r="Q124" s="20"/>
      <c r="R124" s="20"/>
    </row>
    <row r="125" spans="1:18" ht="18" customHeight="1">
      <c r="A125" s="9">
        <v>77</v>
      </c>
      <c r="B125" s="121" t="str">
        <f t="shared" si="4"/>
        <v>3级-3级</v>
      </c>
      <c r="C125" s="121" t="s">
        <v>69</v>
      </c>
      <c r="D125" s="121" t="s">
        <v>245</v>
      </c>
      <c r="E125" s="121" t="s">
        <v>69</v>
      </c>
      <c r="F125" s="121" t="s">
        <v>415</v>
      </c>
      <c r="G125" s="21" t="s">
        <v>572</v>
      </c>
      <c r="H125" s="124" t="s">
        <v>3</v>
      </c>
      <c r="I125" s="123">
        <v>840</v>
      </c>
      <c r="J125" s="126"/>
      <c r="K125" s="127"/>
      <c r="L125" s="20"/>
      <c r="M125" s="24"/>
      <c r="N125" s="20"/>
      <c r="O125" s="20"/>
      <c r="P125" s="20"/>
      <c r="Q125" s="20"/>
      <c r="R125" s="20"/>
    </row>
    <row r="126" spans="1:18" ht="18" customHeight="1">
      <c r="A126" s="9">
        <v>78</v>
      </c>
      <c r="B126" s="121" t="str">
        <f t="shared" si="4"/>
        <v>3级-3级</v>
      </c>
      <c r="C126" s="121" t="s">
        <v>69</v>
      </c>
      <c r="D126" s="121" t="s">
        <v>245</v>
      </c>
      <c r="E126" s="121" t="s">
        <v>69</v>
      </c>
      <c r="F126" s="121" t="s">
        <v>438</v>
      </c>
      <c r="G126" s="21" t="s">
        <v>571</v>
      </c>
      <c r="H126" s="124" t="s">
        <v>3</v>
      </c>
      <c r="I126" s="123">
        <v>6486</v>
      </c>
      <c r="J126" s="126"/>
      <c r="K126" s="127"/>
      <c r="L126" s="20"/>
      <c r="M126" s="24"/>
      <c r="N126" s="20"/>
      <c r="O126" s="20"/>
      <c r="P126" s="20"/>
      <c r="Q126" s="20"/>
      <c r="R126" s="20"/>
    </row>
    <row r="127" spans="1:18" ht="18" customHeight="1">
      <c r="A127" s="9">
        <v>79</v>
      </c>
      <c r="B127" s="121" t="str">
        <f t="shared" si="4"/>
        <v>3级-4级</v>
      </c>
      <c r="C127" s="121" t="s">
        <v>69</v>
      </c>
      <c r="D127" s="121" t="s">
        <v>245</v>
      </c>
      <c r="E127" s="121" t="s">
        <v>72</v>
      </c>
      <c r="F127" s="121" t="s">
        <v>97</v>
      </c>
      <c r="G127" s="128" t="s">
        <v>573</v>
      </c>
      <c r="H127" s="124" t="s">
        <v>9</v>
      </c>
      <c r="I127" s="123">
        <v>289958.5</v>
      </c>
      <c r="J127" s="126"/>
      <c r="K127" s="127"/>
      <c r="L127" s="20"/>
      <c r="M127" s="24"/>
      <c r="N127" s="20"/>
      <c r="O127" s="20"/>
      <c r="P127" s="20"/>
      <c r="Q127" s="20"/>
      <c r="R127" s="20"/>
    </row>
    <row r="128" spans="1:18" ht="18" customHeight="1">
      <c r="A128" s="9">
        <v>80</v>
      </c>
      <c r="B128" s="121" t="str">
        <f t="shared" si="4"/>
        <v>3级-4级</v>
      </c>
      <c r="C128" s="121" t="s">
        <v>69</v>
      </c>
      <c r="D128" s="121" t="s">
        <v>245</v>
      </c>
      <c r="E128" s="121" t="s">
        <v>72</v>
      </c>
      <c r="F128" s="121" t="s">
        <v>76</v>
      </c>
      <c r="G128" s="21" t="s">
        <v>571</v>
      </c>
      <c r="H128" s="124" t="s">
        <v>3</v>
      </c>
      <c r="I128" s="123">
        <v>1072</v>
      </c>
      <c r="J128" s="126"/>
      <c r="K128" s="127"/>
      <c r="L128" s="20"/>
      <c r="M128" s="24"/>
      <c r="N128" s="20"/>
      <c r="O128" s="20"/>
      <c r="P128" s="20"/>
      <c r="Q128" s="20"/>
      <c r="R128" s="20"/>
    </row>
    <row r="129" spans="1:18" ht="18" customHeight="1">
      <c r="A129" s="9">
        <v>81</v>
      </c>
      <c r="B129" s="121" t="str">
        <f t="shared" si="4"/>
        <v>3级-4级</v>
      </c>
      <c r="C129" s="121" t="s">
        <v>69</v>
      </c>
      <c r="D129" s="121" t="s">
        <v>245</v>
      </c>
      <c r="E129" s="121" t="s">
        <v>72</v>
      </c>
      <c r="F129" s="121" t="s">
        <v>76</v>
      </c>
      <c r="G129" s="128" t="s">
        <v>573</v>
      </c>
      <c r="H129" s="124" t="s">
        <v>9</v>
      </c>
      <c r="I129" s="123">
        <v>50390.18</v>
      </c>
      <c r="J129" s="126"/>
      <c r="K129" s="127"/>
      <c r="L129" s="20"/>
      <c r="M129" s="24"/>
      <c r="N129" s="20"/>
      <c r="O129" s="20"/>
      <c r="P129" s="20"/>
      <c r="Q129" s="20"/>
      <c r="R129" s="20"/>
    </row>
    <row r="130" spans="1:18" ht="18" customHeight="1">
      <c r="A130" s="9">
        <v>82</v>
      </c>
      <c r="B130" s="121" t="str">
        <f t="shared" si="4"/>
        <v>3级-4级</v>
      </c>
      <c r="C130" s="121" t="s">
        <v>69</v>
      </c>
      <c r="D130" s="121" t="s">
        <v>245</v>
      </c>
      <c r="E130" s="121" t="s">
        <v>72</v>
      </c>
      <c r="F130" s="121" t="s">
        <v>76</v>
      </c>
      <c r="G130" s="128" t="s">
        <v>77</v>
      </c>
      <c r="H130" s="124" t="s">
        <v>5</v>
      </c>
      <c r="I130" s="123">
        <v>94373.84</v>
      </c>
      <c r="J130" s="126"/>
      <c r="K130" s="127"/>
      <c r="L130" s="20"/>
      <c r="M130" s="24"/>
      <c r="N130" s="20"/>
      <c r="O130" s="20"/>
      <c r="P130" s="20"/>
      <c r="Q130" s="20"/>
      <c r="R130" s="20"/>
    </row>
    <row r="131" spans="1:18" ht="18" customHeight="1">
      <c r="A131" s="9">
        <v>83</v>
      </c>
      <c r="B131" s="121" t="str">
        <f t="shared" si="4"/>
        <v>3级-2级</v>
      </c>
      <c r="C131" s="121" t="s">
        <v>69</v>
      </c>
      <c r="D131" s="121" t="s">
        <v>245</v>
      </c>
      <c r="E131" s="121" t="s">
        <v>66</v>
      </c>
      <c r="F131" s="121" t="s">
        <v>179</v>
      </c>
      <c r="G131" s="21" t="s">
        <v>571</v>
      </c>
      <c r="H131" s="124" t="s">
        <v>3</v>
      </c>
      <c r="I131" s="123">
        <v>2340</v>
      </c>
      <c r="J131" s="126"/>
      <c r="K131" s="127"/>
      <c r="L131" s="20"/>
      <c r="M131" s="24"/>
      <c r="N131" s="20"/>
      <c r="O131" s="20"/>
      <c r="P131" s="20"/>
      <c r="Q131" s="20"/>
      <c r="R131" s="20"/>
    </row>
    <row r="132" spans="1:18" ht="18" customHeight="1">
      <c r="A132" s="9">
        <v>84</v>
      </c>
      <c r="B132" s="121" t="str">
        <f t="shared" si="4"/>
        <v>3级-2级</v>
      </c>
      <c r="C132" s="121" t="s">
        <v>69</v>
      </c>
      <c r="D132" s="121" t="s">
        <v>245</v>
      </c>
      <c r="E132" s="121" t="s">
        <v>66</v>
      </c>
      <c r="F132" s="121" t="s">
        <v>88</v>
      </c>
      <c r="G132" s="128" t="s">
        <v>77</v>
      </c>
      <c r="H132" s="124" t="s">
        <v>5</v>
      </c>
      <c r="I132" s="123">
        <v>1608352.2</v>
      </c>
      <c r="J132" s="126"/>
      <c r="K132" s="127"/>
      <c r="L132" s="20"/>
      <c r="M132" s="24"/>
      <c r="N132" s="20"/>
      <c r="O132" s="20"/>
      <c r="P132" s="20"/>
      <c r="Q132" s="20"/>
      <c r="R132" s="20"/>
    </row>
    <row r="133" spans="1:18" ht="18" customHeight="1">
      <c r="A133" s="9">
        <v>85</v>
      </c>
      <c r="B133" s="121" t="str">
        <f t="shared" si="4"/>
        <v>3级-3级</v>
      </c>
      <c r="C133" s="121" t="s">
        <v>69</v>
      </c>
      <c r="D133" s="121" t="s">
        <v>341</v>
      </c>
      <c r="E133" s="121" t="s">
        <v>69</v>
      </c>
      <c r="F133" s="121" t="s">
        <v>180</v>
      </c>
      <c r="G133" s="61" t="s">
        <v>165</v>
      </c>
      <c r="H133" s="124" t="s">
        <v>5</v>
      </c>
      <c r="I133" s="123">
        <v>386031</v>
      </c>
      <c r="J133" s="54"/>
      <c r="K133" s="55"/>
      <c r="L133" s="56"/>
      <c r="M133" s="57"/>
      <c r="N133" s="58"/>
      <c r="O133" s="58"/>
      <c r="P133" s="58"/>
      <c r="Q133" s="58"/>
      <c r="R133" s="58"/>
    </row>
    <row r="134" spans="1:18" ht="18" customHeight="1">
      <c r="A134" s="9">
        <v>86</v>
      </c>
      <c r="B134" s="121" t="str">
        <f t="shared" si="4"/>
        <v>3级-3级</v>
      </c>
      <c r="C134" s="121" t="s">
        <v>69</v>
      </c>
      <c r="D134" s="121" t="s">
        <v>341</v>
      </c>
      <c r="E134" s="121" t="s">
        <v>69</v>
      </c>
      <c r="F134" s="121" t="s">
        <v>347</v>
      </c>
      <c r="G134" s="61" t="s">
        <v>574</v>
      </c>
      <c r="H134" s="124" t="s">
        <v>9</v>
      </c>
      <c r="I134" s="123">
        <v>14120146.5</v>
      </c>
      <c r="J134" s="54"/>
      <c r="K134" s="55"/>
      <c r="L134" s="56"/>
      <c r="M134" s="57"/>
      <c r="N134" s="58"/>
      <c r="O134" s="58"/>
      <c r="P134" s="58"/>
      <c r="Q134" s="58"/>
      <c r="R134" s="58"/>
    </row>
    <row r="135" spans="1:18" ht="18" customHeight="1">
      <c r="A135" s="9">
        <v>87</v>
      </c>
      <c r="B135" s="121" t="str">
        <f t="shared" si="4"/>
        <v>3级-3级</v>
      </c>
      <c r="C135" s="121" t="s">
        <v>69</v>
      </c>
      <c r="D135" s="121" t="s">
        <v>341</v>
      </c>
      <c r="E135" s="121" t="s">
        <v>69</v>
      </c>
      <c r="F135" s="121" t="s">
        <v>355</v>
      </c>
      <c r="G135" s="61" t="s">
        <v>185</v>
      </c>
      <c r="H135" s="124" t="s">
        <v>5</v>
      </c>
      <c r="I135" s="123">
        <v>3000000</v>
      </c>
      <c r="J135" s="54"/>
      <c r="K135" s="55"/>
      <c r="L135" s="56"/>
      <c r="M135" s="57"/>
      <c r="N135" s="58"/>
      <c r="O135" s="58"/>
      <c r="P135" s="58"/>
      <c r="Q135" s="58"/>
      <c r="R135" s="58"/>
    </row>
    <row r="136" spans="1:18" ht="18" customHeight="1">
      <c r="A136" s="9">
        <v>88</v>
      </c>
      <c r="B136" s="121" t="str">
        <f t="shared" si="4"/>
        <v>3级-2级</v>
      </c>
      <c r="C136" s="121" t="s">
        <v>69</v>
      </c>
      <c r="D136" s="121" t="s">
        <v>341</v>
      </c>
      <c r="E136" s="121" t="s">
        <v>66</v>
      </c>
      <c r="F136" s="121" t="s">
        <v>89</v>
      </c>
      <c r="G136" s="61" t="s">
        <v>185</v>
      </c>
      <c r="H136" s="124" t="s">
        <v>5</v>
      </c>
      <c r="I136" s="123">
        <v>13515272.640000001</v>
      </c>
      <c r="J136" s="54"/>
      <c r="K136" s="55"/>
      <c r="L136" s="56"/>
      <c r="M136" s="57"/>
      <c r="N136" s="58"/>
      <c r="O136" s="58"/>
      <c r="P136" s="58"/>
      <c r="Q136" s="58"/>
      <c r="R136" s="58"/>
    </row>
    <row r="137" spans="1:18" ht="18" customHeight="1">
      <c r="A137" s="9">
        <v>89</v>
      </c>
      <c r="B137" s="121" t="str">
        <f t="shared" si="4"/>
        <v>3级-2级</v>
      </c>
      <c r="C137" s="121" t="s">
        <v>69</v>
      </c>
      <c r="D137" s="121" t="s">
        <v>341</v>
      </c>
      <c r="E137" s="121" t="s">
        <v>66</v>
      </c>
      <c r="F137" s="121" t="s">
        <v>89</v>
      </c>
      <c r="G137" s="61" t="s">
        <v>575</v>
      </c>
      <c r="H137" s="124" t="s">
        <v>5</v>
      </c>
      <c r="I137" s="123">
        <v>21703.67</v>
      </c>
      <c r="J137" s="54"/>
      <c r="K137" s="55"/>
      <c r="L137" s="56"/>
      <c r="M137" s="57"/>
      <c r="N137" s="58"/>
      <c r="O137" s="58"/>
      <c r="P137" s="58"/>
      <c r="Q137" s="58"/>
      <c r="R137" s="58"/>
    </row>
    <row r="138" spans="1:18" ht="18" customHeight="1">
      <c r="A138" s="9">
        <v>90</v>
      </c>
      <c r="B138" s="121" t="str">
        <f t="shared" si="4"/>
        <v>3级-2级</v>
      </c>
      <c r="C138" s="121" t="s">
        <v>69</v>
      </c>
      <c r="D138" s="121" t="s">
        <v>341</v>
      </c>
      <c r="E138" s="121" t="s">
        <v>66</v>
      </c>
      <c r="F138" s="121" t="s">
        <v>89</v>
      </c>
      <c r="G138" s="61" t="s">
        <v>576</v>
      </c>
      <c r="H138" s="124" t="s">
        <v>7</v>
      </c>
      <c r="I138" s="123">
        <v>181232.16</v>
      </c>
      <c r="J138" s="54"/>
      <c r="K138" s="55"/>
      <c r="L138" s="59"/>
      <c r="M138" s="57"/>
      <c r="N138" s="58"/>
      <c r="O138" s="58" t="str">
        <f t="shared" ref="O138:O143" si="5">IF(M138=0,"OK","待核对")</f>
        <v>OK</v>
      </c>
      <c r="P138" s="58"/>
      <c r="Q138" s="58"/>
      <c r="R138" s="58"/>
    </row>
    <row r="139" spans="1:18" ht="18" customHeight="1">
      <c r="A139" s="9">
        <v>91</v>
      </c>
      <c r="B139" s="121" t="str">
        <f t="shared" si="4"/>
        <v>3级-3级</v>
      </c>
      <c r="C139" s="121" t="s">
        <v>69</v>
      </c>
      <c r="D139" s="121" t="s">
        <v>341</v>
      </c>
      <c r="E139" s="121" t="s">
        <v>69</v>
      </c>
      <c r="F139" s="121" t="s">
        <v>195</v>
      </c>
      <c r="G139" s="61" t="s">
        <v>306</v>
      </c>
      <c r="H139" s="124" t="s">
        <v>3</v>
      </c>
      <c r="I139" s="123">
        <v>1836.03</v>
      </c>
      <c r="J139" s="54"/>
      <c r="K139" s="55"/>
      <c r="L139" s="59"/>
      <c r="M139" s="57"/>
      <c r="N139" s="58"/>
      <c r="O139" s="58" t="str">
        <f t="shared" si="5"/>
        <v>OK</v>
      </c>
      <c r="P139" s="58"/>
      <c r="Q139" s="58"/>
      <c r="R139" s="58"/>
    </row>
    <row r="140" spans="1:18" ht="18" customHeight="1">
      <c r="A140" s="9">
        <v>92</v>
      </c>
      <c r="B140" s="121" t="str">
        <f t="shared" si="4"/>
        <v>3级-3级</v>
      </c>
      <c r="C140" s="121" t="s">
        <v>69</v>
      </c>
      <c r="D140" s="121" t="s">
        <v>341</v>
      </c>
      <c r="E140" s="121" t="s">
        <v>69</v>
      </c>
      <c r="F140" s="121" t="s">
        <v>352</v>
      </c>
      <c r="G140" s="61" t="s">
        <v>165</v>
      </c>
      <c r="H140" s="124" t="s">
        <v>5</v>
      </c>
      <c r="I140" s="123">
        <v>25770.84</v>
      </c>
      <c r="J140" s="54"/>
      <c r="K140" s="55"/>
      <c r="L140" s="59"/>
      <c r="M140" s="57"/>
      <c r="N140" s="58"/>
      <c r="O140" s="58" t="str">
        <f t="shared" si="5"/>
        <v>OK</v>
      </c>
      <c r="P140" s="58"/>
      <c r="Q140" s="58"/>
      <c r="R140" s="58"/>
    </row>
    <row r="141" spans="1:18" ht="18" customHeight="1">
      <c r="A141" s="9">
        <v>93</v>
      </c>
      <c r="B141" s="121" t="str">
        <f t="shared" si="4"/>
        <v>3级-4级</v>
      </c>
      <c r="C141" s="121" t="s">
        <v>69</v>
      </c>
      <c r="D141" s="121" t="s">
        <v>341</v>
      </c>
      <c r="E141" s="121" t="s">
        <v>72</v>
      </c>
      <c r="F141" s="121" t="s">
        <v>76</v>
      </c>
      <c r="G141" s="61" t="s">
        <v>165</v>
      </c>
      <c r="H141" s="124" t="s">
        <v>5</v>
      </c>
      <c r="I141" s="123">
        <v>4079089.03</v>
      </c>
      <c r="J141" s="54"/>
      <c r="K141" s="55"/>
      <c r="L141" s="60"/>
      <c r="M141" s="57"/>
      <c r="N141" s="58"/>
      <c r="O141" s="58" t="str">
        <f t="shared" si="5"/>
        <v>OK</v>
      </c>
      <c r="P141" s="58"/>
      <c r="Q141" s="58"/>
      <c r="R141" s="58"/>
    </row>
    <row r="142" spans="1:18" ht="18" customHeight="1">
      <c r="A142" s="9">
        <v>94</v>
      </c>
      <c r="B142" s="121" t="str">
        <f t="shared" si="4"/>
        <v>3级-4级</v>
      </c>
      <c r="C142" s="121" t="s">
        <v>69</v>
      </c>
      <c r="D142" s="121" t="s">
        <v>341</v>
      </c>
      <c r="E142" s="121" t="s">
        <v>72</v>
      </c>
      <c r="F142" s="121" t="s">
        <v>76</v>
      </c>
      <c r="G142" s="61" t="s">
        <v>532</v>
      </c>
      <c r="H142" s="124" t="s">
        <v>9</v>
      </c>
      <c r="I142" s="123">
        <v>38425.379999999997</v>
      </c>
      <c r="J142" s="54"/>
      <c r="K142" s="55"/>
      <c r="L142" s="60"/>
      <c r="M142" s="57"/>
      <c r="N142" s="58"/>
      <c r="O142" s="58" t="str">
        <f t="shared" si="5"/>
        <v>OK</v>
      </c>
      <c r="P142" s="58"/>
      <c r="Q142" s="58"/>
      <c r="R142" s="58"/>
    </row>
    <row r="143" spans="1:18" ht="18" customHeight="1">
      <c r="A143" s="9">
        <v>95</v>
      </c>
      <c r="B143" s="121" t="str">
        <f t="shared" si="4"/>
        <v>3级-3级</v>
      </c>
      <c r="C143" s="121" t="s">
        <v>69</v>
      </c>
      <c r="D143" s="121" t="s">
        <v>341</v>
      </c>
      <c r="E143" s="121" t="s">
        <v>69</v>
      </c>
      <c r="F143" s="121" t="s">
        <v>349</v>
      </c>
      <c r="G143" s="61" t="s">
        <v>185</v>
      </c>
      <c r="H143" s="124" t="s">
        <v>5</v>
      </c>
      <c r="I143" s="123">
        <v>2012400</v>
      </c>
      <c r="J143" s="54"/>
      <c r="K143" s="55"/>
      <c r="L143" s="58"/>
      <c r="M143" s="57"/>
      <c r="N143" s="58"/>
      <c r="O143" s="58" t="str">
        <f t="shared" si="5"/>
        <v>OK</v>
      </c>
      <c r="P143" s="58"/>
      <c r="Q143" s="58"/>
      <c r="R143" s="58"/>
    </row>
    <row r="144" spans="1:18" ht="18" customHeight="1">
      <c r="A144" s="9">
        <v>96</v>
      </c>
      <c r="B144" s="121" t="str">
        <f t="shared" si="4"/>
        <v>3级-3级</v>
      </c>
      <c r="C144" s="121" t="s">
        <v>69</v>
      </c>
      <c r="D144" s="121" t="s">
        <v>196</v>
      </c>
      <c r="E144" s="121" t="s">
        <v>69</v>
      </c>
      <c r="F144" s="121" t="s">
        <v>355</v>
      </c>
      <c r="G144" s="61" t="s">
        <v>268</v>
      </c>
      <c r="H144" s="124" t="s">
        <v>9</v>
      </c>
      <c r="I144" s="123">
        <v>10085340</v>
      </c>
      <c r="J144" s="54"/>
      <c r="K144" s="55"/>
      <c r="L144" s="58"/>
      <c r="M144" s="57"/>
      <c r="N144" s="58"/>
      <c r="O144" s="58"/>
      <c r="P144" s="58"/>
      <c r="Q144" s="58"/>
      <c r="R144" s="58"/>
    </row>
    <row r="145" spans="1:18" ht="18" customHeight="1">
      <c r="A145" s="9">
        <v>97</v>
      </c>
      <c r="B145" s="121" t="str">
        <f>TEXT(C145,"000")&amp;"-"&amp;TEXT(E145,"000")</f>
        <v>3级-3级</v>
      </c>
      <c r="C145" s="121" t="s">
        <v>69</v>
      </c>
      <c r="D145" s="121" t="s">
        <v>196</v>
      </c>
      <c r="E145" s="121" t="s">
        <v>69</v>
      </c>
      <c r="F145" s="121" t="s">
        <v>195</v>
      </c>
      <c r="G145" s="61" t="s">
        <v>577</v>
      </c>
      <c r="H145" s="124" t="s">
        <v>5</v>
      </c>
      <c r="I145" s="123">
        <v>52808.95</v>
      </c>
      <c r="J145" s="54"/>
      <c r="K145" s="55"/>
      <c r="L145" s="58"/>
      <c r="M145" s="57"/>
      <c r="N145" s="58"/>
      <c r="O145" s="58"/>
      <c r="P145" s="58"/>
      <c r="Q145" s="58"/>
      <c r="R145" s="58"/>
    </row>
    <row r="146" spans="1:18" ht="18" customHeight="1">
      <c r="A146" s="9">
        <v>98</v>
      </c>
      <c r="B146" s="121" t="str">
        <f>TEXT(C146,"000")&amp;"-"&amp;TEXT(E146,"000")</f>
        <v>3级-3级</v>
      </c>
      <c r="C146" s="121" t="s">
        <v>69</v>
      </c>
      <c r="D146" s="121" t="s">
        <v>196</v>
      </c>
      <c r="E146" s="121" t="s">
        <v>69</v>
      </c>
      <c r="F146" s="121" t="s">
        <v>180</v>
      </c>
      <c r="G146" s="61" t="s">
        <v>577</v>
      </c>
      <c r="H146" s="124" t="s">
        <v>5</v>
      </c>
      <c r="I146" s="123">
        <v>28932.04</v>
      </c>
      <c r="J146" s="54"/>
      <c r="K146" s="55"/>
      <c r="L146" s="58"/>
      <c r="M146" s="57"/>
      <c r="N146" s="58"/>
      <c r="O146" s="58"/>
      <c r="P146" s="58"/>
      <c r="Q146" s="58"/>
      <c r="R146" s="58"/>
    </row>
    <row r="147" spans="1:18" ht="18" customHeight="1">
      <c r="A147" s="9">
        <v>99</v>
      </c>
      <c r="B147" s="121" t="str">
        <f>TEXT(C148,"000")&amp;"-"&amp;TEXT(E148,"000")</f>
        <v>3级-2级</v>
      </c>
      <c r="C147" s="121" t="s">
        <v>69</v>
      </c>
      <c r="D147" s="121" t="s">
        <v>196</v>
      </c>
      <c r="E147" s="121" t="s">
        <v>69</v>
      </c>
      <c r="F147" s="121" t="s">
        <v>180</v>
      </c>
      <c r="G147" s="61" t="s">
        <v>578</v>
      </c>
      <c r="H147" s="124" t="s">
        <v>9</v>
      </c>
      <c r="I147" s="123">
        <v>1984</v>
      </c>
      <c r="J147" s="54"/>
      <c r="K147" s="55"/>
      <c r="L147" s="58"/>
      <c r="M147" s="57"/>
      <c r="N147" s="58"/>
      <c r="O147" s="58"/>
      <c r="P147" s="58"/>
      <c r="Q147" s="58"/>
      <c r="R147" s="58"/>
    </row>
    <row r="148" spans="1:18" ht="18" customHeight="1">
      <c r="A148" s="9">
        <v>100</v>
      </c>
      <c r="B148" s="121" t="e">
        <f>TEXT(#REF!,"000")&amp;"-"&amp;TEXT(#REF!,"000")</f>
        <v>#REF!</v>
      </c>
      <c r="C148" s="121" t="s">
        <v>69</v>
      </c>
      <c r="D148" s="121" t="s">
        <v>196</v>
      </c>
      <c r="E148" s="121" t="s">
        <v>66</v>
      </c>
      <c r="F148" s="121" t="s">
        <v>84</v>
      </c>
      <c r="G148" s="61" t="s">
        <v>578</v>
      </c>
      <c r="H148" s="124" t="s">
        <v>9</v>
      </c>
      <c r="I148" s="123">
        <v>142363</v>
      </c>
      <c r="J148" s="54"/>
      <c r="K148" s="55"/>
      <c r="L148" s="58"/>
      <c r="M148" s="57"/>
      <c r="N148" s="58"/>
      <c r="O148" s="58"/>
      <c r="P148" s="58"/>
      <c r="Q148" s="58"/>
      <c r="R148" s="58"/>
    </row>
    <row r="149" spans="1:18" ht="18" customHeight="1">
      <c r="A149" s="9">
        <v>101</v>
      </c>
      <c r="B149" s="121" t="str">
        <f t="shared" ref="B149:B212" si="6">TEXT(C149,"000")&amp;"-"&amp;TEXT(E149,"000")</f>
        <v>3级-2级</v>
      </c>
      <c r="C149" s="121" t="s">
        <v>69</v>
      </c>
      <c r="D149" s="121" t="s">
        <v>196</v>
      </c>
      <c r="E149" s="121" t="s">
        <v>66</v>
      </c>
      <c r="F149" s="121" t="s">
        <v>89</v>
      </c>
      <c r="G149" s="61" t="s">
        <v>296</v>
      </c>
      <c r="H149" s="124" t="s">
        <v>24</v>
      </c>
      <c r="I149" s="123">
        <v>279900.25</v>
      </c>
      <c r="J149" s="54"/>
      <c r="K149" s="55"/>
      <c r="L149" s="58"/>
      <c r="M149" s="57"/>
      <c r="N149" s="58"/>
      <c r="O149" s="58" t="str">
        <f t="shared" ref="O149:O154" si="7">IF(M149=0,"OK","待核对")</f>
        <v>OK</v>
      </c>
      <c r="P149" s="58"/>
      <c r="Q149" s="58"/>
      <c r="R149" s="58"/>
    </row>
    <row r="150" spans="1:18" ht="18" customHeight="1">
      <c r="A150" s="9">
        <v>102</v>
      </c>
      <c r="B150" s="121" t="str">
        <f t="shared" si="6"/>
        <v>3级-2级</v>
      </c>
      <c r="C150" s="121" t="s">
        <v>69</v>
      </c>
      <c r="D150" s="121" t="s">
        <v>196</v>
      </c>
      <c r="E150" s="121" t="s">
        <v>66</v>
      </c>
      <c r="F150" s="121" t="s">
        <v>89</v>
      </c>
      <c r="G150" s="61" t="s">
        <v>579</v>
      </c>
      <c r="H150" s="124" t="s">
        <v>6</v>
      </c>
      <c r="I150" s="123">
        <v>219739.87</v>
      </c>
      <c r="J150" s="54"/>
      <c r="K150" s="55"/>
      <c r="L150" s="58"/>
      <c r="M150" s="57"/>
      <c r="N150" s="58"/>
      <c r="O150" s="58" t="str">
        <f t="shared" si="7"/>
        <v>OK</v>
      </c>
      <c r="P150" s="58"/>
      <c r="Q150" s="58"/>
      <c r="R150" s="58"/>
    </row>
    <row r="151" spans="1:18" ht="18" customHeight="1">
      <c r="A151" s="9">
        <v>103</v>
      </c>
      <c r="B151" s="121" t="str">
        <f t="shared" si="6"/>
        <v>3级-3级</v>
      </c>
      <c r="C151" s="121" t="s">
        <v>69</v>
      </c>
      <c r="D151" s="121" t="s">
        <v>196</v>
      </c>
      <c r="E151" s="121" t="s">
        <v>69</v>
      </c>
      <c r="F151" s="121" t="s">
        <v>353</v>
      </c>
      <c r="G151" s="61" t="s">
        <v>296</v>
      </c>
      <c r="H151" s="124" t="s">
        <v>24</v>
      </c>
      <c r="I151" s="123">
        <v>33369.870000000003</v>
      </c>
      <c r="J151" s="54"/>
      <c r="K151" s="55"/>
      <c r="L151" s="58"/>
      <c r="M151" s="57"/>
      <c r="N151" s="58"/>
      <c r="O151" s="58" t="str">
        <f t="shared" si="7"/>
        <v>OK</v>
      </c>
      <c r="P151" s="58"/>
      <c r="Q151" s="58"/>
      <c r="R151" s="58"/>
    </row>
    <row r="152" spans="1:18" ht="18" customHeight="1">
      <c r="A152" s="9">
        <v>104</v>
      </c>
      <c r="B152" s="121" t="str">
        <f t="shared" si="6"/>
        <v>3级-3级</v>
      </c>
      <c r="C152" s="121" t="s">
        <v>69</v>
      </c>
      <c r="D152" s="121" t="s">
        <v>196</v>
      </c>
      <c r="E152" s="121" t="s">
        <v>69</v>
      </c>
      <c r="F152" s="121" t="s">
        <v>353</v>
      </c>
      <c r="G152" s="21" t="s">
        <v>580</v>
      </c>
      <c r="H152" s="124" t="s">
        <v>21</v>
      </c>
      <c r="I152" s="123">
        <v>8000000</v>
      </c>
      <c r="J152" s="54"/>
      <c r="K152" s="55"/>
      <c r="L152" s="58"/>
      <c r="M152" s="57"/>
      <c r="N152" s="58"/>
      <c r="O152" s="58" t="str">
        <f t="shared" si="7"/>
        <v>OK</v>
      </c>
      <c r="P152" s="58"/>
      <c r="Q152" s="58"/>
      <c r="R152" s="58"/>
    </row>
    <row r="153" spans="1:18" ht="18" customHeight="1">
      <c r="A153" s="9">
        <v>105</v>
      </c>
      <c r="B153" s="121" t="str">
        <f t="shared" si="6"/>
        <v>3级-2级</v>
      </c>
      <c r="C153" s="121" t="s">
        <v>69</v>
      </c>
      <c r="D153" s="121" t="s">
        <v>196</v>
      </c>
      <c r="E153" s="121" t="s">
        <v>66</v>
      </c>
      <c r="F153" s="121" t="s">
        <v>89</v>
      </c>
      <c r="G153" s="21" t="s">
        <v>581</v>
      </c>
      <c r="H153" s="124" t="s">
        <v>23</v>
      </c>
      <c r="I153" s="123">
        <v>9800000</v>
      </c>
      <c r="J153" s="54"/>
      <c r="K153" s="55"/>
      <c r="L153" s="58"/>
      <c r="M153" s="57"/>
      <c r="N153" s="58"/>
      <c r="O153" s="58" t="str">
        <f t="shared" si="7"/>
        <v>OK</v>
      </c>
      <c r="P153" s="58"/>
      <c r="Q153" s="58"/>
      <c r="R153" s="58"/>
    </row>
    <row r="154" spans="1:18" ht="18" customHeight="1">
      <c r="A154" s="9">
        <v>106</v>
      </c>
      <c r="B154" s="121" t="str">
        <f t="shared" si="6"/>
        <v>3级-3级</v>
      </c>
      <c r="C154" s="121" t="s">
        <v>69</v>
      </c>
      <c r="D154" s="121" t="s">
        <v>196</v>
      </c>
      <c r="E154" s="121" t="s">
        <v>69</v>
      </c>
      <c r="F154" s="121" t="s">
        <v>353</v>
      </c>
      <c r="G154" s="21" t="s">
        <v>582</v>
      </c>
      <c r="H154" s="124" t="s">
        <v>23</v>
      </c>
      <c r="I154" s="123">
        <v>8000000</v>
      </c>
      <c r="J154" s="54"/>
      <c r="K154" s="55"/>
      <c r="L154" s="58"/>
      <c r="M154" s="57"/>
      <c r="N154" s="58"/>
      <c r="O154" s="58" t="str">
        <f t="shared" si="7"/>
        <v>OK</v>
      </c>
      <c r="P154" s="58"/>
      <c r="Q154" s="58"/>
      <c r="R154" s="58"/>
    </row>
    <row r="155" spans="1:18" ht="18" customHeight="1">
      <c r="A155" s="9">
        <v>107</v>
      </c>
      <c r="B155" s="121" t="str">
        <f t="shared" si="6"/>
        <v>2级-3级</v>
      </c>
      <c r="C155" s="121" t="s">
        <v>66</v>
      </c>
      <c r="D155" s="121" t="s">
        <v>89</v>
      </c>
      <c r="E155" s="121" t="s">
        <v>69</v>
      </c>
      <c r="F155" s="121" t="s">
        <v>194</v>
      </c>
      <c r="G155" s="61" t="s">
        <v>164</v>
      </c>
      <c r="H155" s="124" t="s">
        <v>3</v>
      </c>
      <c r="I155" s="125">
        <v>318338.94</v>
      </c>
      <c r="J155" s="54"/>
      <c r="K155" s="55"/>
      <c r="L155" s="58"/>
      <c r="M155" s="57"/>
      <c r="N155" s="58"/>
      <c r="O155" s="58"/>
      <c r="P155" s="58"/>
      <c r="Q155" s="58"/>
      <c r="R155" s="58"/>
    </row>
    <row r="156" spans="1:18" ht="18" customHeight="1">
      <c r="A156" s="9">
        <v>108</v>
      </c>
      <c r="B156" s="121" t="str">
        <f t="shared" si="6"/>
        <v>2级-3级</v>
      </c>
      <c r="C156" s="121" t="s">
        <v>66</v>
      </c>
      <c r="D156" s="121" t="s">
        <v>89</v>
      </c>
      <c r="E156" s="121" t="s">
        <v>69</v>
      </c>
      <c r="F156" s="121" t="s">
        <v>194</v>
      </c>
      <c r="G156" s="61" t="s">
        <v>583</v>
      </c>
      <c r="H156" s="124" t="s">
        <v>9</v>
      </c>
      <c r="I156" s="125">
        <f>41136.16+36641.62+38092.87+13012.95</f>
        <v>128883.59999999999</v>
      </c>
      <c r="J156" s="22"/>
      <c r="K156" s="23"/>
      <c r="L156" s="32"/>
      <c r="M156" s="24"/>
      <c r="N156" s="20"/>
      <c r="O156" s="20"/>
      <c r="P156" s="20"/>
      <c r="Q156" s="20"/>
      <c r="R156" s="20"/>
    </row>
    <row r="157" spans="1:18" ht="18" customHeight="1">
      <c r="A157" s="9">
        <v>109</v>
      </c>
      <c r="B157" s="121" t="str">
        <f t="shared" si="6"/>
        <v>2级-3级</v>
      </c>
      <c r="C157" s="121" t="s">
        <v>66</v>
      </c>
      <c r="D157" s="121" t="s">
        <v>89</v>
      </c>
      <c r="E157" s="121" t="s">
        <v>69</v>
      </c>
      <c r="F157" s="121" t="s">
        <v>194</v>
      </c>
      <c r="G157" s="61" t="s">
        <v>271</v>
      </c>
      <c r="H157" s="124" t="s">
        <v>9</v>
      </c>
      <c r="I157" s="125">
        <v>200000000</v>
      </c>
      <c r="J157" s="22"/>
      <c r="K157" s="23"/>
      <c r="L157" s="32"/>
      <c r="M157" s="24"/>
      <c r="N157" s="20"/>
      <c r="O157" s="20"/>
      <c r="P157" s="20"/>
      <c r="Q157" s="20"/>
      <c r="R157" s="20"/>
    </row>
    <row r="158" spans="1:18" ht="18" customHeight="1">
      <c r="A158" s="9">
        <v>110</v>
      </c>
      <c r="B158" s="121" t="str">
        <f t="shared" si="6"/>
        <v>2级-3级</v>
      </c>
      <c r="C158" s="121" t="s">
        <v>66</v>
      </c>
      <c r="D158" s="121" t="s">
        <v>89</v>
      </c>
      <c r="E158" s="121" t="s">
        <v>69</v>
      </c>
      <c r="F158" s="121" t="s">
        <v>194</v>
      </c>
      <c r="G158" s="61" t="s">
        <v>271</v>
      </c>
      <c r="H158" s="124" t="s">
        <v>5</v>
      </c>
      <c r="I158" s="125">
        <v>20000000</v>
      </c>
      <c r="J158" s="22"/>
      <c r="K158" s="23"/>
      <c r="L158" s="32"/>
      <c r="M158" s="24"/>
      <c r="N158" s="20"/>
      <c r="O158" s="20"/>
      <c r="P158" s="20"/>
      <c r="Q158" s="20"/>
      <c r="R158" s="20"/>
    </row>
    <row r="159" spans="1:18" ht="18" customHeight="1">
      <c r="A159" s="9">
        <v>111</v>
      </c>
      <c r="B159" s="121" t="str">
        <f t="shared" si="6"/>
        <v>2级-3级</v>
      </c>
      <c r="C159" s="121" t="s">
        <v>66</v>
      </c>
      <c r="D159" s="121" t="s">
        <v>89</v>
      </c>
      <c r="E159" s="121" t="s">
        <v>69</v>
      </c>
      <c r="F159" s="121" t="s">
        <v>194</v>
      </c>
      <c r="G159" s="61" t="s">
        <v>256</v>
      </c>
      <c r="H159" s="124" t="s">
        <v>3</v>
      </c>
      <c r="I159" s="125">
        <f>475000+2427777.78+2243055.56</f>
        <v>5145833.34</v>
      </c>
      <c r="J159" s="22"/>
      <c r="K159" s="23"/>
      <c r="L159" s="32"/>
      <c r="M159" s="24"/>
      <c r="N159" s="20"/>
      <c r="O159" s="20"/>
      <c r="P159" s="20"/>
      <c r="Q159" s="20"/>
      <c r="R159" s="20"/>
    </row>
    <row r="160" spans="1:18" ht="18" customHeight="1">
      <c r="A160" s="9">
        <v>112</v>
      </c>
      <c r="B160" s="121" t="str">
        <f t="shared" si="6"/>
        <v>2级-3级</v>
      </c>
      <c r="C160" s="121" t="s">
        <v>66</v>
      </c>
      <c r="D160" s="121" t="s">
        <v>89</v>
      </c>
      <c r="E160" s="121" t="s">
        <v>69</v>
      </c>
      <c r="F160" s="121" t="s">
        <v>354</v>
      </c>
      <c r="G160" s="61" t="s">
        <v>164</v>
      </c>
      <c r="H160" s="124" t="s">
        <v>3</v>
      </c>
      <c r="I160" s="125">
        <v>327416.39</v>
      </c>
      <c r="J160" s="22"/>
      <c r="K160" s="23"/>
      <c r="L160" s="38"/>
      <c r="M160" s="24"/>
      <c r="N160" s="20"/>
      <c r="O160" s="20" t="str">
        <f t="shared" ref="O160:O165" si="8">IF(M160=0,"OK","待核对")</f>
        <v>OK</v>
      </c>
      <c r="P160" s="20"/>
      <c r="Q160" s="20"/>
      <c r="R160" s="20"/>
    </row>
    <row r="161" spans="1:18" ht="18" customHeight="1">
      <c r="A161" s="9">
        <v>113</v>
      </c>
      <c r="B161" s="121" t="str">
        <f t="shared" si="6"/>
        <v>2级-3级</v>
      </c>
      <c r="C161" s="121" t="s">
        <v>66</v>
      </c>
      <c r="D161" s="121" t="s">
        <v>89</v>
      </c>
      <c r="E161" s="121" t="s">
        <v>69</v>
      </c>
      <c r="F161" s="121" t="s">
        <v>354</v>
      </c>
      <c r="G161" s="61" t="s">
        <v>531</v>
      </c>
      <c r="H161" s="124" t="s">
        <v>9</v>
      </c>
      <c r="I161" s="125">
        <v>450575</v>
      </c>
      <c r="J161" s="22"/>
      <c r="K161" s="23"/>
      <c r="L161" s="38"/>
      <c r="M161" s="24"/>
      <c r="N161" s="20"/>
      <c r="O161" s="20" t="str">
        <f t="shared" si="8"/>
        <v>OK</v>
      </c>
      <c r="P161" s="20"/>
      <c r="Q161" s="20"/>
      <c r="R161" s="20"/>
    </row>
    <row r="162" spans="1:18" ht="18" customHeight="1">
      <c r="A162" s="9">
        <v>114</v>
      </c>
      <c r="B162" s="121" t="str">
        <f t="shared" si="6"/>
        <v>2级-3级</v>
      </c>
      <c r="C162" s="121" t="s">
        <v>66</v>
      </c>
      <c r="D162" s="121" t="s">
        <v>89</v>
      </c>
      <c r="E162" s="121" t="s">
        <v>69</v>
      </c>
      <c r="F162" s="121" t="s">
        <v>354</v>
      </c>
      <c r="G162" s="61" t="s">
        <v>583</v>
      </c>
      <c r="H162" s="124" t="s">
        <v>9</v>
      </c>
      <c r="I162" s="125">
        <f>40086.51+45749.6+34584.68+22444.46</f>
        <v>142865.25</v>
      </c>
      <c r="J162" s="22"/>
      <c r="K162" s="23"/>
      <c r="L162" s="38"/>
      <c r="M162" s="24"/>
      <c r="N162" s="20"/>
      <c r="O162" s="20" t="str">
        <f t="shared" si="8"/>
        <v>OK</v>
      </c>
      <c r="P162" s="20"/>
      <c r="Q162" s="20"/>
      <c r="R162" s="20"/>
    </row>
    <row r="163" spans="1:18" ht="18" customHeight="1">
      <c r="A163" s="9">
        <v>115</v>
      </c>
      <c r="B163" s="121" t="str">
        <f t="shared" si="6"/>
        <v>2级-3级</v>
      </c>
      <c r="C163" s="121" t="s">
        <v>66</v>
      </c>
      <c r="D163" s="121" t="s">
        <v>89</v>
      </c>
      <c r="E163" s="121" t="s">
        <v>69</v>
      </c>
      <c r="F163" s="121" t="s">
        <v>354</v>
      </c>
      <c r="G163" s="61" t="s">
        <v>584</v>
      </c>
      <c r="H163" s="124" t="s">
        <v>5</v>
      </c>
      <c r="I163" s="125">
        <v>10000000</v>
      </c>
      <c r="J163" s="22"/>
      <c r="K163" s="23"/>
      <c r="L163" s="40"/>
      <c r="M163" s="24"/>
      <c r="N163" s="20"/>
      <c r="O163" s="20" t="str">
        <f t="shared" si="8"/>
        <v>OK</v>
      </c>
      <c r="P163" s="20"/>
      <c r="Q163" s="20"/>
      <c r="R163" s="20"/>
    </row>
    <row r="164" spans="1:18" ht="18" customHeight="1">
      <c r="A164" s="9">
        <v>116</v>
      </c>
      <c r="B164" s="121" t="str">
        <f t="shared" si="6"/>
        <v>2级-3级</v>
      </c>
      <c r="C164" s="121" t="s">
        <v>66</v>
      </c>
      <c r="D164" s="121" t="s">
        <v>89</v>
      </c>
      <c r="E164" s="121" t="s">
        <v>69</v>
      </c>
      <c r="F164" s="121" t="s">
        <v>351</v>
      </c>
      <c r="G164" s="61" t="s">
        <v>256</v>
      </c>
      <c r="H164" s="124" t="s">
        <v>3</v>
      </c>
      <c r="I164" s="125">
        <f>103158.44+44466.67+43983.33</f>
        <v>191608.44</v>
      </c>
      <c r="J164" s="22"/>
      <c r="K164" s="23"/>
      <c r="L164" s="40"/>
      <c r="M164" s="24"/>
      <c r="N164" s="20"/>
      <c r="O164" s="20" t="str">
        <f t="shared" si="8"/>
        <v>OK</v>
      </c>
      <c r="P164" s="20"/>
      <c r="Q164" s="20"/>
      <c r="R164" s="20"/>
    </row>
    <row r="165" spans="1:18" ht="18" customHeight="1">
      <c r="A165" s="9">
        <v>117</v>
      </c>
      <c r="B165" s="121" t="str">
        <f t="shared" si="6"/>
        <v>2级-3级</v>
      </c>
      <c r="C165" s="121" t="s">
        <v>66</v>
      </c>
      <c r="D165" s="121" t="s">
        <v>89</v>
      </c>
      <c r="E165" s="121" t="s">
        <v>69</v>
      </c>
      <c r="F165" s="121" t="s">
        <v>351</v>
      </c>
      <c r="G165" s="61" t="s">
        <v>108</v>
      </c>
      <c r="H165" s="124" t="s">
        <v>5</v>
      </c>
      <c r="I165" s="125">
        <v>4500000</v>
      </c>
      <c r="J165" s="22"/>
      <c r="K165" s="23"/>
      <c r="L165" s="20"/>
      <c r="M165" s="24"/>
      <c r="N165" s="20"/>
      <c r="O165" s="20" t="str">
        <f t="shared" si="8"/>
        <v>OK</v>
      </c>
      <c r="P165" s="20"/>
      <c r="Q165" s="20"/>
      <c r="R165" s="20"/>
    </row>
    <row r="166" spans="1:18" ht="18" customHeight="1">
      <c r="A166" s="9">
        <v>118</v>
      </c>
      <c r="B166" s="121" t="str">
        <f t="shared" si="6"/>
        <v>2级-3级</v>
      </c>
      <c r="C166" s="121" t="s">
        <v>66</v>
      </c>
      <c r="D166" s="121" t="s">
        <v>89</v>
      </c>
      <c r="E166" s="121" t="s">
        <v>69</v>
      </c>
      <c r="F166" s="121" t="s">
        <v>351</v>
      </c>
      <c r="G166" s="61" t="s">
        <v>271</v>
      </c>
      <c r="H166" s="124" t="s">
        <v>9</v>
      </c>
      <c r="I166" s="125">
        <v>4000000</v>
      </c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ht="18" customHeight="1">
      <c r="A167" s="9">
        <v>119</v>
      </c>
      <c r="B167" s="121" t="str">
        <f t="shared" si="6"/>
        <v>2级-3级</v>
      </c>
      <c r="C167" s="121" t="s">
        <v>66</v>
      </c>
      <c r="D167" s="121" t="s">
        <v>89</v>
      </c>
      <c r="E167" s="121" t="s">
        <v>69</v>
      </c>
      <c r="F167" s="121" t="s">
        <v>351</v>
      </c>
      <c r="G167" s="61" t="s">
        <v>271</v>
      </c>
      <c r="H167" s="124" t="s">
        <v>9</v>
      </c>
      <c r="I167" s="125">
        <v>1500000</v>
      </c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ht="18" customHeight="1">
      <c r="A168" s="9">
        <v>120</v>
      </c>
      <c r="B168" s="121" t="str">
        <f t="shared" si="6"/>
        <v>2级-3级</v>
      </c>
      <c r="C168" s="121" t="s">
        <v>66</v>
      </c>
      <c r="D168" s="121" t="s">
        <v>89</v>
      </c>
      <c r="E168" s="121" t="s">
        <v>69</v>
      </c>
      <c r="F168" s="121" t="s">
        <v>351</v>
      </c>
      <c r="G168" s="61" t="s">
        <v>583</v>
      </c>
      <c r="H168" s="124" t="s">
        <v>9</v>
      </c>
      <c r="I168" s="125">
        <f>1846.47+2567.82+3292.86+4330.66</f>
        <v>12037.81</v>
      </c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ht="18" customHeight="1">
      <c r="A169" s="9">
        <v>121</v>
      </c>
      <c r="B169" s="121" t="str">
        <f t="shared" si="6"/>
        <v>2级-3级</v>
      </c>
      <c r="C169" s="121" t="s">
        <v>66</v>
      </c>
      <c r="D169" s="121" t="s">
        <v>89</v>
      </c>
      <c r="E169" s="121" t="s">
        <v>69</v>
      </c>
      <c r="F169" s="121" t="s">
        <v>180</v>
      </c>
      <c r="G169" s="61" t="s">
        <v>101</v>
      </c>
      <c r="H169" s="124" t="s">
        <v>5</v>
      </c>
      <c r="I169" s="125">
        <v>30346.799999999999</v>
      </c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ht="18" customHeight="1">
      <c r="A170" s="9">
        <v>122</v>
      </c>
      <c r="B170" s="121" t="str">
        <f t="shared" si="6"/>
        <v>2级-3级</v>
      </c>
      <c r="C170" s="121" t="s">
        <v>66</v>
      </c>
      <c r="D170" s="121" t="s">
        <v>89</v>
      </c>
      <c r="E170" s="121" t="s">
        <v>69</v>
      </c>
      <c r="F170" s="121" t="s">
        <v>180</v>
      </c>
      <c r="G170" s="61" t="s">
        <v>256</v>
      </c>
      <c r="H170" s="124" t="s">
        <v>3</v>
      </c>
      <c r="I170" s="125">
        <f>59812.5+24831.25+35887.5+55583.33+54979.17</f>
        <v>231093.75</v>
      </c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ht="18" customHeight="1">
      <c r="A171" s="9">
        <v>123</v>
      </c>
      <c r="B171" s="121" t="str">
        <f t="shared" si="6"/>
        <v>2级-3级</v>
      </c>
      <c r="C171" s="121" t="s">
        <v>66</v>
      </c>
      <c r="D171" s="121" t="s">
        <v>89</v>
      </c>
      <c r="E171" s="121" t="s">
        <v>69</v>
      </c>
      <c r="F171" s="121" t="s">
        <v>180</v>
      </c>
      <c r="G171" s="61" t="s">
        <v>164</v>
      </c>
      <c r="H171" s="124" t="s">
        <v>3</v>
      </c>
      <c r="I171" s="125">
        <v>51802.26</v>
      </c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ht="18" customHeight="1">
      <c r="A172" s="9">
        <v>124</v>
      </c>
      <c r="B172" s="121" t="str">
        <f t="shared" si="6"/>
        <v>2级-3级</v>
      </c>
      <c r="C172" s="121" t="s">
        <v>66</v>
      </c>
      <c r="D172" s="121" t="s">
        <v>89</v>
      </c>
      <c r="E172" s="121" t="s">
        <v>69</v>
      </c>
      <c r="F172" s="121" t="s">
        <v>180</v>
      </c>
      <c r="G172" s="61" t="s">
        <v>585</v>
      </c>
      <c r="H172" s="124" t="s">
        <v>9</v>
      </c>
      <c r="I172" s="125">
        <f>20929.1+9491.17+1768+5250+2980.56+1490.28+6199.09+4493.31+1490.28+1710</f>
        <v>55801.789999999994</v>
      </c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ht="18" customHeight="1">
      <c r="A173" s="9">
        <v>125</v>
      </c>
      <c r="B173" s="121" t="str">
        <f t="shared" si="6"/>
        <v>2级-3级</v>
      </c>
      <c r="C173" s="121" t="s">
        <v>66</v>
      </c>
      <c r="D173" s="121" t="s">
        <v>89</v>
      </c>
      <c r="E173" s="121" t="s">
        <v>69</v>
      </c>
      <c r="F173" s="121" t="s">
        <v>355</v>
      </c>
      <c r="G173" s="61" t="s">
        <v>256</v>
      </c>
      <c r="H173" s="124" t="s">
        <v>3</v>
      </c>
      <c r="I173" s="125">
        <f>593775+300150+1504137.71+159862.5+121800</f>
        <v>2679725.21</v>
      </c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ht="18" customHeight="1">
      <c r="A174" s="9">
        <v>126</v>
      </c>
      <c r="B174" s="121" t="str">
        <f t="shared" si="6"/>
        <v>2级-3级</v>
      </c>
      <c r="C174" s="121" t="s">
        <v>66</v>
      </c>
      <c r="D174" s="121" t="s">
        <v>89</v>
      </c>
      <c r="E174" s="121" t="s">
        <v>69</v>
      </c>
      <c r="F174" s="121" t="s">
        <v>355</v>
      </c>
      <c r="G174" s="61" t="s">
        <v>271</v>
      </c>
      <c r="H174" s="124" t="s">
        <v>9</v>
      </c>
      <c r="I174" s="125">
        <v>24000000</v>
      </c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ht="18" customHeight="1">
      <c r="A175" s="9">
        <v>127</v>
      </c>
      <c r="B175" s="121" t="str">
        <f t="shared" si="6"/>
        <v>2级-3级</v>
      </c>
      <c r="C175" s="121" t="s">
        <v>66</v>
      </c>
      <c r="D175" s="121" t="s">
        <v>89</v>
      </c>
      <c r="E175" s="121" t="s">
        <v>69</v>
      </c>
      <c r="F175" s="121" t="s">
        <v>355</v>
      </c>
      <c r="G175" s="61" t="s">
        <v>271</v>
      </c>
      <c r="H175" s="124" t="s">
        <v>5</v>
      </c>
      <c r="I175" s="125">
        <f>2800000+27000000</f>
        <v>29800000</v>
      </c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ht="18" customHeight="1">
      <c r="A176" s="9">
        <v>128</v>
      </c>
      <c r="B176" s="121" t="str">
        <f t="shared" si="6"/>
        <v>2级-3级</v>
      </c>
      <c r="C176" s="121" t="s">
        <v>66</v>
      </c>
      <c r="D176" s="121" t="s">
        <v>89</v>
      </c>
      <c r="E176" s="121" t="s">
        <v>69</v>
      </c>
      <c r="F176" s="121" t="s">
        <v>341</v>
      </c>
      <c r="G176" s="61" t="s">
        <v>583</v>
      </c>
      <c r="H176" s="124" t="s">
        <v>9</v>
      </c>
      <c r="I176" s="125">
        <f>4744.06+3184.91+24.37+73.31+24.3+2676.87+74.97+24.31+11192.35+74.99</f>
        <v>22094.44</v>
      </c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ht="18" customHeight="1">
      <c r="A177" s="9">
        <v>129</v>
      </c>
      <c r="B177" s="121" t="str">
        <f t="shared" si="6"/>
        <v>2级-3级</v>
      </c>
      <c r="C177" s="121" t="s">
        <v>66</v>
      </c>
      <c r="D177" s="121" t="s">
        <v>89</v>
      </c>
      <c r="E177" s="121" t="s">
        <v>69</v>
      </c>
      <c r="F177" s="121" t="s">
        <v>341</v>
      </c>
      <c r="G177" s="61" t="s">
        <v>584</v>
      </c>
      <c r="H177" s="124" t="s">
        <v>9</v>
      </c>
      <c r="I177" s="125">
        <v>13500000</v>
      </c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ht="18" customHeight="1">
      <c r="A178" s="9">
        <v>130</v>
      </c>
      <c r="B178" s="121" t="str">
        <f t="shared" si="6"/>
        <v>2级-3级</v>
      </c>
      <c r="C178" s="121" t="s">
        <v>66</v>
      </c>
      <c r="D178" s="121" t="s">
        <v>89</v>
      </c>
      <c r="E178" s="121" t="s">
        <v>69</v>
      </c>
      <c r="F178" s="121" t="s">
        <v>341</v>
      </c>
      <c r="G178" s="61" t="s">
        <v>586</v>
      </c>
      <c r="H178" s="124" t="s">
        <v>5</v>
      </c>
      <c r="I178" s="125">
        <v>181232.16</v>
      </c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ht="18" customHeight="1">
      <c r="A179" s="9">
        <v>131</v>
      </c>
      <c r="B179" s="121" t="str">
        <f t="shared" si="6"/>
        <v>2级-3级</v>
      </c>
      <c r="C179" s="121" t="s">
        <v>66</v>
      </c>
      <c r="D179" s="121" t="s">
        <v>89</v>
      </c>
      <c r="E179" s="121" t="s">
        <v>69</v>
      </c>
      <c r="F179" s="121" t="s">
        <v>233</v>
      </c>
      <c r="G179" s="61" t="s">
        <v>584</v>
      </c>
      <c r="H179" s="124" t="s">
        <v>9</v>
      </c>
      <c r="I179" s="125">
        <v>4500000</v>
      </c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ht="18" customHeight="1">
      <c r="A180" s="9">
        <v>132</v>
      </c>
      <c r="B180" s="121" t="str">
        <f t="shared" si="6"/>
        <v>2级-3级</v>
      </c>
      <c r="C180" s="121" t="s">
        <v>66</v>
      </c>
      <c r="D180" s="121" t="s">
        <v>89</v>
      </c>
      <c r="E180" s="121" t="s">
        <v>69</v>
      </c>
      <c r="F180" s="121" t="s">
        <v>357</v>
      </c>
      <c r="G180" s="61" t="s">
        <v>584</v>
      </c>
      <c r="H180" s="124" t="s">
        <v>9</v>
      </c>
      <c r="I180" s="125">
        <f>1800000+14800000</f>
        <v>16600000</v>
      </c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ht="18" customHeight="1">
      <c r="A181" s="9">
        <v>133</v>
      </c>
      <c r="B181" s="121" t="str">
        <f t="shared" si="6"/>
        <v>2级-3级</v>
      </c>
      <c r="C181" s="121" t="s">
        <v>66</v>
      </c>
      <c r="D181" s="121" t="s">
        <v>89</v>
      </c>
      <c r="E181" s="121" t="s">
        <v>69</v>
      </c>
      <c r="F181" s="121" t="s">
        <v>357</v>
      </c>
      <c r="G181" s="61" t="s">
        <v>587</v>
      </c>
      <c r="H181" s="124" t="s">
        <v>11</v>
      </c>
      <c r="I181" s="125">
        <v>14833619.859999999</v>
      </c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ht="18" customHeight="1">
      <c r="A182" s="9">
        <v>134</v>
      </c>
      <c r="B182" s="121" t="str">
        <f t="shared" si="6"/>
        <v>2级-3级</v>
      </c>
      <c r="C182" s="121" t="s">
        <v>66</v>
      </c>
      <c r="D182" s="121" t="s">
        <v>89</v>
      </c>
      <c r="E182" s="121" t="s">
        <v>69</v>
      </c>
      <c r="F182" s="121" t="s">
        <v>357</v>
      </c>
      <c r="G182" s="61" t="s">
        <v>583</v>
      </c>
      <c r="H182" s="124" t="s">
        <v>9</v>
      </c>
      <c r="I182" s="125">
        <f>12.19+15.1+10.67+8.61</f>
        <v>46.57</v>
      </c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ht="18" customHeight="1">
      <c r="A183" s="9">
        <v>135</v>
      </c>
      <c r="B183" s="121" t="str">
        <f t="shared" si="6"/>
        <v>2级-3级</v>
      </c>
      <c r="C183" s="121" t="s">
        <v>66</v>
      </c>
      <c r="D183" s="121" t="s">
        <v>89</v>
      </c>
      <c r="E183" s="121" t="s">
        <v>69</v>
      </c>
      <c r="F183" s="121" t="s">
        <v>231</v>
      </c>
      <c r="G183" s="61" t="s">
        <v>584</v>
      </c>
      <c r="H183" s="124" t="s">
        <v>5</v>
      </c>
      <c r="I183" s="125">
        <v>48000000</v>
      </c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ht="18" customHeight="1">
      <c r="A184" s="9">
        <v>136</v>
      </c>
      <c r="B184" s="121" t="str">
        <f t="shared" si="6"/>
        <v>2级-3级</v>
      </c>
      <c r="C184" s="121" t="s">
        <v>66</v>
      </c>
      <c r="D184" s="121" t="s">
        <v>89</v>
      </c>
      <c r="E184" s="121" t="s">
        <v>69</v>
      </c>
      <c r="F184" s="121" t="s">
        <v>353</v>
      </c>
      <c r="G184" s="61" t="s">
        <v>583</v>
      </c>
      <c r="H184" s="124" t="s">
        <v>9</v>
      </c>
      <c r="I184" s="125">
        <f>20581.54+25433.54+21308.11+19824.89</f>
        <v>87148.08</v>
      </c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ht="18" customHeight="1">
      <c r="A185" s="9">
        <v>137</v>
      </c>
      <c r="B185" s="121" t="str">
        <f t="shared" si="6"/>
        <v>2级-3级</v>
      </c>
      <c r="C185" s="121" t="s">
        <v>66</v>
      </c>
      <c r="D185" s="121" t="s">
        <v>89</v>
      </c>
      <c r="E185" s="121" t="s">
        <v>69</v>
      </c>
      <c r="F185" s="121" t="s">
        <v>352</v>
      </c>
      <c r="G185" s="61" t="s">
        <v>583</v>
      </c>
      <c r="H185" s="124" t="s">
        <v>9</v>
      </c>
      <c r="I185" s="125">
        <f>1996.14+1558.22+2443.84+5665.99</f>
        <v>11664.19</v>
      </c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ht="18" customHeight="1">
      <c r="A186" s="9">
        <v>138</v>
      </c>
      <c r="B186" s="121" t="str">
        <f t="shared" si="6"/>
        <v>2级-3级</v>
      </c>
      <c r="C186" s="121" t="s">
        <v>66</v>
      </c>
      <c r="D186" s="121" t="s">
        <v>89</v>
      </c>
      <c r="E186" s="121" t="s">
        <v>69</v>
      </c>
      <c r="F186" s="121" t="s">
        <v>195</v>
      </c>
      <c r="G186" s="61" t="s">
        <v>143</v>
      </c>
      <c r="H186" s="124" t="s">
        <v>5</v>
      </c>
      <c r="I186" s="125">
        <v>75510000</v>
      </c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ht="18" customHeight="1">
      <c r="A187" s="9">
        <v>139</v>
      </c>
      <c r="B187" s="121" t="str">
        <f t="shared" si="6"/>
        <v>2级-3级</v>
      </c>
      <c r="C187" s="121" t="s">
        <v>66</v>
      </c>
      <c r="D187" s="121" t="s">
        <v>89</v>
      </c>
      <c r="E187" s="121" t="s">
        <v>69</v>
      </c>
      <c r="F187" s="121" t="s">
        <v>195</v>
      </c>
      <c r="G187" s="61" t="s">
        <v>256</v>
      </c>
      <c r="H187" s="124" t="s">
        <v>3</v>
      </c>
      <c r="I187" s="125">
        <f>198412.32+11904.74+313466.44+90836.85+349174.5+18270+269134.5+269134.5</f>
        <v>1520333.85</v>
      </c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ht="18" customHeight="1">
      <c r="A188" s="9">
        <v>140</v>
      </c>
      <c r="B188" s="121" t="str">
        <f t="shared" si="6"/>
        <v>2级-3级</v>
      </c>
      <c r="C188" s="121" t="s">
        <v>66</v>
      </c>
      <c r="D188" s="121" t="s">
        <v>89</v>
      </c>
      <c r="E188" s="121" t="s">
        <v>69</v>
      </c>
      <c r="F188" s="121" t="s">
        <v>195</v>
      </c>
      <c r="G188" s="61" t="s">
        <v>164</v>
      </c>
      <c r="H188" s="124" t="s">
        <v>3</v>
      </c>
      <c r="I188" s="125">
        <v>230785.76</v>
      </c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ht="18" customHeight="1">
      <c r="A189" s="9">
        <v>141</v>
      </c>
      <c r="B189" s="121" t="str">
        <f t="shared" si="6"/>
        <v>2级-3级</v>
      </c>
      <c r="C189" s="121" t="s">
        <v>66</v>
      </c>
      <c r="D189" s="121" t="s">
        <v>89</v>
      </c>
      <c r="E189" s="121" t="s">
        <v>69</v>
      </c>
      <c r="F189" s="121" t="s">
        <v>195</v>
      </c>
      <c r="G189" s="61" t="s">
        <v>588</v>
      </c>
      <c r="H189" s="124" t="s">
        <v>9</v>
      </c>
      <c r="I189" s="123">
        <f>131698</f>
        <v>131698</v>
      </c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ht="18" customHeight="1">
      <c r="A190" s="9">
        <v>142</v>
      </c>
      <c r="B190" s="121" t="str">
        <f t="shared" si="6"/>
        <v>2级-3级</v>
      </c>
      <c r="C190" s="121" t="s">
        <v>66</v>
      </c>
      <c r="D190" s="121" t="s">
        <v>89</v>
      </c>
      <c r="E190" s="121" t="s">
        <v>69</v>
      </c>
      <c r="F190" s="121" t="s">
        <v>195</v>
      </c>
      <c r="G190" s="21" t="s">
        <v>271</v>
      </c>
      <c r="H190" s="124" t="s">
        <v>9</v>
      </c>
      <c r="I190" s="123">
        <f>44138984.76+24210000</f>
        <v>68348984.75999999</v>
      </c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ht="18" customHeight="1">
      <c r="A191" s="9">
        <v>143</v>
      </c>
      <c r="B191" s="121" t="str">
        <f t="shared" si="6"/>
        <v>2级-3级</v>
      </c>
      <c r="C191" s="121" t="s">
        <v>66</v>
      </c>
      <c r="D191" s="121" t="s">
        <v>89</v>
      </c>
      <c r="E191" s="121" t="s">
        <v>69</v>
      </c>
      <c r="F191" s="121" t="s">
        <v>195</v>
      </c>
      <c r="G191" s="61" t="s">
        <v>589</v>
      </c>
      <c r="H191" s="124" t="s">
        <v>9</v>
      </c>
      <c r="I191" s="123">
        <v>90907.48</v>
      </c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ht="18" customHeight="1">
      <c r="A192" s="9">
        <v>144</v>
      </c>
      <c r="B192" s="121" t="str">
        <f t="shared" si="6"/>
        <v>2级-3级</v>
      </c>
      <c r="C192" s="121" t="s">
        <v>66</v>
      </c>
      <c r="D192" s="121" t="s">
        <v>89</v>
      </c>
      <c r="E192" s="121" t="s">
        <v>69</v>
      </c>
      <c r="F192" s="121" t="s">
        <v>195</v>
      </c>
      <c r="G192" s="61" t="s">
        <v>589</v>
      </c>
      <c r="H192" s="124" t="s">
        <v>5</v>
      </c>
      <c r="I192" s="123">
        <v>90836.85</v>
      </c>
      <c r="J192" s="22"/>
      <c r="K192" s="23"/>
      <c r="L192" s="20"/>
      <c r="M192" s="24"/>
      <c r="N192" s="20"/>
      <c r="O192" s="20"/>
      <c r="P192" s="20"/>
      <c r="Q192" s="20"/>
      <c r="R192" s="20"/>
    </row>
    <row r="193" spans="1:18" ht="18" customHeight="1">
      <c r="A193" s="9">
        <v>145</v>
      </c>
      <c r="B193" s="121" t="str">
        <f t="shared" si="6"/>
        <v>2级-3级</v>
      </c>
      <c r="C193" s="121" t="s">
        <v>66</v>
      </c>
      <c r="D193" s="121" t="s">
        <v>89</v>
      </c>
      <c r="E193" s="121" t="s">
        <v>69</v>
      </c>
      <c r="F193" s="121" t="s">
        <v>429</v>
      </c>
      <c r="G193" s="61" t="s">
        <v>256</v>
      </c>
      <c r="H193" s="124" t="s">
        <v>3</v>
      </c>
      <c r="I193" s="125">
        <f>7975+193091.67+316099.99</f>
        <v>517166.66000000003</v>
      </c>
      <c r="J193" s="22"/>
      <c r="K193" s="23"/>
      <c r="L193" s="20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121" t="str">
        <f t="shared" si="6"/>
        <v>2级-3级</v>
      </c>
      <c r="C194" s="121" t="s">
        <v>66</v>
      </c>
      <c r="D194" s="121" t="s">
        <v>89</v>
      </c>
      <c r="E194" s="121" t="s">
        <v>69</v>
      </c>
      <c r="F194" s="121" t="s">
        <v>429</v>
      </c>
      <c r="G194" s="61" t="s">
        <v>271</v>
      </c>
      <c r="H194" s="124" t="s">
        <v>9</v>
      </c>
      <c r="I194" s="125">
        <f>4000000+6000000+4000000+4000000+3000000+4000000+3000000+2000000</f>
        <v>30000000</v>
      </c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121" t="str">
        <f t="shared" si="6"/>
        <v>2级-3级</v>
      </c>
      <c r="C195" s="121" t="s">
        <v>66</v>
      </c>
      <c r="D195" s="121" t="s">
        <v>89</v>
      </c>
      <c r="E195" s="121" t="s">
        <v>69</v>
      </c>
      <c r="F195" s="121" t="s">
        <v>427</v>
      </c>
      <c r="G195" s="61" t="s">
        <v>589</v>
      </c>
      <c r="H195" s="124" t="s">
        <v>5</v>
      </c>
      <c r="I195" s="125">
        <v>91215.42</v>
      </c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121" t="str">
        <f t="shared" si="6"/>
        <v>2级-3级</v>
      </c>
      <c r="C196" s="121" t="s">
        <v>66</v>
      </c>
      <c r="D196" s="121" t="s">
        <v>89</v>
      </c>
      <c r="E196" s="121" t="s">
        <v>69</v>
      </c>
      <c r="F196" s="121" t="s">
        <v>427</v>
      </c>
      <c r="G196" s="61" t="s">
        <v>589</v>
      </c>
      <c r="H196" s="124" t="s">
        <v>9</v>
      </c>
      <c r="I196" s="125">
        <v>91144.79</v>
      </c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121" t="str">
        <f t="shared" si="6"/>
        <v>2级-3级</v>
      </c>
      <c r="C197" s="121" t="s">
        <v>66</v>
      </c>
      <c r="D197" s="121" t="s">
        <v>89</v>
      </c>
      <c r="E197" s="121" t="s">
        <v>69</v>
      </c>
      <c r="F197" s="121" t="s">
        <v>371</v>
      </c>
      <c r="G197" s="61" t="s">
        <v>590</v>
      </c>
      <c r="H197" s="124" t="s">
        <v>5</v>
      </c>
      <c r="I197" s="125">
        <f>217081522+66036.84</f>
        <v>217147558.84</v>
      </c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121" t="str">
        <f t="shared" si="6"/>
        <v>2级-3级</v>
      </c>
      <c r="C198" s="121" t="s">
        <v>66</v>
      </c>
      <c r="D198" s="121" t="s">
        <v>89</v>
      </c>
      <c r="E198" s="121" t="s">
        <v>69</v>
      </c>
      <c r="F198" s="121" t="s">
        <v>371</v>
      </c>
      <c r="G198" s="61" t="s">
        <v>591</v>
      </c>
      <c r="H198" s="124" t="s">
        <v>3</v>
      </c>
      <c r="I198" s="125">
        <f>257585.93+161493.75+112556.25+1467348.16+165082.5+100702.5+1874136.47+7875.31+32298.75+60900+290117.21+161515.29+100050+1501983.72+28568.63+61625+98962.5+1862583+14500+26100</f>
        <v>8385984.9699999988</v>
      </c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121" t="str">
        <f t="shared" si="6"/>
        <v>2级-3级</v>
      </c>
      <c r="C199" s="121" t="s">
        <v>66</v>
      </c>
      <c r="D199" s="121" t="s">
        <v>89</v>
      </c>
      <c r="E199" s="121" t="s">
        <v>69</v>
      </c>
      <c r="F199" s="121" t="s">
        <v>371</v>
      </c>
      <c r="G199" s="61" t="s">
        <v>164</v>
      </c>
      <c r="H199" s="124" t="s">
        <v>3</v>
      </c>
      <c r="I199" s="125">
        <v>292692.24</v>
      </c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121" t="str">
        <f t="shared" si="6"/>
        <v>2级-3级</v>
      </c>
      <c r="C200" s="121" t="s">
        <v>66</v>
      </c>
      <c r="D200" s="121" t="s">
        <v>89</v>
      </c>
      <c r="E200" s="121" t="s">
        <v>69</v>
      </c>
      <c r="F200" s="121" t="s">
        <v>371</v>
      </c>
      <c r="G200" s="61" t="s">
        <v>592</v>
      </c>
      <c r="H200" s="124" t="s">
        <v>9</v>
      </c>
      <c r="I200" s="125">
        <f>75000000+1600+10000000+8000000+114.9+6.63+7200000+13500000+15570000+29900000+10000000+9900000+10000000+51.91+6.43+15790000+70.52+6.35+18000000+74.91+4.95</f>
        <v>222861936.59999999</v>
      </c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121" t="str">
        <f t="shared" si="6"/>
        <v>2级-3级</v>
      </c>
      <c r="C201" s="121" t="s">
        <v>66</v>
      </c>
      <c r="D201" s="121" t="s">
        <v>89</v>
      </c>
      <c r="E201" s="121" t="s">
        <v>69</v>
      </c>
      <c r="F201" s="121" t="s">
        <v>161</v>
      </c>
      <c r="G201" s="61" t="s">
        <v>256</v>
      </c>
      <c r="H201" s="124" t="s">
        <v>3</v>
      </c>
      <c r="I201" s="125">
        <f>180090+136372.5+837979.17+117631.25+2338535.83+1502719.58</f>
        <v>5113328.33</v>
      </c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121" t="str">
        <f t="shared" si="6"/>
        <v>2级-3级</v>
      </c>
      <c r="C202" s="121" t="s">
        <v>66</v>
      </c>
      <c r="D202" s="121" t="s">
        <v>89</v>
      </c>
      <c r="E202" s="121" t="s">
        <v>69</v>
      </c>
      <c r="F202" s="121" t="s">
        <v>161</v>
      </c>
      <c r="G202" s="61" t="s">
        <v>164</v>
      </c>
      <c r="H202" s="124" t="s">
        <v>3</v>
      </c>
      <c r="I202" s="125">
        <v>276942.90999999997</v>
      </c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121" t="str">
        <f t="shared" si="6"/>
        <v>2级-3级</v>
      </c>
      <c r="C203" s="121" t="s">
        <v>66</v>
      </c>
      <c r="D203" s="121" t="s">
        <v>89</v>
      </c>
      <c r="E203" s="121" t="s">
        <v>69</v>
      </c>
      <c r="F203" s="121" t="s">
        <v>161</v>
      </c>
      <c r="G203" s="61" t="s">
        <v>185</v>
      </c>
      <c r="H203" s="124" t="s">
        <v>5</v>
      </c>
      <c r="I203" s="125">
        <v>68000000</v>
      </c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121" t="str">
        <f t="shared" si="6"/>
        <v>2级-3级</v>
      </c>
      <c r="C204" s="121" t="s">
        <v>66</v>
      </c>
      <c r="D204" s="121" t="s">
        <v>89</v>
      </c>
      <c r="E204" s="121" t="s">
        <v>69</v>
      </c>
      <c r="F204" s="121" t="s">
        <v>161</v>
      </c>
      <c r="G204" s="61" t="s">
        <v>593</v>
      </c>
      <c r="H204" s="124" t="s">
        <v>9</v>
      </c>
      <c r="I204" s="125">
        <v>68033613.859999999</v>
      </c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121" t="str">
        <f t="shared" si="6"/>
        <v>2级-3级</v>
      </c>
      <c r="C205" s="121" t="s">
        <v>66</v>
      </c>
      <c r="D205" s="121" t="s">
        <v>89</v>
      </c>
      <c r="E205" s="121" t="s">
        <v>69</v>
      </c>
      <c r="F205" s="121" t="s">
        <v>428</v>
      </c>
      <c r="G205" s="61" t="s">
        <v>583</v>
      </c>
      <c r="H205" s="124" t="s">
        <v>9</v>
      </c>
      <c r="I205" s="125">
        <f>18976.48+15415.85+15863.1+6935.24</f>
        <v>57190.67</v>
      </c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121" t="str">
        <f t="shared" si="6"/>
        <v>2级-3级</v>
      </c>
      <c r="C206" s="121" t="s">
        <v>66</v>
      </c>
      <c r="D206" s="121" t="s">
        <v>89</v>
      </c>
      <c r="E206" s="121" t="s">
        <v>69</v>
      </c>
      <c r="F206" s="121" t="s">
        <v>245</v>
      </c>
      <c r="G206" s="61" t="s">
        <v>256</v>
      </c>
      <c r="H206" s="124" t="s">
        <v>3</v>
      </c>
      <c r="I206" s="125">
        <f>3228400.85+10150+34195.83+1278416.67+19454.17+1151662.5</f>
        <v>5722280.0199999996</v>
      </c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121" t="str">
        <f t="shared" si="6"/>
        <v>2级-3级</v>
      </c>
      <c r="C207" s="121" t="s">
        <v>66</v>
      </c>
      <c r="D207" s="121" t="s">
        <v>89</v>
      </c>
      <c r="E207" s="121" t="s">
        <v>69</v>
      </c>
      <c r="F207" s="121" t="s">
        <v>245</v>
      </c>
      <c r="G207" s="61" t="s">
        <v>185</v>
      </c>
      <c r="H207" s="124" t="s">
        <v>5</v>
      </c>
      <c r="I207" s="125">
        <f>40000000+6000000+4000000+4000000+4000000+3000000+3000000+7000000</f>
        <v>71000000</v>
      </c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121" t="str">
        <f t="shared" si="6"/>
        <v>2级-3级</v>
      </c>
      <c r="C208" s="121" t="s">
        <v>66</v>
      </c>
      <c r="D208" s="121" t="s">
        <v>89</v>
      </c>
      <c r="E208" s="121" t="s">
        <v>69</v>
      </c>
      <c r="F208" s="121" t="s">
        <v>245</v>
      </c>
      <c r="G208" s="61" t="s">
        <v>164</v>
      </c>
      <c r="H208" s="124" t="s">
        <v>3</v>
      </c>
      <c r="I208" s="125">
        <v>253864.33</v>
      </c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121" t="str">
        <f t="shared" si="6"/>
        <v>2级-3级</v>
      </c>
      <c r="C209" s="121" t="s">
        <v>66</v>
      </c>
      <c r="D209" s="121" t="s">
        <v>89</v>
      </c>
      <c r="E209" s="121" t="s">
        <v>69</v>
      </c>
      <c r="F209" s="121" t="s">
        <v>245</v>
      </c>
      <c r="G209" s="61" t="s">
        <v>594</v>
      </c>
      <c r="H209" s="124" t="s">
        <v>9</v>
      </c>
      <c r="I209" s="125">
        <f>40546000+276000+273000</f>
        <v>41095000</v>
      </c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121" t="str">
        <f t="shared" si="6"/>
        <v>2级-3级</v>
      </c>
      <c r="C210" s="121" t="s">
        <v>66</v>
      </c>
      <c r="D210" s="121" t="s">
        <v>89</v>
      </c>
      <c r="E210" s="121" t="s">
        <v>69</v>
      </c>
      <c r="F210" s="121" t="s">
        <v>196</v>
      </c>
      <c r="G210" s="61" t="s">
        <v>164</v>
      </c>
      <c r="H210" s="124" t="s">
        <v>3</v>
      </c>
      <c r="I210" s="125">
        <v>219739.87</v>
      </c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121" t="str">
        <f t="shared" si="6"/>
        <v>2级-3级</v>
      </c>
      <c r="C211" s="121" t="s">
        <v>66</v>
      </c>
      <c r="D211" s="121" t="s">
        <v>89</v>
      </c>
      <c r="E211" s="121" t="s">
        <v>69</v>
      </c>
      <c r="F211" s="121" t="s">
        <v>196</v>
      </c>
      <c r="G211" s="61" t="s">
        <v>256</v>
      </c>
      <c r="H211" s="124" t="s">
        <v>3</v>
      </c>
      <c r="I211" s="125">
        <f>117232.5+119837.67+32564.58+10265.5</f>
        <v>279900.25</v>
      </c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121" t="str">
        <f t="shared" si="6"/>
        <v>2级-3级</v>
      </c>
      <c r="C212" s="121" t="s">
        <v>66</v>
      </c>
      <c r="D212" s="121" t="s">
        <v>89</v>
      </c>
      <c r="E212" s="121" t="s">
        <v>69</v>
      </c>
      <c r="F212" s="121" t="s">
        <v>196</v>
      </c>
      <c r="G212" s="61" t="s">
        <v>595</v>
      </c>
      <c r="H212" s="124" t="s">
        <v>5</v>
      </c>
      <c r="I212" s="125">
        <f>10382186.98-219739.87</f>
        <v>10162447.110000001</v>
      </c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121" t="str">
        <f t="shared" ref="B213:B276" si="9">TEXT(C213,"000")&amp;"-"&amp;TEXT(E213,"000")</f>
        <v>2级-3级</v>
      </c>
      <c r="C213" s="121" t="s">
        <v>66</v>
      </c>
      <c r="D213" s="121" t="s">
        <v>89</v>
      </c>
      <c r="E213" s="121" t="s">
        <v>69</v>
      </c>
      <c r="F213" s="121" t="s">
        <v>381</v>
      </c>
      <c r="G213" s="61" t="s">
        <v>164</v>
      </c>
      <c r="H213" s="124" t="s">
        <v>3</v>
      </c>
      <c r="I213" s="125">
        <v>94205</v>
      </c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121" t="str">
        <f t="shared" si="9"/>
        <v>2级-3级</v>
      </c>
      <c r="C214" s="121" t="s">
        <v>66</v>
      </c>
      <c r="D214" s="121" t="s">
        <v>89</v>
      </c>
      <c r="E214" s="121" t="s">
        <v>69</v>
      </c>
      <c r="F214" s="121" t="s">
        <v>381</v>
      </c>
      <c r="G214" s="61" t="s">
        <v>185</v>
      </c>
      <c r="H214" s="124" t="s">
        <v>5</v>
      </c>
      <c r="I214" s="125">
        <f>21161750.84-I213-I215</f>
        <v>20991541.669999998</v>
      </c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121" t="str">
        <f t="shared" si="9"/>
        <v>2级-3级</v>
      </c>
      <c r="C215" s="121" t="s">
        <v>66</v>
      </c>
      <c r="D215" s="121" t="s">
        <v>89</v>
      </c>
      <c r="E215" s="121" t="s">
        <v>69</v>
      </c>
      <c r="F215" s="121" t="s">
        <v>381</v>
      </c>
      <c r="G215" s="61" t="s">
        <v>256</v>
      </c>
      <c r="H215" s="124" t="s">
        <v>3</v>
      </c>
      <c r="I215" s="125">
        <f>67545.84+8458.33</f>
        <v>76004.17</v>
      </c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121" t="str">
        <f t="shared" si="9"/>
        <v>2级-3级</v>
      </c>
      <c r="C216" s="121" t="s">
        <v>66</v>
      </c>
      <c r="D216" s="121" t="s">
        <v>89</v>
      </c>
      <c r="E216" s="121" t="s">
        <v>69</v>
      </c>
      <c r="F216" s="121" t="s">
        <v>381</v>
      </c>
      <c r="G216" s="61" t="s">
        <v>596</v>
      </c>
      <c r="H216" s="124" t="s">
        <v>9</v>
      </c>
      <c r="I216" s="125">
        <f>6158.74+2816.24+627.18+861.73+5000000</f>
        <v>5010463.8899999997</v>
      </c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121" t="str">
        <f t="shared" si="9"/>
        <v>2级-3级</v>
      </c>
      <c r="C217" s="121" t="s">
        <v>66</v>
      </c>
      <c r="D217" s="121" t="s">
        <v>89</v>
      </c>
      <c r="E217" s="121" t="s">
        <v>69</v>
      </c>
      <c r="F217" s="121" t="s">
        <v>358</v>
      </c>
      <c r="G217" s="61" t="s">
        <v>597</v>
      </c>
      <c r="H217" s="124" t="s">
        <v>5</v>
      </c>
      <c r="I217" s="125">
        <f>7849.8+5607</f>
        <v>13456.8</v>
      </c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121" t="str">
        <f t="shared" si="9"/>
        <v>2级-3级</v>
      </c>
      <c r="C218" s="121" t="s">
        <v>66</v>
      </c>
      <c r="D218" s="121" t="s">
        <v>89</v>
      </c>
      <c r="E218" s="121" t="s">
        <v>69</v>
      </c>
      <c r="F218" s="121" t="s">
        <v>358</v>
      </c>
      <c r="G218" s="61" t="s">
        <v>598</v>
      </c>
      <c r="H218" s="124" t="s">
        <v>15</v>
      </c>
      <c r="I218" s="125">
        <v>990224.88</v>
      </c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121" t="str">
        <f t="shared" si="9"/>
        <v>2级-3级</v>
      </c>
      <c r="C219" s="121" t="s">
        <v>66</v>
      </c>
      <c r="D219" s="121" t="s">
        <v>89</v>
      </c>
      <c r="E219" s="121" t="s">
        <v>69</v>
      </c>
      <c r="F219" s="121" t="s">
        <v>360</v>
      </c>
      <c r="G219" s="61" t="s">
        <v>164</v>
      </c>
      <c r="H219" s="124" t="s">
        <v>3</v>
      </c>
      <c r="I219" s="125">
        <v>36738.36</v>
      </c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121" t="str">
        <f t="shared" si="9"/>
        <v>2级-3级</v>
      </c>
      <c r="C220" s="121" t="s">
        <v>66</v>
      </c>
      <c r="D220" s="121" t="s">
        <v>89</v>
      </c>
      <c r="E220" s="121" t="s">
        <v>69</v>
      </c>
      <c r="F220" s="121" t="s">
        <v>360</v>
      </c>
      <c r="G220" s="61" t="s">
        <v>256</v>
      </c>
      <c r="H220" s="124" t="s">
        <v>3</v>
      </c>
      <c r="I220" s="125">
        <f>82166.67+111166.67+62833.33</f>
        <v>256166.66999999998</v>
      </c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121" t="str">
        <f t="shared" si="9"/>
        <v>2级-3级</v>
      </c>
      <c r="C221" s="121" t="s">
        <v>66</v>
      </c>
      <c r="D221" s="121" t="s">
        <v>89</v>
      </c>
      <c r="E221" s="121" t="s">
        <v>69</v>
      </c>
      <c r="F221" s="121" t="s">
        <v>360</v>
      </c>
      <c r="G221" s="61" t="s">
        <v>271</v>
      </c>
      <c r="H221" s="124" t="s">
        <v>9</v>
      </c>
      <c r="I221" s="125">
        <v>10000000</v>
      </c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121" t="str">
        <f t="shared" si="9"/>
        <v>2级-3级</v>
      </c>
      <c r="C222" s="121" t="s">
        <v>66</v>
      </c>
      <c r="D222" s="121" t="s">
        <v>89</v>
      </c>
      <c r="E222" s="121" t="s">
        <v>69</v>
      </c>
      <c r="F222" s="121" t="s">
        <v>360</v>
      </c>
      <c r="G222" s="61" t="s">
        <v>271</v>
      </c>
      <c r="H222" s="124" t="s">
        <v>5</v>
      </c>
      <c r="I222" s="125">
        <v>10000000</v>
      </c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121" t="str">
        <f t="shared" si="9"/>
        <v>2级-3级</v>
      </c>
      <c r="C223" s="121" t="s">
        <v>66</v>
      </c>
      <c r="D223" s="121" t="s">
        <v>89</v>
      </c>
      <c r="E223" s="121" t="s">
        <v>69</v>
      </c>
      <c r="F223" s="121" t="s">
        <v>347</v>
      </c>
      <c r="G223" s="61" t="s">
        <v>599</v>
      </c>
      <c r="H223" s="124" t="s">
        <v>9</v>
      </c>
      <c r="I223" s="125">
        <f>20994.09+24914.18+28714.5+34144.69+42166.71</f>
        <v>150934.17000000001</v>
      </c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121" t="str">
        <f t="shared" si="9"/>
        <v>2级-4级</v>
      </c>
      <c r="C224" s="121" t="s">
        <v>66</v>
      </c>
      <c r="D224" s="121" t="s">
        <v>89</v>
      </c>
      <c r="E224" s="121" t="s">
        <v>72</v>
      </c>
      <c r="F224" s="121" t="s">
        <v>600</v>
      </c>
      <c r="G224" s="61" t="s">
        <v>583</v>
      </c>
      <c r="H224" s="124" t="s">
        <v>9</v>
      </c>
      <c r="I224" s="125">
        <f>0.04+0.04+0.05+4.49</f>
        <v>4.62</v>
      </c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121" t="str">
        <f t="shared" si="9"/>
        <v>3级-3级</v>
      </c>
      <c r="C225" s="121" t="s">
        <v>69</v>
      </c>
      <c r="D225" s="121" t="s">
        <v>381</v>
      </c>
      <c r="E225" s="121" t="s">
        <v>69</v>
      </c>
      <c r="F225" s="121" t="s">
        <v>350</v>
      </c>
      <c r="G225" s="61" t="s">
        <v>601</v>
      </c>
      <c r="H225" s="124" t="s">
        <v>9</v>
      </c>
      <c r="I225" s="123">
        <v>3067841</v>
      </c>
      <c r="J225" s="54"/>
      <c r="K225" s="55"/>
      <c r="L225" s="56"/>
      <c r="M225" s="57"/>
      <c r="N225" s="58"/>
      <c r="O225" s="58"/>
      <c r="P225" s="58"/>
      <c r="Q225" s="58"/>
      <c r="R225" s="58"/>
    </row>
    <row r="226" spans="1:18" ht="18" customHeight="1">
      <c r="A226" s="9">
        <v>178</v>
      </c>
      <c r="B226" s="121" t="str">
        <f t="shared" si="9"/>
        <v>3级-2级</v>
      </c>
      <c r="C226" s="121" t="s">
        <v>69</v>
      </c>
      <c r="D226" s="121" t="s">
        <v>381</v>
      </c>
      <c r="E226" s="121" t="s">
        <v>66</v>
      </c>
      <c r="F226" s="121" t="s">
        <v>214</v>
      </c>
      <c r="G226" s="61" t="s">
        <v>274</v>
      </c>
      <c r="H226" s="124" t="s">
        <v>23</v>
      </c>
      <c r="I226" s="123">
        <v>21000000</v>
      </c>
      <c r="J226" s="54"/>
      <c r="K226" s="55"/>
      <c r="L226" s="56"/>
      <c r="M226" s="57"/>
      <c r="N226" s="58"/>
      <c r="O226" s="58"/>
      <c r="P226" s="58"/>
      <c r="Q226" s="58"/>
      <c r="R226" s="58"/>
    </row>
    <row r="227" spans="1:18" ht="18" customHeight="1">
      <c r="A227" s="9">
        <v>179</v>
      </c>
      <c r="B227" s="121" t="str">
        <f t="shared" si="9"/>
        <v>3级-2级</v>
      </c>
      <c r="C227" s="121" t="s">
        <v>69</v>
      </c>
      <c r="D227" s="121" t="s">
        <v>381</v>
      </c>
      <c r="E227" s="121" t="s">
        <v>66</v>
      </c>
      <c r="F227" s="121" t="s">
        <v>214</v>
      </c>
      <c r="G227" s="61" t="s">
        <v>271</v>
      </c>
      <c r="H227" s="124" t="s">
        <v>21</v>
      </c>
      <c r="I227" s="123">
        <v>5000000</v>
      </c>
      <c r="J227" s="54"/>
      <c r="K227" s="55"/>
      <c r="L227" s="56"/>
      <c r="M227" s="57"/>
      <c r="N227" s="58"/>
      <c r="O227" s="58"/>
      <c r="P227" s="58"/>
      <c r="Q227" s="58"/>
      <c r="R227" s="58"/>
    </row>
    <row r="228" spans="1:18" ht="18" customHeight="1">
      <c r="A228" s="9">
        <v>180</v>
      </c>
      <c r="B228" s="121" t="str">
        <f t="shared" si="9"/>
        <v>3级-2级</v>
      </c>
      <c r="C228" s="121" t="s">
        <v>69</v>
      </c>
      <c r="D228" s="121" t="s">
        <v>381</v>
      </c>
      <c r="E228" s="121" t="s">
        <v>66</v>
      </c>
      <c r="F228" s="121" t="s">
        <v>214</v>
      </c>
      <c r="G228" s="61" t="s">
        <v>318</v>
      </c>
      <c r="H228" s="124" t="s">
        <v>24</v>
      </c>
      <c r="I228" s="123">
        <v>76004.17</v>
      </c>
      <c r="J228" s="54"/>
      <c r="K228" s="55"/>
      <c r="L228" s="56"/>
      <c r="M228" s="57"/>
      <c r="N228" s="58"/>
      <c r="O228" s="58"/>
      <c r="P228" s="58"/>
      <c r="Q228" s="58"/>
      <c r="R228" s="58"/>
    </row>
    <row r="229" spans="1:18" ht="18" customHeight="1">
      <c r="A229" s="9">
        <v>181</v>
      </c>
      <c r="B229" s="121" t="str">
        <f t="shared" si="9"/>
        <v>3级-2级</v>
      </c>
      <c r="C229" s="121" t="s">
        <v>69</v>
      </c>
      <c r="D229" s="121" t="s">
        <v>381</v>
      </c>
      <c r="E229" s="121" t="s">
        <v>66</v>
      </c>
      <c r="F229" s="121" t="s">
        <v>214</v>
      </c>
      <c r="G229" s="61" t="s">
        <v>602</v>
      </c>
      <c r="H229" s="124" t="s">
        <v>5</v>
      </c>
      <c r="I229" s="123">
        <v>95775.16</v>
      </c>
      <c r="J229" s="54"/>
      <c r="K229" s="55"/>
      <c r="L229" s="56"/>
      <c r="M229" s="57"/>
      <c r="N229" s="58"/>
      <c r="O229" s="58"/>
      <c r="P229" s="58"/>
      <c r="Q229" s="58"/>
      <c r="R229" s="58"/>
    </row>
    <row r="230" spans="1:18" ht="18" customHeight="1">
      <c r="A230" s="9">
        <v>182</v>
      </c>
      <c r="B230" s="121" t="str">
        <f t="shared" si="9"/>
        <v>3级-2级</v>
      </c>
      <c r="C230" s="121" t="s">
        <v>69</v>
      </c>
      <c r="D230" s="121" t="s">
        <v>381</v>
      </c>
      <c r="E230" s="121" t="s">
        <v>66</v>
      </c>
      <c r="F230" s="121" t="s">
        <v>80</v>
      </c>
      <c r="G230" s="61" t="s">
        <v>297</v>
      </c>
      <c r="H230" s="124" t="s">
        <v>3</v>
      </c>
      <c r="I230" s="123">
        <v>1384.48</v>
      </c>
      <c r="J230" s="54"/>
      <c r="K230" s="55"/>
      <c r="L230" s="59"/>
      <c r="M230" s="57"/>
      <c r="N230" s="58"/>
      <c r="O230" s="58" t="str">
        <f t="shared" ref="O230:O235" si="10">IF(M230=0,"OK","待核对")</f>
        <v>OK</v>
      </c>
      <c r="P230" s="58"/>
      <c r="Q230" s="58"/>
      <c r="R230" s="58"/>
    </row>
    <row r="231" spans="1:18" ht="18" customHeight="1">
      <c r="A231" s="9">
        <v>183</v>
      </c>
      <c r="B231" s="121" t="str">
        <f t="shared" si="9"/>
        <v>3级-3级</v>
      </c>
      <c r="C231" s="121" t="s">
        <v>69</v>
      </c>
      <c r="D231" s="121" t="s">
        <v>381</v>
      </c>
      <c r="E231" s="121" t="s">
        <v>69</v>
      </c>
      <c r="F231" s="121" t="s">
        <v>161</v>
      </c>
      <c r="G231" s="61" t="s">
        <v>603</v>
      </c>
      <c r="H231" s="124" t="s">
        <v>6</v>
      </c>
      <c r="I231" s="123">
        <v>55</v>
      </c>
      <c r="J231" s="54"/>
      <c r="K231" s="55"/>
      <c r="L231" s="59"/>
      <c r="M231" s="57"/>
      <c r="N231" s="58"/>
      <c r="O231" s="58" t="str">
        <f t="shared" si="10"/>
        <v>OK</v>
      </c>
      <c r="P231" s="58"/>
      <c r="Q231" s="58"/>
      <c r="R231" s="58"/>
    </row>
    <row r="232" spans="1:18" ht="18" customHeight="1">
      <c r="A232" s="9">
        <v>184</v>
      </c>
      <c r="B232" s="121" t="str">
        <f t="shared" si="9"/>
        <v>3级-2级</v>
      </c>
      <c r="C232" s="121" t="s">
        <v>69</v>
      </c>
      <c r="D232" s="121" t="s">
        <v>381</v>
      </c>
      <c r="E232" s="121" t="s">
        <v>66</v>
      </c>
      <c r="F232" s="121" t="s">
        <v>80</v>
      </c>
      <c r="G232" s="61" t="s">
        <v>603</v>
      </c>
      <c r="H232" s="124" t="s">
        <v>6</v>
      </c>
      <c r="I232" s="123">
        <v>152</v>
      </c>
      <c r="J232" s="54"/>
      <c r="K232" s="55"/>
      <c r="L232" s="59"/>
      <c r="M232" s="57"/>
      <c r="N232" s="58"/>
      <c r="O232" s="58" t="str">
        <f t="shared" si="10"/>
        <v>OK</v>
      </c>
      <c r="P232" s="58"/>
      <c r="Q232" s="58"/>
      <c r="R232" s="58"/>
    </row>
    <row r="233" spans="1:18" ht="18" customHeight="1">
      <c r="A233" s="9">
        <v>185</v>
      </c>
      <c r="B233" s="121" t="str">
        <f t="shared" si="9"/>
        <v>3级-3级</v>
      </c>
      <c r="C233" s="121" t="s">
        <v>69</v>
      </c>
      <c r="D233" s="121" t="s">
        <v>381</v>
      </c>
      <c r="E233" s="121" t="s">
        <v>69</v>
      </c>
      <c r="F233" s="121" t="s">
        <v>180</v>
      </c>
      <c r="G233" s="61" t="s">
        <v>603</v>
      </c>
      <c r="H233" s="124" t="s">
        <v>6</v>
      </c>
      <c r="I233" s="123">
        <v>183</v>
      </c>
      <c r="J233" s="54"/>
      <c r="K233" s="55"/>
      <c r="L233" s="60"/>
      <c r="M233" s="57"/>
      <c r="N233" s="58"/>
      <c r="O233" s="58" t="str">
        <f t="shared" si="10"/>
        <v>OK</v>
      </c>
      <c r="P233" s="58"/>
      <c r="Q233" s="58"/>
      <c r="R233" s="58"/>
    </row>
    <row r="234" spans="1:18" ht="18" customHeight="1">
      <c r="A234" s="9">
        <v>186</v>
      </c>
      <c r="B234" s="121" t="str">
        <f t="shared" si="9"/>
        <v>3级-3级</v>
      </c>
      <c r="C234" s="121" t="s">
        <v>69</v>
      </c>
      <c r="D234" s="121" t="s">
        <v>381</v>
      </c>
      <c r="E234" s="121" t="s">
        <v>69</v>
      </c>
      <c r="F234" s="121" t="s">
        <v>446</v>
      </c>
      <c r="G234" s="61" t="s">
        <v>603</v>
      </c>
      <c r="H234" s="124" t="s">
        <v>6</v>
      </c>
      <c r="I234" s="123">
        <v>70</v>
      </c>
      <c r="J234" s="54"/>
      <c r="K234" s="55"/>
      <c r="L234" s="60"/>
      <c r="M234" s="57"/>
      <c r="N234" s="58"/>
      <c r="O234" s="58" t="str">
        <f t="shared" si="10"/>
        <v>OK</v>
      </c>
      <c r="P234" s="58"/>
      <c r="Q234" s="58"/>
      <c r="R234" s="58"/>
    </row>
    <row r="235" spans="1:18" ht="18" customHeight="1">
      <c r="A235" s="9">
        <v>187</v>
      </c>
      <c r="B235" s="121" t="str">
        <f t="shared" si="9"/>
        <v>3级-3级</v>
      </c>
      <c r="C235" s="121" t="s">
        <v>69</v>
      </c>
      <c r="D235" s="121" t="s">
        <v>381</v>
      </c>
      <c r="E235" s="121" t="s">
        <v>69</v>
      </c>
      <c r="F235" s="121" t="s">
        <v>444</v>
      </c>
      <c r="G235" s="61" t="s">
        <v>603</v>
      </c>
      <c r="H235" s="124" t="s">
        <v>6</v>
      </c>
      <c r="I235" s="123">
        <v>55</v>
      </c>
      <c r="J235" s="54"/>
      <c r="K235" s="55"/>
      <c r="L235" s="58"/>
      <c r="M235" s="57"/>
      <c r="N235" s="58"/>
      <c r="O235" s="58" t="str">
        <f t="shared" si="10"/>
        <v>OK</v>
      </c>
      <c r="P235" s="58"/>
      <c r="Q235" s="58"/>
      <c r="R235" s="58"/>
    </row>
    <row r="236" spans="1:18" ht="18" customHeight="1">
      <c r="A236" s="9">
        <v>188</v>
      </c>
      <c r="B236" s="121" t="str">
        <f t="shared" si="9"/>
        <v>3级-3级</v>
      </c>
      <c r="C236" s="121" t="s">
        <v>69</v>
      </c>
      <c r="D236" s="121" t="s">
        <v>381</v>
      </c>
      <c r="E236" s="121" t="s">
        <v>69</v>
      </c>
      <c r="F236" s="121" t="s">
        <v>82</v>
      </c>
      <c r="G236" s="61" t="s">
        <v>603</v>
      </c>
      <c r="H236" s="124" t="s">
        <v>6</v>
      </c>
      <c r="I236" s="123">
        <v>132</v>
      </c>
      <c r="J236" s="54"/>
      <c r="K236" s="55"/>
      <c r="L236" s="58"/>
      <c r="M236" s="57"/>
      <c r="N236" s="58"/>
      <c r="O236" s="58"/>
      <c r="P236" s="58"/>
      <c r="Q236" s="58"/>
      <c r="R236" s="58"/>
    </row>
    <row r="237" spans="1:18" ht="18" customHeight="1">
      <c r="A237" s="9">
        <v>189</v>
      </c>
      <c r="B237" s="121" t="str">
        <f t="shared" si="9"/>
        <v>3级-3级</v>
      </c>
      <c r="C237" s="121" t="s">
        <v>69</v>
      </c>
      <c r="D237" s="121" t="s">
        <v>381</v>
      </c>
      <c r="E237" s="121" t="s">
        <v>69</v>
      </c>
      <c r="F237" s="121" t="s">
        <v>180</v>
      </c>
      <c r="G237" s="61" t="s">
        <v>603</v>
      </c>
      <c r="H237" s="124" t="s">
        <v>6</v>
      </c>
      <c r="I237" s="123">
        <v>2268</v>
      </c>
      <c r="J237" s="54"/>
      <c r="K237" s="55"/>
      <c r="L237" s="58"/>
      <c r="M237" s="57"/>
      <c r="N237" s="58"/>
      <c r="O237" s="58"/>
      <c r="P237" s="58"/>
      <c r="Q237" s="58"/>
      <c r="R237" s="58"/>
    </row>
    <row r="238" spans="1:18" ht="18" customHeight="1">
      <c r="A238" s="9">
        <v>190</v>
      </c>
      <c r="B238" s="121" t="str">
        <f t="shared" si="9"/>
        <v>3级-3级</v>
      </c>
      <c r="C238" s="121" t="s">
        <v>69</v>
      </c>
      <c r="D238" s="121" t="s">
        <v>381</v>
      </c>
      <c r="E238" s="121" t="s">
        <v>69</v>
      </c>
      <c r="F238" s="121" t="s">
        <v>180</v>
      </c>
      <c r="G238" s="61" t="s">
        <v>603</v>
      </c>
      <c r="H238" s="124" t="s">
        <v>6</v>
      </c>
      <c r="I238" s="123">
        <v>600</v>
      </c>
      <c r="J238" s="54"/>
      <c r="K238" s="55"/>
      <c r="L238" s="58"/>
      <c r="M238" s="57"/>
      <c r="N238" s="58"/>
      <c r="O238" s="58"/>
      <c r="P238" s="58"/>
      <c r="Q238" s="58"/>
      <c r="R238" s="58"/>
    </row>
    <row r="239" spans="1:18" ht="18" customHeight="1">
      <c r="A239" s="9">
        <v>191</v>
      </c>
      <c r="B239" s="121" t="str">
        <f t="shared" si="9"/>
        <v>3级-3级</v>
      </c>
      <c r="C239" s="121" t="s">
        <v>69</v>
      </c>
      <c r="D239" s="129" t="s">
        <v>233</v>
      </c>
      <c r="E239" s="121" t="s">
        <v>69</v>
      </c>
      <c r="F239" s="130" t="s">
        <v>231</v>
      </c>
      <c r="G239" s="61" t="s">
        <v>604</v>
      </c>
      <c r="H239" s="124" t="s">
        <v>9</v>
      </c>
      <c r="I239" s="125">
        <v>40386153.009999998</v>
      </c>
      <c r="J239" s="54"/>
      <c r="K239" s="55"/>
      <c r="L239" s="56"/>
      <c r="M239" s="57"/>
      <c r="N239" s="58"/>
      <c r="O239" s="58"/>
      <c r="P239" s="58"/>
      <c r="Q239" s="58"/>
      <c r="R239" s="58"/>
    </row>
    <row r="240" spans="1:18" ht="18" customHeight="1">
      <c r="A240" s="9">
        <v>192</v>
      </c>
      <c r="B240" s="121" t="str">
        <f t="shared" si="9"/>
        <v>3级-3级</v>
      </c>
      <c r="C240" s="121" t="s">
        <v>69</v>
      </c>
      <c r="D240" s="129" t="s">
        <v>233</v>
      </c>
      <c r="E240" s="121" t="s">
        <v>69</v>
      </c>
      <c r="F240" s="130" t="s">
        <v>351</v>
      </c>
      <c r="G240" s="61" t="s">
        <v>604</v>
      </c>
      <c r="H240" s="124" t="s">
        <v>9</v>
      </c>
      <c r="I240" s="125">
        <v>210292.18</v>
      </c>
      <c r="J240" s="54"/>
      <c r="K240" s="55"/>
      <c r="L240" s="56"/>
      <c r="M240" s="57"/>
      <c r="N240" s="58"/>
      <c r="O240" s="58"/>
      <c r="P240" s="58"/>
      <c r="Q240" s="58"/>
      <c r="R240" s="58"/>
    </row>
    <row r="241" spans="1:18" ht="18" customHeight="1">
      <c r="A241" s="9">
        <v>193</v>
      </c>
      <c r="B241" s="121" t="str">
        <f t="shared" si="9"/>
        <v>3级-2级</v>
      </c>
      <c r="C241" s="121" t="s">
        <v>69</v>
      </c>
      <c r="D241" s="129" t="s">
        <v>233</v>
      </c>
      <c r="E241" s="121" t="s">
        <v>66</v>
      </c>
      <c r="F241" s="129" t="s">
        <v>89</v>
      </c>
      <c r="G241" s="61" t="s">
        <v>605</v>
      </c>
      <c r="H241" s="124" t="s">
        <v>5</v>
      </c>
      <c r="I241" s="125">
        <v>4500000</v>
      </c>
      <c r="J241" s="54"/>
      <c r="K241" s="55"/>
      <c r="L241" s="56"/>
      <c r="M241" s="57"/>
      <c r="N241" s="58"/>
      <c r="O241" s="58"/>
      <c r="P241" s="58"/>
      <c r="Q241" s="58"/>
      <c r="R241" s="58"/>
    </row>
    <row r="242" spans="1:18" ht="18" customHeight="1">
      <c r="A242" s="9">
        <v>194</v>
      </c>
      <c r="B242" s="121" t="str">
        <f t="shared" si="9"/>
        <v>3级-3级</v>
      </c>
      <c r="C242" s="121" t="s">
        <v>69</v>
      </c>
      <c r="D242" s="129" t="s">
        <v>233</v>
      </c>
      <c r="E242" s="121" t="s">
        <v>69</v>
      </c>
      <c r="F242" s="121" t="s">
        <v>354</v>
      </c>
      <c r="G242" s="61" t="s">
        <v>604</v>
      </c>
      <c r="H242" s="124" t="s">
        <v>7</v>
      </c>
      <c r="I242" s="125">
        <v>50231.01</v>
      </c>
      <c r="J242" s="54"/>
      <c r="K242" s="55"/>
      <c r="L242" s="56"/>
      <c r="M242" s="57"/>
      <c r="N242" s="58"/>
      <c r="O242" s="58"/>
      <c r="P242" s="58"/>
      <c r="Q242" s="58"/>
      <c r="R242" s="58"/>
    </row>
    <row r="243" spans="1:18" ht="18" customHeight="1">
      <c r="A243" s="9">
        <v>195</v>
      </c>
      <c r="B243" s="121" t="str">
        <f t="shared" si="9"/>
        <v>3级-2级</v>
      </c>
      <c r="C243" s="121" t="s">
        <v>69</v>
      </c>
      <c r="D243" s="129" t="s">
        <v>233</v>
      </c>
      <c r="E243" s="121" t="s">
        <v>66</v>
      </c>
      <c r="F243" s="130" t="s">
        <v>84</v>
      </c>
      <c r="G243" s="61" t="s">
        <v>165</v>
      </c>
      <c r="H243" s="124" t="s">
        <v>5</v>
      </c>
      <c r="I243" s="123">
        <v>459461.34</v>
      </c>
      <c r="J243" s="54"/>
      <c r="K243" s="55"/>
      <c r="L243" s="56"/>
      <c r="M243" s="57"/>
      <c r="N243" s="58"/>
      <c r="O243" s="58"/>
      <c r="P243" s="58"/>
      <c r="Q243" s="58"/>
      <c r="R243" s="58"/>
    </row>
    <row r="244" spans="1:18" ht="18" customHeight="1">
      <c r="A244" s="9">
        <v>196</v>
      </c>
      <c r="B244" s="121" t="str">
        <f t="shared" si="9"/>
        <v>3级-3级</v>
      </c>
      <c r="C244" s="121" t="s">
        <v>69</v>
      </c>
      <c r="D244" s="121" t="s">
        <v>355</v>
      </c>
      <c r="E244" s="121" t="s">
        <v>69</v>
      </c>
      <c r="F244" s="121" t="s">
        <v>196</v>
      </c>
      <c r="G244" s="61" t="s">
        <v>165</v>
      </c>
      <c r="H244" s="124" t="s">
        <v>5</v>
      </c>
      <c r="I244" s="123">
        <v>8972200</v>
      </c>
      <c r="J244" s="54"/>
      <c r="K244" s="55"/>
      <c r="L244" s="56"/>
      <c r="M244" s="57"/>
      <c r="N244" s="58"/>
      <c r="O244" s="58"/>
      <c r="P244" s="58"/>
      <c r="Q244" s="58"/>
      <c r="R244" s="58"/>
    </row>
    <row r="245" spans="1:18" ht="18" customHeight="1">
      <c r="A245" s="9">
        <v>197</v>
      </c>
      <c r="B245" s="121" t="str">
        <f t="shared" si="9"/>
        <v>3级-2级</v>
      </c>
      <c r="C245" s="121" t="s">
        <v>69</v>
      </c>
      <c r="D245" s="121" t="s">
        <v>355</v>
      </c>
      <c r="E245" s="121" t="s">
        <v>66</v>
      </c>
      <c r="F245" s="121" t="s">
        <v>89</v>
      </c>
      <c r="G245" s="61" t="s">
        <v>296</v>
      </c>
      <c r="H245" s="124" t="s">
        <v>24</v>
      </c>
      <c r="I245" s="123">
        <v>3815725</v>
      </c>
      <c r="J245" s="54"/>
      <c r="K245" s="55"/>
      <c r="L245" s="56"/>
      <c r="M245" s="57"/>
      <c r="N245" s="58"/>
      <c r="O245" s="58"/>
      <c r="P245" s="58"/>
      <c r="Q245" s="58"/>
      <c r="R245" s="58"/>
    </row>
    <row r="246" spans="1:18" ht="18" customHeight="1">
      <c r="A246" s="9">
        <v>198</v>
      </c>
      <c r="B246" s="121" t="str">
        <f t="shared" si="9"/>
        <v>3级-3级</v>
      </c>
      <c r="C246" s="121" t="s">
        <v>69</v>
      </c>
      <c r="D246" s="121" t="s">
        <v>355</v>
      </c>
      <c r="E246" s="121" t="s">
        <v>69</v>
      </c>
      <c r="F246" s="121" t="s">
        <v>341</v>
      </c>
      <c r="G246" s="61" t="s">
        <v>185</v>
      </c>
      <c r="H246" s="124" t="s">
        <v>9</v>
      </c>
      <c r="I246" s="123">
        <v>3000000</v>
      </c>
      <c r="J246" s="54"/>
      <c r="K246" s="55"/>
      <c r="L246" s="56"/>
      <c r="M246" s="57"/>
      <c r="N246" s="58"/>
      <c r="O246" s="58"/>
      <c r="P246" s="58"/>
      <c r="Q246" s="58"/>
      <c r="R246" s="58"/>
    </row>
    <row r="247" spans="1:18" ht="18" customHeight="1">
      <c r="A247" s="9">
        <v>199</v>
      </c>
      <c r="B247" s="121" t="str">
        <f t="shared" si="9"/>
        <v>3级-3级</v>
      </c>
      <c r="C247" s="121" t="s">
        <v>69</v>
      </c>
      <c r="D247" s="121" t="s">
        <v>355</v>
      </c>
      <c r="E247" s="121" t="s">
        <v>69</v>
      </c>
      <c r="F247" s="121" t="s">
        <v>89</v>
      </c>
      <c r="G247" s="61" t="s">
        <v>606</v>
      </c>
      <c r="H247" s="124" t="s">
        <v>21</v>
      </c>
      <c r="I247" s="123">
        <v>24000000</v>
      </c>
      <c r="J247" s="54"/>
      <c r="K247" s="55"/>
      <c r="L247" s="56"/>
      <c r="M247" s="57"/>
      <c r="N247" s="58"/>
      <c r="O247" s="58"/>
      <c r="P247" s="58"/>
      <c r="Q247" s="58"/>
      <c r="R247" s="58"/>
    </row>
    <row r="248" spans="1:18" ht="18" customHeight="1">
      <c r="A248" s="9">
        <v>200</v>
      </c>
      <c r="B248" s="121" t="str">
        <f t="shared" si="9"/>
        <v>3级-3级</v>
      </c>
      <c r="C248" s="121" t="s">
        <v>69</v>
      </c>
      <c r="D248" s="121" t="s">
        <v>355</v>
      </c>
      <c r="E248" s="121" t="s">
        <v>69</v>
      </c>
      <c r="F248" s="121" t="s">
        <v>195</v>
      </c>
      <c r="G248" s="61" t="s">
        <v>606</v>
      </c>
      <c r="H248" s="124" t="s">
        <v>23</v>
      </c>
      <c r="I248" s="123">
        <v>27000000</v>
      </c>
      <c r="J248" s="54"/>
      <c r="K248" s="55"/>
      <c r="L248" s="56"/>
      <c r="M248" s="57"/>
      <c r="N248" s="58"/>
      <c r="O248" s="58"/>
      <c r="P248" s="58"/>
      <c r="Q248" s="58"/>
      <c r="R248" s="58"/>
    </row>
    <row r="249" spans="1:18" ht="18" customHeight="1">
      <c r="A249" s="9">
        <v>201</v>
      </c>
      <c r="B249" s="121" t="str">
        <f t="shared" si="9"/>
        <v>3级-4级</v>
      </c>
      <c r="C249" s="121" t="s">
        <v>69</v>
      </c>
      <c r="D249" s="121" t="s">
        <v>355</v>
      </c>
      <c r="E249" s="121" t="s">
        <v>72</v>
      </c>
      <c r="F249" s="121" t="s">
        <v>76</v>
      </c>
      <c r="G249" s="61" t="s">
        <v>165</v>
      </c>
      <c r="H249" s="124" t="s">
        <v>5</v>
      </c>
      <c r="I249" s="123">
        <v>3918296.03</v>
      </c>
      <c r="J249" s="54"/>
      <c r="K249" s="55"/>
      <c r="L249" s="59"/>
      <c r="M249" s="57"/>
      <c r="N249" s="58"/>
      <c r="O249" s="58" t="str">
        <f>IF(M249=0,"OK","待核对")</f>
        <v>OK</v>
      </c>
      <c r="P249" s="58"/>
      <c r="Q249" s="58"/>
      <c r="R249" s="58"/>
    </row>
    <row r="250" spans="1:18" ht="18" customHeight="1">
      <c r="A250" s="9">
        <v>202</v>
      </c>
      <c r="B250" s="121" t="str">
        <f t="shared" si="9"/>
        <v>3级-4级</v>
      </c>
      <c r="C250" s="121" t="s">
        <v>69</v>
      </c>
      <c r="D250" s="121" t="s">
        <v>355</v>
      </c>
      <c r="E250" s="121" t="s">
        <v>72</v>
      </c>
      <c r="F250" s="121" t="s">
        <v>76</v>
      </c>
      <c r="G250" s="61" t="s">
        <v>532</v>
      </c>
      <c r="H250" s="124" t="s">
        <v>9</v>
      </c>
      <c r="I250" s="123">
        <v>286502.40000000002</v>
      </c>
      <c r="J250" s="54"/>
      <c r="K250" s="55"/>
      <c r="L250" s="59"/>
      <c r="M250" s="57"/>
      <c r="N250" s="58"/>
      <c r="O250" s="58" t="str">
        <f>IF(M250=0,"OK","待核对")</f>
        <v>OK</v>
      </c>
      <c r="P250" s="58"/>
      <c r="Q250" s="58"/>
      <c r="R250" s="58"/>
    </row>
    <row r="251" spans="1:18" ht="18" customHeight="1">
      <c r="A251" s="9">
        <v>203</v>
      </c>
      <c r="B251" s="121" t="str">
        <f t="shared" si="9"/>
        <v>3级-3级</v>
      </c>
      <c r="C251" s="121" t="s">
        <v>69</v>
      </c>
      <c r="D251" s="121" t="s">
        <v>355</v>
      </c>
      <c r="E251" s="121" t="s">
        <v>69</v>
      </c>
      <c r="F251" s="121" t="s">
        <v>349</v>
      </c>
      <c r="G251" s="61" t="s">
        <v>185</v>
      </c>
      <c r="H251" s="124" t="s">
        <v>5</v>
      </c>
      <c r="I251" s="123">
        <v>3052094.96</v>
      </c>
      <c r="J251" s="54"/>
      <c r="K251" s="55"/>
      <c r="L251" s="59"/>
      <c r="M251" s="57"/>
      <c r="N251" s="58"/>
      <c r="O251" s="58" t="str">
        <f>IF(M251=0,"OK","待核对")</f>
        <v>OK</v>
      </c>
      <c r="P251" s="58"/>
      <c r="Q251" s="58"/>
      <c r="R251" s="58"/>
    </row>
    <row r="252" spans="1:18" ht="18" customHeight="1">
      <c r="A252" s="9">
        <v>204</v>
      </c>
      <c r="B252" s="121" t="str">
        <f t="shared" si="9"/>
        <v>3级-3级</v>
      </c>
      <c r="C252" s="121" t="s">
        <v>69</v>
      </c>
      <c r="D252" s="121" t="s">
        <v>371</v>
      </c>
      <c r="E252" s="121" t="s">
        <v>69</v>
      </c>
      <c r="F252" s="121" t="s">
        <v>415</v>
      </c>
      <c r="G252" s="61" t="s">
        <v>437</v>
      </c>
      <c r="H252" s="124" t="s">
        <v>3</v>
      </c>
      <c r="I252" s="123">
        <f>3209808+130130</f>
        <v>3339938</v>
      </c>
      <c r="J252" s="22"/>
      <c r="K252" s="23"/>
      <c r="L252" s="32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121" t="str">
        <f t="shared" si="9"/>
        <v>3级-4级</v>
      </c>
      <c r="C253" s="121" t="s">
        <v>69</v>
      </c>
      <c r="D253" s="121" t="s">
        <v>371</v>
      </c>
      <c r="E253" s="121" t="s">
        <v>72</v>
      </c>
      <c r="F253" s="121" t="s">
        <v>97</v>
      </c>
      <c r="G253" s="61" t="s">
        <v>607</v>
      </c>
      <c r="H253" s="124" t="s">
        <v>3</v>
      </c>
      <c r="I253" s="123">
        <v>753239.07</v>
      </c>
      <c r="J253" s="22"/>
      <c r="K253" s="23"/>
      <c r="L253" s="32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121" t="str">
        <f t="shared" si="9"/>
        <v>3级-4级</v>
      </c>
      <c r="C254" s="121" t="s">
        <v>69</v>
      </c>
      <c r="D254" s="121" t="s">
        <v>371</v>
      </c>
      <c r="E254" s="121" t="s">
        <v>72</v>
      </c>
      <c r="F254" s="121" t="s">
        <v>76</v>
      </c>
      <c r="G254" s="61" t="s">
        <v>607</v>
      </c>
      <c r="H254" s="124" t="s">
        <v>3</v>
      </c>
      <c r="I254" s="123">
        <v>1454273.78</v>
      </c>
      <c r="J254" s="22"/>
      <c r="K254" s="23"/>
      <c r="L254" s="32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121" t="str">
        <f t="shared" si="9"/>
        <v>3级-3级</v>
      </c>
      <c r="C255" s="121" t="s">
        <v>69</v>
      </c>
      <c r="D255" s="121" t="s">
        <v>371</v>
      </c>
      <c r="E255" s="121" t="s">
        <v>69</v>
      </c>
      <c r="F255" s="121" t="s">
        <v>415</v>
      </c>
      <c r="G255" s="61" t="s">
        <v>608</v>
      </c>
      <c r="H255" s="124" t="s">
        <v>6</v>
      </c>
      <c r="I255" s="123">
        <v>22303729.100000001</v>
      </c>
      <c r="J255" s="22"/>
      <c r="K255" s="23"/>
      <c r="L255" s="32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121" t="str">
        <f t="shared" si="9"/>
        <v>3级-4级</v>
      </c>
      <c r="C256" s="121" t="s">
        <v>69</v>
      </c>
      <c r="D256" s="121" t="s">
        <v>371</v>
      </c>
      <c r="E256" s="121" t="s">
        <v>72</v>
      </c>
      <c r="F256" s="121" t="s">
        <v>97</v>
      </c>
      <c r="G256" s="61" t="s">
        <v>609</v>
      </c>
      <c r="H256" s="124" t="s">
        <v>6</v>
      </c>
      <c r="I256" s="123">
        <v>75600</v>
      </c>
      <c r="J256" s="22"/>
      <c r="K256" s="23"/>
      <c r="L256" s="32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121" t="str">
        <f t="shared" si="9"/>
        <v>3级-2级</v>
      </c>
      <c r="C257" s="121" t="s">
        <v>69</v>
      </c>
      <c r="D257" s="121" t="s">
        <v>371</v>
      </c>
      <c r="E257" s="121" t="s">
        <v>66</v>
      </c>
      <c r="F257" s="121" t="s">
        <v>179</v>
      </c>
      <c r="G257" s="61" t="s">
        <v>610</v>
      </c>
      <c r="H257" s="124" t="s">
        <v>6</v>
      </c>
      <c r="I257" s="123">
        <v>33</v>
      </c>
      <c r="J257" s="22"/>
      <c r="K257" s="23"/>
      <c r="L257" s="38"/>
      <c r="M257" s="24"/>
      <c r="N257" s="20"/>
      <c r="O257" s="20" t="str">
        <f t="shared" ref="O257:O262" si="11">IF(M257=0,"OK","待核对")</f>
        <v>OK</v>
      </c>
      <c r="P257" s="20"/>
      <c r="Q257" s="20"/>
      <c r="R257" s="20"/>
    </row>
    <row r="258" spans="1:18" ht="18" customHeight="1">
      <c r="A258" s="9">
        <v>210</v>
      </c>
      <c r="B258" s="121" t="str">
        <f t="shared" si="9"/>
        <v>3级-2级</v>
      </c>
      <c r="C258" s="121" t="s">
        <v>69</v>
      </c>
      <c r="D258" s="121" t="s">
        <v>371</v>
      </c>
      <c r="E258" s="121" t="s">
        <v>66</v>
      </c>
      <c r="F258" s="121" t="s">
        <v>80</v>
      </c>
      <c r="G258" s="61" t="s">
        <v>610</v>
      </c>
      <c r="H258" s="124" t="s">
        <v>6</v>
      </c>
      <c r="I258" s="123">
        <v>91.2</v>
      </c>
      <c r="J258" s="22"/>
      <c r="K258" s="23"/>
      <c r="L258" s="38"/>
      <c r="M258" s="24"/>
      <c r="N258" s="20"/>
      <c r="O258" s="20" t="str">
        <f t="shared" si="11"/>
        <v>OK</v>
      </c>
      <c r="P258" s="20"/>
      <c r="Q258" s="20"/>
      <c r="R258" s="20"/>
    </row>
    <row r="259" spans="1:18" ht="18" customHeight="1">
      <c r="A259" s="9">
        <v>211</v>
      </c>
      <c r="B259" s="121" t="str">
        <f t="shared" si="9"/>
        <v>3级-2级</v>
      </c>
      <c r="C259" s="121" t="s">
        <v>69</v>
      </c>
      <c r="D259" s="121" t="s">
        <v>371</v>
      </c>
      <c r="E259" s="121" t="s">
        <v>66</v>
      </c>
      <c r="F259" s="121" t="s">
        <v>78</v>
      </c>
      <c r="G259" s="61" t="s">
        <v>610</v>
      </c>
      <c r="H259" s="124" t="s">
        <v>6</v>
      </c>
      <c r="I259" s="123">
        <v>42</v>
      </c>
      <c r="J259" s="22"/>
      <c r="K259" s="23"/>
      <c r="L259" s="38"/>
      <c r="M259" s="24"/>
      <c r="N259" s="20"/>
      <c r="O259" s="20" t="str">
        <f t="shared" si="11"/>
        <v>OK</v>
      </c>
      <c r="P259" s="20"/>
      <c r="Q259" s="20"/>
      <c r="R259" s="20"/>
    </row>
    <row r="260" spans="1:18" ht="18" customHeight="1">
      <c r="A260" s="9">
        <v>212</v>
      </c>
      <c r="B260" s="121" t="str">
        <f t="shared" si="9"/>
        <v>3级-3级</v>
      </c>
      <c r="C260" s="121" t="s">
        <v>69</v>
      </c>
      <c r="D260" s="121" t="s">
        <v>371</v>
      </c>
      <c r="E260" s="121" t="s">
        <v>69</v>
      </c>
      <c r="F260" s="121" t="s">
        <v>102</v>
      </c>
      <c r="G260" s="61" t="s">
        <v>610</v>
      </c>
      <c r="H260" s="124" t="s">
        <v>6</v>
      </c>
      <c r="I260" s="123">
        <v>79.2</v>
      </c>
      <c r="J260" s="22"/>
      <c r="K260" s="23"/>
      <c r="L260" s="40"/>
      <c r="M260" s="24"/>
      <c r="N260" s="20"/>
      <c r="O260" s="20" t="str">
        <f t="shared" si="11"/>
        <v>OK</v>
      </c>
      <c r="P260" s="20"/>
      <c r="Q260" s="20"/>
      <c r="R260" s="20"/>
    </row>
    <row r="261" spans="1:18" ht="18" customHeight="1">
      <c r="A261" s="9">
        <v>213</v>
      </c>
      <c r="B261" s="121" t="str">
        <f t="shared" si="9"/>
        <v>3级-2级</v>
      </c>
      <c r="C261" s="121" t="s">
        <v>69</v>
      </c>
      <c r="D261" s="121" t="s">
        <v>371</v>
      </c>
      <c r="E261" s="121" t="s">
        <v>66</v>
      </c>
      <c r="F261" s="121" t="s">
        <v>89</v>
      </c>
      <c r="G261" s="61" t="s">
        <v>611</v>
      </c>
      <c r="H261" s="124" t="s">
        <v>24</v>
      </c>
      <c r="I261" s="123">
        <v>8185934.9699999997</v>
      </c>
      <c r="J261" s="22"/>
      <c r="K261" s="23"/>
      <c r="L261" s="40"/>
      <c r="M261" s="24"/>
      <c r="N261" s="20"/>
      <c r="O261" s="20" t="str">
        <f t="shared" si="11"/>
        <v>OK</v>
      </c>
      <c r="P261" s="20"/>
      <c r="Q261" s="20"/>
      <c r="R261" s="20"/>
    </row>
    <row r="262" spans="1:18" ht="18" customHeight="1">
      <c r="A262" s="9">
        <v>214</v>
      </c>
      <c r="B262" s="121" t="str">
        <f t="shared" si="9"/>
        <v>3级-3级</v>
      </c>
      <c r="C262" s="121" t="s">
        <v>69</v>
      </c>
      <c r="D262" s="121" t="s">
        <v>371</v>
      </c>
      <c r="E262" s="121" t="s">
        <v>69</v>
      </c>
      <c r="F262" s="121" t="s">
        <v>195</v>
      </c>
      <c r="G262" s="61" t="s">
        <v>611</v>
      </c>
      <c r="H262" s="124" t="s">
        <v>24</v>
      </c>
      <c r="I262" s="123">
        <v>778669.81</v>
      </c>
      <c r="J262" s="22"/>
      <c r="K262" s="23"/>
      <c r="L262" s="20"/>
      <c r="M262" s="24"/>
      <c r="N262" s="20"/>
      <c r="O262" s="20" t="str">
        <f t="shared" si="11"/>
        <v>OK</v>
      </c>
      <c r="P262" s="20"/>
      <c r="Q262" s="20"/>
      <c r="R262" s="20"/>
    </row>
    <row r="263" spans="1:18" ht="18" customHeight="1">
      <c r="A263" s="9">
        <v>215</v>
      </c>
      <c r="B263" s="121" t="str">
        <f t="shared" si="9"/>
        <v>3级-2级</v>
      </c>
      <c r="C263" s="121" t="s">
        <v>69</v>
      </c>
      <c r="D263" s="121" t="s">
        <v>371</v>
      </c>
      <c r="E263" s="121" t="s">
        <v>66</v>
      </c>
      <c r="F263" s="121" t="s">
        <v>89</v>
      </c>
      <c r="G263" s="131" t="s">
        <v>612</v>
      </c>
      <c r="H263" s="124" t="s">
        <v>18</v>
      </c>
      <c r="I263" s="123">
        <v>292692.24</v>
      </c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121" t="str">
        <f t="shared" si="9"/>
        <v>3级-2级</v>
      </c>
      <c r="C264" s="121" t="s">
        <v>69</v>
      </c>
      <c r="D264" s="121" t="s">
        <v>371</v>
      </c>
      <c r="E264" s="121" t="s">
        <v>66</v>
      </c>
      <c r="F264" s="121" t="s">
        <v>89</v>
      </c>
      <c r="G264" s="131" t="s">
        <v>613</v>
      </c>
      <c r="H264" s="124" t="s">
        <v>9</v>
      </c>
      <c r="I264" s="123">
        <v>66036.84</v>
      </c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121" t="str">
        <f t="shared" si="9"/>
        <v>3级-2级</v>
      </c>
      <c r="C265" s="121" t="s">
        <v>69</v>
      </c>
      <c r="D265" s="121" t="s">
        <v>371</v>
      </c>
      <c r="E265" s="121" t="s">
        <v>66</v>
      </c>
      <c r="F265" s="121" t="s">
        <v>89</v>
      </c>
      <c r="G265" s="131" t="s">
        <v>274</v>
      </c>
      <c r="H265" s="124" t="s">
        <v>23</v>
      </c>
      <c r="I265" s="123">
        <v>16844000</v>
      </c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121" t="str">
        <f t="shared" si="9"/>
        <v>3级-2级</v>
      </c>
      <c r="C266" s="121" t="s">
        <v>69</v>
      </c>
      <c r="D266" s="121" t="s">
        <v>371</v>
      </c>
      <c r="E266" s="121" t="s">
        <v>66</v>
      </c>
      <c r="F266" s="121" t="s">
        <v>89</v>
      </c>
      <c r="G266" s="131" t="s">
        <v>274</v>
      </c>
      <c r="H266" s="124" t="s">
        <v>9</v>
      </c>
      <c r="I266" s="123">
        <v>234531522</v>
      </c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121" t="str">
        <f t="shared" si="9"/>
        <v>3级-2级</v>
      </c>
      <c r="C267" s="121" t="s">
        <v>69</v>
      </c>
      <c r="D267" s="121" t="s">
        <v>371</v>
      </c>
      <c r="E267" s="121" t="s">
        <v>66</v>
      </c>
      <c r="F267" s="121" t="s">
        <v>89</v>
      </c>
      <c r="G267" s="131" t="s">
        <v>509</v>
      </c>
      <c r="H267" s="124" t="s">
        <v>5</v>
      </c>
      <c r="I267" s="123">
        <v>208810000</v>
      </c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121" t="str">
        <f t="shared" si="9"/>
        <v>3级-3级</v>
      </c>
      <c r="C268" s="121" t="s">
        <v>69</v>
      </c>
      <c r="D268" s="121" t="s">
        <v>371</v>
      </c>
      <c r="E268" s="121" t="s">
        <v>69</v>
      </c>
      <c r="F268" s="121" t="s">
        <v>180</v>
      </c>
      <c r="G268" s="61" t="s">
        <v>614</v>
      </c>
      <c r="H268" s="124" t="s">
        <v>9</v>
      </c>
      <c r="I268" s="123">
        <v>38163.800000000003</v>
      </c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121" t="str">
        <f t="shared" si="9"/>
        <v>3级-3级</v>
      </c>
      <c r="C269" s="121" t="s">
        <v>69</v>
      </c>
      <c r="D269" s="121" t="s">
        <v>371</v>
      </c>
      <c r="E269" s="121" t="s">
        <v>69</v>
      </c>
      <c r="F269" s="121" t="s">
        <v>180</v>
      </c>
      <c r="G269" s="61" t="s">
        <v>615</v>
      </c>
      <c r="H269" s="124" t="s">
        <v>6</v>
      </c>
      <c r="I269" s="123">
        <v>123850.58</v>
      </c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121" t="str">
        <f t="shared" si="9"/>
        <v>3级-3级</v>
      </c>
      <c r="C270" s="121" t="s">
        <v>69</v>
      </c>
      <c r="D270" s="121" t="s">
        <v>371</v>
      </c>
      <c r="E270" s="121" t="s">
        <v>69</v>
      </c>
      <c r="F270" s="121" t="s">
        <v>161</v>
      </c>
      <c r="G270" s="131" t="s">
        <v>616</v>
      </c>
      <c r="H270" s="124" t="s">
        <v>9</v>
      </c>
      <c r="I270" s="123">
        <v>16803</v>
      </c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121" t="str">
        <f t="shared" si="9"/>
        <v>3级-3级</v>
      </c>
      <c r="C271" s="121" t="s">
        <v>69</v>
      </c>
      <c r="D271" s="121" t="s">
        <v>371</v>
      </c>
      <c r="E271" s="121" t="s">
        <v>69</v>
      </c>
      <c r="F271" s="121" t="s">
        <v>161</v>
      </c>
      <c r="G271" s="131" t="s">
        <v>185</v>
      </c>
      <c r="H271" s="124" t="s">
        <v>9</v>
      </c>
      <c r="I271" s="123">
        <v>46502901.25</v>
      </c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121" t="str">
        <f t="shared" si="9"/>
        <v>3级-3级</v>
      </c>
      <c r="C272" s="121" t="s">
        <v>69</v>
      </c>
      <c r="D272" s="121" t="s">
        <v>371</v>
      </c>
      <c r="E272" s="121" t="s">
        <v>69</v>
      </c>
      <c r="F272" s="121" t="s">
        <v>161</v>
      </c>
      <c r="G272" s="61" t="s">
        <v>185</v>
      </c>
      <c r="H272" s="124" t="s">
        <v>5</v>
      </c>
      <c r="I272" s="123">
        <v>101193833.33</v>
      </c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121" t="str">
        <f t="shared" si="9"/>
        <v>3级-3级</v>
      </c>
      <c r="C273" s="121" t="s">
        <v>69</v>
      </c>
      <c r="D273" s="121" t="s">
        <v>371</v>
      </c>
      <c r="E273" s="121" t="s">
        <v>69</v>
      </c>
      <c r="F273" s="121" t="s">
        <v>552</v>
      </c>
      <c r="G273" s="131" t="s">
        <v>554</v>
      </c>
      <c r="H273" s="124" t="s">
        <v>3</v>
      </c>
      <c r="I273" s="123">
        <v>46862718.280000001</v>
      </c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121" t="str">
        <f t="shared" si="9"/>
        <v>3级-3级</v>
      </c>
      <c r="C274" s="121" t="s">
        <v>69</v>
      </c>
      <c r="D274" s="121" t="s">
        <v>371</v>
      </c>
      <c r="E274" s="121" t="s">
        <v>69</v>
      </c>
      <c r="F274" s="121" t="s">
        <v>231</v>
      </c>
      <c r="G274" s="61" t="s">
        <v>164</v>
      </c>
      <c r="H274" s="124" t="s">
        <v>9</v>
      </c>
      <c r="I274" s="123">
        <v>10000</v>
      </c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121" t="str">
        <f t="shared" si="9"/>
        <v>3级-3级</v>
      </c>
      <c r="C275" s="121" t="s">
        <v>69</v>
      </c>
      <c r="D275" s="121" t="s">
        <v>371</v>
      </c>
      <c r="E275" s="121" t="s">
        <v>69</v>
      </c>
      <c r="F275" s="121" t="s">
        <v>360</v>
      </c>
      <c r="G275" s="61" t="s">
        <v>615</v>
      </c>
      <c r="H275" s="124" t="s">
        <v>6</v>
      </c>
      <c r="I275" s="123">
        <v>286016</v>
      </c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121" t="str">
        <f t="shared" si="9"/>
        <v>3级-2级</v>
      </c>
      <c r="C276" s="121" t="s">
        <v>69</v>
      </c>
      <c r="D276" s="121" t="s">
        <v>371</v>
      </c>
      <c r="E276" s="121" t="s">
        <v>66</v>
      </c>
      <c r="F276" s="121" t="s">
        <v>106</v>
      </c>
      <c r="G276" s="21" t="s">
        <v>437</v>
      </c>
      <c r="H276" s="124" t="s">
        <v>3</v>
      </c>
      <c r="I276" s="123">
        <v>850</v>
      </c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121" t="str">
        <f t="shared" ref="B277:B340" si="12">TEXT(C277,"000")&amp;"-"&amp;TEXT(E277,"000")</f>
        <v>3级-4级</v>
      </c>
      <c r="C277" s="121" t="s">
        <v>69</v>
      </c>
      <c r="D277" s="121" t="s">
        <v>371</v>
      </c>
      <c r="E277" s="121" t="s">
        <v>72</v>
      </c>
      <c r="F277" s="121" t="s">
        <v>76</v>
      </c>
      <c r="G277" s="21" t="s">
        <v>617</v>
      </c>
      <c r="H277" s="124" t="s">
        <v>5</v>
      </c>
      <c r="I277" s="123">
        <v>387806.34</v>
      </c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121" t="str">
        <f t="shared" si="12"/>
        <v>3级-3级</v>
      </c>
      <c r="C278" s="121" t="s">
        <v>69</v>
      </c>
      <c r="D278" s="121" t="s">
        <v>427</v>
      </c>
      <c r="E278" s="121" t="s">
        <v>69</v>
      </c>
      <c r="F278" s="121" t="s">
        <v>428</v>
      </c>
      <c r="G278" s="124" t="s">
        <v>421</v>
      </c>
      <c r="H278" s="124" t="s">
        <v>5</v>
      </c>
      <c r="I278" s="123">
        <v>2001371</v>
      </c>
      <c r="J278" s="126"/>
      <c r="K278" s="23"/>
      <c r="L278" s="32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121" t="str">
        <f t="shared" si="12"/>
        <v>3级-3级</v>
      </c>
      <c r="C279" s="121" t="s">
        <v>69</v>
      </c>
      <c r="D279" s="121" t="s">
        <v>427</v>
      </c>
      <c r="E279" s="121" t="s">
        <v>69</v>
      </c>
      <c r="F279" s="121" t="s">
        <v>428</v>
      </c>
      <c r="G279" s="124" t="s">
        <v>417</v>
      </c>
      <c r="H279" s="124" t="s">
        <v>9</v>
      </c>
      <c r="I279" s="123">
        <v>2000000</v>
      </c>
      <c r="J279" s="126"/>
      <c r="K279" s="23"/>
      <c r="L279" s="32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121" t="str">
        <f t="shared" si="12"/>
        <v>3级-3级</v>
      </c>
      <c r="C280" s="121" t="s">
        <v>69</v>
      </c>
      <c r="D280" s="121" t="s">
        <v>427</v>
      </c>
      <c r="E280" s="121" t="s">
        <v>69</v>
      </c>
      <c r="F280" s="121" t="s">
        <v>245</v>
      </c>
      <c r="G280" s="124" t="s">
        <v>618</v>
      </c>
      <c r="H280" s="124" t="s">
        <v>9</v>
      </c>
      <c r="I280" s="123">
        <v>9074.0499999999993</v>
      </c>
      <c r="J280" s="126"/>
      <c r="K280" s="23"/>
      <c r="L280" s="32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121" t="str">
        <f t="shared" si="12"/>
        <v>3级-3级</v>
      </c>
      <c r="C281" s="121" t="s">
        <v>69</v>
      </c>
      <c r="D281" s="121" t="s">
        <v>427</v>
      </c>
      <c r="E281" s="121" t="s">
        <v>69</v>
      </c>
      <c r="F281" s="121" t="s">
        <v>245</v>
      </c>
      <c r="G281" s="124" t="s">
        <v>421</v>
      </c>
      <c r="H281" s="124" t="s">
        <v>5</v>
      </c>
      <c r="I281" s="123">
        <v>1561.44</v>
      </c>
      <c r="J281" s="126"/>
      <c r="K281" s="23"/>
      <c r="L281" s="32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121" t="str">
        <f t="shared" si="12"/>
        <v>3级-2级</v>
      </c>
      <c r="C282" s="121" t="s">
        <v>69</v>
      </c>
      <c r="D282" s="121" t="s">
        <v>427</v>
      </c>
      <c r="E282" s="121" t="s">
        <v>66</v>
      </c>
      <c r="F282" s="121" t="s">
        <v>89</v>
      </c>
      <c r="G282" s="124" t="s">
        <v>619</v>
      </c>
      <c r="H282" s="124" t="s">
        <v>5</v>
      </c>
      <c r="I282" s="123">
        <v>91144.79</v>
      </c>
      <c r="J282" s="126"/>
      <c r="K282" s="23"/>
      <c r="L282" s="32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121" t="str">
        <f t="shared" si="12"/>
        <v>3级-2级</v>
      </c>
      <c r="C283" s="121" t="s">
        <v>69</v>
      </c>
      <c r="D283" s="121" t="s">
        <v>427</v>
      </c>
      <c r="E283" s="121" t="s">
        <v>66</v>
      </c>
      <c r="F283" s="121" t="s">
        <v>89</v>
      </c>
      <c r="G283" s="124" t="s">
        <v>619</v>
      </c>
      <c r="H283" s="124" t="s">
        <v>9</v>
      </c>
      <c r="I283" s="123">
        <v>91144.79</v>
      </c>
      <c r="J283" s="126"/>
      <c r="K283" s="23"/>
      <c r="L283" s="38"/>
      <c r="M283" s="24"/>
      <c r="N283" s="20"/>
      <c r="O283" s="20" t="str">
        <f t="shared" ref="O283:O288" si="13">IF(M283=0,"OK","待核对")</f>
        <v>OK</v>
      </c>
      <c r="P283" s="20"/>
      <c r="Q283" s="20"/>
      <c r="R283" s="20"/>
    </row>
    <row r="284" spans="1:18" ht="18" customHeight="1">
      <c r="A284" s="9">
        <v>236</v>
      </c>
      <c r="B284" s="121" t="str">
        <f t="shared" si="12"/>
        <v>3级-3级</v>
      </c>
      <c r="C284" s="121" t="s">
        <v>69</v>
      </c>
      <c r="D284" s="121" t="s">
        <v>427</v>
      </c>
      <c r="E284" s="121" t="s">
        <v>69</v>
      </c>
      <c r="F284" s="121" t="s">
        <v>195</v>
      </c>
      <c r="G284" s="124" t="s">
        <v>421</v>
      </c>
      <c r="H284" s="124" t="s">
        <v>5</v>
      </c>
      <c r="I284" s="123">
        <v>14919751.800000001</v>
      </c>
      <c r="J284" s="126"/>
      <c r="K284" s="23"/>
      <c r="L284" s="38"/>
      <c r="M284" s="24"/>
      <c r="N284" s="20"/>
      <c r="O284" s="20" t="str">
        <f t="shared" si="13"/>
        <v>OK</v>
      </c>
      <c r="P284" s="20"/>
      <c r="Q284" s="20"/>
      <c r="R284" s="20"/>
    </row>
    <row r="285" spans="1:18" ht="18" customHeight="1">
      <c r="A285" s="9">
        <v>237</v>
      </c>
      <c r="B285" s="121" t="str">
        <f t="shared" si="12"/>
        <v>3级-3级</v>
      </c>
      <c r="C285" s="121" t="s">
        <v>69</v>
      </c>
      <c r="D285" s="121" t="s">
        <v>427</v>
      </c>
      <c r="E285" s="121" t="s">
        <v>69</v>
      </c>
      <c r="F285" s="121" t="s">
        <v>195</v>
      </c>
      <c r="G285" s="124" t="s">
        <v>417</v>
      </c>
      <c r="H285" s="124" t="s">
        <v>9</v>
      </c>
      <c r="I285" s="123">
        <v>4900000</v>
      </c>
      <c r="J285" s="126"/>
      <c r="K285" s="23"/>
      <c r="L285" s="38"/>
      <c r="M285" s="24"/>
      <c r="N285" s="20"/>
      <c r="O285" s="20" t="str">
        <f t="shared" si="13"/>
        <v>OK</v>
      </c>
      <c r="P285" s="20"/>
      <c r="Q285" s="20"/>
      <c r="R285" s="20"/>
    </row>
    <row r="286" spans="1:18" ht="18" customHeight="1">
      <c r="A286" s="9">
        <v>238</v>
      </c>
      <c r="B286" s="121" t="str">
        <f t="shared" si="12"/>
        <v>3级-3级</v>
      </c>
      <c r="C286" s="121" t="s">
        <v>69</v>
      </c>
      <c r="D286" s="121" t="s">
        <v>427</v>
      </c>
      <c r="E286" s="121" t="s">
        <v>69</v>
      </c>
      <c r="F286" s="121" t="s">
        <v>195</v>
      </c>
      <c r="G286" s="124" t="s">
        <v>542</v>
      </c>
      <c r="H286" s="124" t="s">
        <v>21</v>
      </c>
      <c r="I286" s="123">
        <v>165000000</v>
      </c>
      <c r="J286" s="126"/>
      <c r="K286" s="23"/>
      <c r="L286" s="40"/>
      <c r="M286" s="24"/>
      <c r="N286" s="20"/>
      <c r="O286" s="20" t="str">
        <f t="shared" si="13"/>
        <v>OK</v>
      </c>
      <c r="P286" s="20"/>
      <c r="Q286" s="20"/>
      <c r="R286" s="20"/>
    </row>
    <row r="287" spans="1:18" ht="18" customHeight="1">
      <c r="A287" s="9">
        <v>239</v>
      </c>
      <c r="B287" s="121" t="str">
        <f t="shared" si="12"/>
        <v>3级-3级</v>
      </c>
      <c r="C287" s="121" t="s">
        <v>69</v>
      </c>
      <c r="D287" s="121" t="s">
        <v>427</v>
      </c>
      <c r="E287" s="121" t="s">
        <v>69</v>
      </c>
      <c r="F287" s="121" t="s">
        <v>195</v>
      </c>
      <c r="G287" s="124" t="s">
        <v>537</v>
      </c>
      <c r="H287" s="124" t="s">
        <v>23</v>
      </c>
      <c r="I287" s="123">
        <v>160000000</v>
      </c>
      <c r="J287" s="126"/>
      <c r="K287" s="23"/>
      <c r="L287" s="40"/>
      <c r="M287" s="24"/>
      <c r="N287" s="20"/>
      <c r="O287" s="20" t="str">
        <f t="shared" si="13"/>
        <v>OK</v>
      </c>
      <c r="P287" s="20"/>
      <c r="Q287" s="20"/>
      <c r="R287" s="20"/>
    </row>
    <row r="288" spans="1:18" ht="18" customHeight="1">
      <c r="A288" s="9">
        <v>240</v>
      </c>
      <c r="B288" s="121" t="str">
        <f t="shared" si="12"/>
        <v>3级-3级</v>
      </c>
      <c r="C288" s="121" t="s">
        <v>69</v>
      </c>
      <c r="D288" s="121" t="s">
        <v>427</v>
      </c>
      <c r="E288" s="121" t="s">
        <v>69</v>
      </c>
      <c r="F288" s="121" t="s">
        <v>195</v>
      </c>
      <c r="G288" s="124" t="s">
        <v>620</v>
      </c>
      <c r="H288" s="124" t="s">
        <v>6</v>
      </c>
      <c r="I288" s="123">
        <v>5914272.0300000003</v>
      </c>
      <c r="J288" s="126"/>
      <c r="K288" s="23"/>
      <c r="L288" s="20"/>
      <c r="M288" s="24"/>
      <c r="N288" s="20"/>
      <c r="O288" s="20" t="str">
        <f t="shared" si="13"/>
        <v>OK</v>
      </c>
      <c r="P288" s="20"/>
      <c r="Q288" s="20"/>
      <c r="R288" s="20"/>
    </row>
    <row r="289" spans="1:18" ht="18" customHeight="1">
      <c r="A289" s="9">
        <v>241</v>
      </c>
      <c r="B289" s="121" t="str">
        <f t="shared" si="12"/>
        <v>3级-3级</v>
      </c>
      <c r="C289" s="121" t="s">
        <v>69</v>
      </c>
      <c r="D289" s="121" t="s">
        <v>427</v>
      </c>
      <c r="E289" s="121" t="s">
        <v>69</v>
      </c>
      <c r="F289" s="121" t="s">
        <v>195</v>
      </c>
      <c r="G289" s="124" t="s">
        <v>621</v>
      </c>
      <c r="H289" s="124" t="s">
        <v>9</v>
      </c>
      <c r="I289" s="123">
        <v>8292333.1399999997</v>
      </c>
      <c r="J289" s="126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121" t="str">
        <f t="shared" si="12"/>
        <v>3级-3级</v>
      </c>
      <c r="C290" s="121" t="s">
        <v>69</v>
      </c>
      <c r="D290" s="121" t="s">
        <v>427</v>
      </c>
      <c r="E290" s="121" t="s">
        <v>69</v>
      </c>
      <c r="F290" s="121" t="s">
        <v>354</v>
      </c>
      <c r="G290" s="124" t="s">
        <v>622</v>
      </c>
      <c r="H290" s="124" t="s">
        <v>9</v>
      </c>
      <c r="I290" s="123">
        <v>1058070.74</v>
      </c>
      <c r="J290" s="126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121" t="str">
        <f t="shared" si="12"/>
        <v>3级-3级</v>
      </c>
      <c r="C291" s="121" t="s">
        <v>69</v>
      </c>
      <c r="D291" s="121" t="s">
        <v>427</v>
      </c>
      <c r="E291" s="121" t="s">
        <v>69</v>
      </c>
      <c r="F291" s="121" t="s">
        <v>552</v>
      </c>
      <c r="G291" s="124" t="s">
        <v>623</v>
      </c>
      <c r="H291" s="124" t="s">
        <v>5</v>
      </c>
      <c r="I291" s="123">
        <v>1569.99</v>
      </c>
      <c r="J291" s="126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121" t="str">
        <f t="shared" si="12"/>
        <v>3级-3级</v>
      </c>
      <c r="C292" s="121" t="s">
        <v>69</v>
      </c>
      <c r="D292" s="121" t="s">
        <v>427</v>
      </c>
      <c r="E292" s="121" t="s">
        <v>69</v>
      </c>
      <c r="F292" s="121" t="s">
        <v>429</v>
      </c>
      <c r="G292" s="124" t="s">
        <v>623</v>
      </c>
      <c r="H292" s="124" t="s">
        <v>5</v>
      </c>
      <c r="I292" s="123">
        <v>1371</v>
      </c>
      <c r="J292" s="126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121" t="str">
        <f t="shared" si="12"/>
        <v>3级-3级</v>
      </c>
      <c r="C293" s="121" t="s">
        <v>69</v>
      </c>
      <c r="D293" s="121" t="s">
        <v>427</v>
      </c>
      <c r="E293" s="121" t="s">
        <v>69</v>
      </c>
      <c r="F293" s="121" t="s">
        <v>161</v>
      </c>
      <c r="G293" s="124" t="s">
        <v>623</v>
      </c>
      <c r="H293" s="124" t="s">
        <v>5</v>
      </c>
      <c r="I293" s="123">
        <v>1371</v>
      </c>
      <c r="J293" s="126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121" t="str">
        <f t="shared" si="12"/>
        <v>3级-3级</v>
      </c>
      <c r="C294" s="121" t="s">
        <v>69</v>
      </c>
      <c r="D294" s="121" t="s">
        <v>427</v>
      </c>
      <c r="E294" s="121" t="s">
        <v>69</v>
      </c>
      <c r="F294" s="121" t="s">
        <v>195</v>
      </c>
      <c r="G294" s="124" t="s">
        <v>624</v>
      </c>
      <c r="H294" s="124" t="s">
        <v>6</v>
      </c>
      <c r="I294" s="123">
        <v>2293619.7799999998</v>
      </c>
      <c r="J294" s="126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121" t="str">
        <f t="shared" si="12"/>
        <v>3级-3级</v>
      </c>
      <c r="C295" s="121" t="s">
        <v>69</v>
      </c>
      <c r="D295" s="121" t="s">
        <v>427</v>
      </c>
      <c r="E295" s="121" t="s">
        <v>69</v>
      </c>
      <c r="F295" s="121" t="s">
        <v>195</v>
      </c>
      <c r="G295" s="124" t="s">
        <v>624</v>
      </c>
      <c r="H295" s="124" t="s">
        <v>3</v>
      </c>
      <c r="I295" s="123">
        <v>3264687.35</v>
      </c>
      <c r="J295" s="126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121" t="str">
        <f t="shared" si="12"/>
        <v>3级-3级</v>
      </c>
      <c r="C296" s="121" t="s">
        <v>69</v>
      </c>
      <c r="D296" s="121" t="s">
        <v>427</v>
      </c>
      <c r="E296" s="121" t="s">
        <v>69</v>
      </c>
      <c r="F296" s="121" t="s">
        <v>195</v>
      </c>
      <c r="G296" s="124" t="s">
        <v>185</v>
      </c>
      <c r="H296" s="124" t="s">
        <v>9</v>
      </c>
      <c r="I296" s="123">
        <v>5000000</v>
      </c>
      <c r="J296" s="126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121" t="str">
        <f t="shared" si="12"/>
        <v>3级-3级</v>
      </c>
      <c r="C297" s="121" t="s">
        <v>69</v>
      </c>
      <c r="D297" s="121" t="s">
        <v>427</v>
      </c>
      <c r="E297" s="121" t="s">
        <v>69</v>
      </c>
      <c r="F297" s="121" t="s">
        <v>415</v>
      </c>
      <c r="G297" s="128" t="s">
        <v>572</v>
      </c>
      <c r="H297" s="124" t="s">
        <v>3</v>
      </c>
      <c r="I297" s="123">
        <v>832</v>
      </c>
      <c r="J297" s="126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121" t="str">
        <f t="shared" si="12"/>
        <v>3级-2级</v>
      </c>
      <c r="C298" s="121" t="s">
        <v>69</v>
      </c>
      <c r="D298" s="121" t="s">
        <v>180</v>
      </c>
      <c r="E298" s="121" t="s">
        <v>66</v>
      </c>
      <c r="F298" s="121" t="s">
        <v>80</v>
      </c>
      <c r="G298" s="61"/>
      <c r="H298" s="124" t="s">
        <v>3</v>
      </c>
      <c r="I298" s="123">
        <f>'[1]2内部关联交易'!I253*1.13</f>
        <v>0</v>
      </c>
      <c r="J298" s="22"/>
      <c r="K298" s="23"/>
      <c r="L298" s="32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121" t="str">
        <f t="shared" si="12"/>
        <v>3级-2级</v>
      </c>
      <c r="C299" s="121" t="s">
        <v>69</v>
      </c>
      <c r="D299" s="121" t="s">
        <v>180</v>
      </c>
      <c r="E299" s="121" t="s">
        <v>66</v>
      </c>
      <c r="F299" s="121" t="s">
        <v>84</v>
      </c>
      <c r="G299" s="61"/>
      <c r="H299" s="124" t="s">
        <v>3</v>
      </c>
      <c r="I299" s="123">
        <f>'[1]2内部关联交易'!I254*1.13</f>
        <v>0</v>
      </c>
      <c r="J299" s="22"/>
      <c r="K299" s="23"/>
      <c r="L299" s="32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121" t="str">
        <f t="shared" si="12"/>
        <v>3级-3级</v>
      </c>
      <c r="C300" s="121" t="s">
        <v>69</v>
      </c>
      <c r="D300" s="121" t="s">
        <v>180</v>
      </c>
      <c r="E300" s="121" t="s">
        <v>69</v>
      </c>
      <c r="F300" s="121" t="s">
        <v>354</v>
      </c>
      <c r="G300" s="61"/>
      <c r="H300" s="124" t="s">
        <v>3</v>
      </c>
      <c r="I300" s="123">
        <f>'[1]2内部关联交易'!I255*1.13</f>
        <v>0</v>
      </c>
      <c r="J300" s="22"/>
      <c r="K300" s="23"/>
      <c r="L300" s="32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121" t="str">
        <f t="shared" si="12"/>
        <v>3级-2级</v>
      </c>
      <c r="C301" s="121" t="s">
        <v>69</v>
      </c>
      <c r="D301" s="121" t="s">
        <v>180</v>
      </c>
      <c r="E301" s="121" t="s">
        <v>66</v>
      </c>
      <c r="F301" s="121" t="s">
        <v>179</v>
      </c>
      <c r="G301" s="61"/>
      <c r="H301" s="124" t="s">
        <v>3</v>
      </c>
      <c r="I301" s="123">
        <f>'[1]2内部关联交易'!I256*1.13</f>
        <v>0</v>
      </c>
      <c r="J301" s="22"/>
      <c r="K301" s="23"/>
      <c r="L301" s="32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121" t="str">
        <f t="shared" si="12"/>
        <v>3级-3级</v>
      </c>
      <c r="C302" s="121" t="s">
        <v>69</v>
      </c>
      <c r="D302" s="121" t="s">
        <v>180</v>
      </c>
      <c r="E302" s="121" t="s">
        <v>69</v>
      </c>
      <c r="F302" s="121" t="s">
        <v>360</v>
      </c>
      <c r="G302" s="61"/>
      <c r="H302" s="124" t="s">
        <v>3</v>
      </c>
      <c r="I302" s="123">
        <f>'[1]2内部关联交易'!I257*1.13</f>
        <v>0</v>
      </c>
      <c r="J302" s="22"/>
      <c r="K302" s="23"/>
      <c r="L302" s="32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121" t="str">
        <f t="shared" si="12"/>
        <v>3级-3级</v>
      </c>
      <c r="C303" s="121" t="s">
        <v>69</v>
      </c>
      <c r="D303" s="121" t="s">
        <v>180</v>
      </c>
      <c r="E303" s="121" t="s">
        <v>69</v>
      </c>
      <c r="F303" s="121" t="s">
        <v>213</v>
      </c>
      <c r="G303" s="61"/>
      <c r="H303" s="124" t="s">
        <v>3</v>
      </c>
      <c r="I303" s="123">
        <f>'[1]2内部关联交易'!I258*1.13</f>
        <v>0</v>
      </c>
      <c r="J303" s="22"/>
      <c r="K303" s="23"/>
      <c r="L303" s="38"/>
      <c r="M303" s="24"/>
      <c r="N303" s="20"/>
      <c r="O303" s="20" t="str">
        <f t="shared" ref="O303:O308" si="14">IF(M303=0,"OK","待核对")</f>
        <v>OK</v>
      </c>
      <c r="P303" s="20"/>
      <c r="Q303" s="20"/>
      <c r="R303" s="20"/>
    </row>
    <row r="304" spans="1:18" ht="18" customHeight="1">
      <c r="A304" s="9">
        <v>256</v>
      </c>
      <c r="B304" s="121" t="str">
        <f t="shared" si="12"/>
        <v>3级-2级</v>
      </c>
      <c r="C304" s="121" t="s">
        <v>69</v>
      </c>
      <c r="D304" s="121" t="s">
        <v>180</v>
      </c>
      <c r="E304" s="121" t="s">
        <v>66</v>
      </c>
      <c r="F304" s="121" t="s">
        <v>303</v>
      </c>
      <c r="G304" s="61"/>
      <c r="H304" s="124" t="s">
        <v>3</v>
      </c>
      <c r="I304" s="123"/>
      <c r="J304" s="22"/>
      <c r="K304" s="23"/>
      <c r="L304" s="38"/>
      <c r="M304" s="24"/>
      <c r="N304" s="20"/>
      <c r="O304" s="20" t="str">
        <f t="shared" si="14"/>
        <v>OK</v>
      </c>
      <c r="P304" s="20"/>
      <c r="Q304" s="20"/>
      <c r="R304" s="20"/>
    </row>
    <row r="305" spans="1:18" ht="18" customHeight="1">
      <c r="A305" s="9">
        <v>257</v>
      </c>
      <c r="B305" s="121" t="str">
        <f t="shared" si="12"/>
        <v>3级-2级</v>
      </c>
      <c r="C305" s="121" t="s">
        <v>69</v>
      </c>
      <c r="D305" s="121" t="s">
        <v>180</v>
      </c>
      <c r="E305" s="121" t="s">
        <v>66</v>
      </c>
      <c r="F305" s="121" t="s">
        <v>175</v>
      </c>
      <c r="G305" s="61"/>
      <c r="H305" s="124" t="s">
        <v>3</v>
      </c>
      <c r="I305" s="123">
        <f>'[1]2内部关联交易'!I260*1.13</f>
        <v>0</v>
      </c>
      <c r="J305" s="22"/>
      <c r="K305" s="23"/>
      <c r="L305" s="38"/>
      <c r="M305" s="24"/>
      <c r="N305" s="20"/>
      <c r="O305" s="20" t="str">
        <f t="shared" si="14"/>
        <v>OK</v>
      </c>
      <c r="P305" s="20"/>
      <c r="Q305" s="20"/>
      <c r="R305" s="20"/>
    </row>
    <row r="306" spans="1:18" ht="18" customHeight="1">
      <c r="A306" s="9">
        <v>258</v>
      </c>
      <c r="B306" s="121" t="str">
        <f t="shared" si="12"/>
        <v>3级-2级</v>
      </c>
      <c r="C306" s="121" t="s">
        <v>69</v>
      </c>
      <c r="D306" s="121" t="s">
        <v>180</v>
      </c>
      <c r="E306" s="121" t="s">
        <v>66</v>
      </c>
      <c r="F306" s="121" t="s">
        <v>106</v>
      </c>
      <c r="G306" s="21"/>
      <c r="H306" s="124" t="s">
        <v>3</v>
      </c>
      <c r="I306" s="123">
        <f>'[1]2内部关联交易'!I261*1.13-3840</f>
        <v>-3840</v>
      </c>
      <c r="J306" s="22"/>
      <c r="K306" s="23"/>
      <c r="L306" s="40"/>
      <c r="M306" s="24"/>
      <c r="N306" s="20"/>
      <c r="O306" s="20" t="str">
        <f t="shared" si="14"/>
        <v>OK</v>
      </c>
      <c r="P306" s="20"/>
      <c r="Q306" s="20"/>
      <c r="R306" s="20"/>
    </row>
    <row r="307" spans="1:18" ht="18" customHeight="1">
      <c r="A307" s="9">
        <v>259</v>
      </c>
      <c r="B307" s="121" t="str">
        <f t="shared" si="12"/>
        <v>3级-2级</v>
      </c>
      <c r="C307" s="121" t="s">
        <v>69</v>
      </c>
      <c r="D307" s="121" t="s">
        <v>180</v>
      </c>
      <c r="E307" s="121" t="s">
        <v>66</v>
      </c>
      <c r="F307" s="121" t="s">
        <v>78</v>
      </c>
      <c r="G307" s="21"/>
      <c r="H307" s="124" t="s">
        <v>3</v>
      </c>
      <c r="I307" s="123">
        <f>'[1]2内部关联交易'!I262*1.13</f>
        <v>0</v>
      </c>
      <c r="J307" s="22"/>
      <c r="K307" s="23"/>
      <c r="L307" s="40"/>
      <c r="M307" s="24"/>
      <c r="N307" s="20"/>
      <c r="O307" s="20" t="str">
        <f t="shared" si="14"/>
        <v>OK</v>
      </c>
      <c r="P307" s="20"/>
      <c r="Q307" s="20"/>
      <c r="R307" s="20"/>
    </row>
    <row r="308" spans="1:18" ht="18" customHeight="1">
      <c r="A308" s="9">
        <v>260</v>
      </c>
      <c r="B308" s="121" t="str">
        <f t="shared" si="12"/>
        <v>3级-3级</v>
      </c>
      <c r="C308" s="121" t="s">
        <v>69</v>
      </c>
      <c r="D308" s="121" t="s">
        <v>180</v>
      </c>
      <c r="E308" s="121" t="s">
        <v>69</v>
      </c>
      <c r="F308" s="121" t="s">
        <v>97</v>
      </c>
      <c r="G308" s="21"/>
      <c r="H308" s="124" t="s">
        <v>3</v>
      </c>
      <c r="I308" s="123">
        <f>'[1]2内部关联交易'!I263*1.13</f>
        <v>0</v>
      </c>
      <c r="J308" s="22"/>
      <c r="K308" s="23"/>
      <c r="L308" s="20"/>
      <c r="M308" s="24"/>
      <c r="N308" s="20"/>
      <c r="O308" s="20" t="str">
        <f t="shared" si="14"/>
        <v>OK</v>
      </c>
      <c r="P308" s="20"/>
      <c r="Q308" s="20"/>
      <c r="R308" s="20"/>
    </row>
    <row r="309" spans="1:18" ht="18" customHeight="1">
      <c r="A309" s="9">
        <v>261</v>
      </c>
      <c r="B309" s="121" t="str">
        <f t="shared" si="12"/>
        <v>3级-4级</v>
      </c>
      <c r="C309" s="121" t="s">
        <v>69</v>
      </c>
      <c r="D309" s="121" t="s">
        <v>180</v>
      </c>
      <c r="E309" s="121" t="s">
        <v>72</v>
      </c>
      <c r="F309" s="121" t="s">
        <v>97</v>
      </c>
      <c r="G309" s="21"/>
      <c r="H309" s="124" t="s">
        <v>3</v>
      </c>
      <c r="I309" s="123">
        <f>'[1]2内部关联交易'!I264*1.13</f>
        <v>0</v>
      </c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121" t="str">
        <f t="shared" si="12"/>
        <v>3级-2级</v>
      </c>
      <c r="C310" s="121" t="s">
        <v>69</v>
      </c>
      <c r="D310" s="121" t="s">
        <v>180</v>
      </c>
      <c r="E310" s="121" t="s">
        <v>66</v>
      </c>
      <c r="F310" s="121" t="s">
        <v>88</v>
      </c>
      <c r="G310" s="21"/>
      <c r="H310" s="124" t="s">
        <v>3</v>
      </c>
      <c r="I310" s="123">
        <f>'[1]2内部关联交易'!I265*1.13</f>
        <v>0</v>
      </c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121" t="str">
        <f t="shared" si="12"/>
        <v>3级-4级</v>
      </c>
      <c r="C311" s="121" t="s">
        <v>69</v>
      </c>
      <c r="D311" s="121" t="s">
        <v>180</v>
      </c>
      <c r="E311" s="121" t="s">
        <v>72</v>
      </c>
      <c r="F311" s="121" t="s">
        <v>76</v>
      </c>
      <c r="G311" s="21"/>
      <c r="H311" s="124" t="s">
        <v>3</v>
      </c>
      <c r="I311" s="123">
        <f>'[1]2内部关联交易'!I266*1.13</f>
        <v>0</v>
      </c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121" t="str">
        <f t="shared" si="12"/>
        <v>3级-4级</v>
      </c>
      <c r="C312" s="121" t="s">
        <v>69</v>
      </c>
      <c r="D312" s="121" t="s">
        <v>180</v>
      </c>
      <c r="E312" s="121" t="s">
        <v>72</v>
      </c>
      <c r="F312" s="121" t="s">
        <v>76</v>
      </c>
      <c r="G312" s="21"/>
      <c r="H312" s="124" t="s">
        <v>3</v>
      </c>
      <c r="I312" s="123">
        <f>'[1]2内部关联交易'!I267*1.13</f>
        <v>0</v>
      </c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121" t="str">
        <f t="shared" si="12"/>
        <v>3级-3级</v>
      </c>
      <c r="C313" s="121" t="s">
        <v>69</v>
      </c>
      <c r="D313" s="121" t="s">
        <v>180</v>
      </c>
      <c r="E313" s="121" t="s">
        <v>69</v>
      </c>
      <c r="F313" s="121" t="s">
        <v>625</v>
      </c>
      <c r="G313" s="21"/>
      <c r="H313" s="124" t="s">
        <v>3</v>
      </c>
      <c r="I313" s="123">
        <f>'[1]2内部关联交易'!I268*1.13</f>
        <v>0</v>
      </c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121" t="str">
        <f t="shared" si="12"/>
        <v>3级-2级</v>
      </c>
      <c r="C314" s="121" t="s">
        <v>69</v>
      </c>
      <c r="D314" s="121" t="s">
        <v>180</v>
      </c>
      <c r="E314" s="121" t="s">
        <v>66</v>
      </c>
      <c r="F314" s="121" t="s">
        <v>83</v>
      </c>
      <c r="G314" s="21"/>
      <c r="H314" s="124" t="s">
        <v>3</v>
      </c>
      <c r="I314" s="123">
        <f>'[1]2内部关联交易'!I269*1.13-14753</f>
        <v>-14753</v>
      </c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121" t="str">
        <f t="shared" si="12"/>
        <v>3级-1级</v>
      </c>
      <c r="C315" s="121" t="s">
        <v>69</v>
      </c>
      <c r="D315" s="121" t="s">
        <v>180</v>
      </c>
      <c r="E315" s="121" t="s">
        <v>64</v>
      </c>
      <c r="F315" s="121" t="s">
        <v>65</v>
      </c>
      <c r="G315" s="21"/>
      <c r="H315" s="124" t="s">
        <v>3</v>
      </c>
      <c r="I315" s="123">
        <f>'[1]2内部关联交易'!I270*1.13</f>
        <v>0</v>
      </c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121" t="str">
        <f t="shared" si="12"/>
        <v>3级-2级</v>
      </c>
      <c r="C316" s="121" t="s">
        <v>69</v>
      </c>
      <c r="D316" s="121" t="s">
        <v>180</v>
      </c>
      <c r="E316" s="121" t="s">
        <v>66</v>
      </c>
      <c r="F316" s="121" t="s">
        <v>81</v>
      </c>
      <c r="G316" s="21"/>
      <c r="H316" s="124" t="s">
        <v>3</v>
      </c>
      <c r="I316" s="123">
        <f>'[1]2内部关联交易'!I271*1.13</f>
        <v>0</v>
      </c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121" t="str">
        <f t="shared" si="12"/>
        <v>3级-3级</v>
      </c>
      <c r="C317" s="121" t="s">
        <v>69</v>
      </c>
      <c r="D317" s="121" t="s">
        <v>180</v>
      </c>
      <c r="E317" s="121" t="s">
        <v>69</v>
      </c>
      <c r="F317" s="121" t="s">
        <v>415</v>
      </c>
      <c r="G317" s="21"/>
      <c r="H317" s="124" t="s">
        <v>3</v>
      </c>
      <c r="I317" s="123">
        <f>'[1]2内部关联交易'!I272*1.13</f>
        <v>0</v>
      </c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121" t="str">
        <f t="shared" si="12"/>
        <v>3级-3级</v>
      </c>
      <c r="C318" s="121" t="s">
        <v>69</v>
      </c>
      <c r="D318" s="121" t="s">
        <v>180</v>
      </c>
      <c r="E318" s="121" t="s">
        <v>69</v>
      </c>
      <c r="F318" s="121" t="s">
        <v>70</v>
      </c>
      <c r="G318" s="21"/>
      <c r="H318" s="124" t="s">
        <v>3</v>
      </c>
      <c r="I318" s="123">
        <f>'[1]2内部关联交易'!I273*1.13</f>
        <v>0</v>
      </c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121" t="str">
        <f t="shared" si="12"/>
        <v>3级-3级</v>
      </c>
      <c r="C319" s="121" t="s">
        <v>69</v>
      </c>
      <c r="D319" s="121" t="s">
        <v>180</v>
      </c>
      <c r="E319" s="121" t="s">
        <v>69</v>
      </c>
      <c r="F319" s="121" t="s">
        <v>371</v>
      </c>
      <c r="G319" s="21"/>
      <c r="H319" s="124" t="s">
        <v>3</v>
      </c>
      <c r="I319" s="123">
        <f>'[1]2内部关联交易'!I274*1.13</f>
        <v>0</v>
      </c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121" t="str">
        <f t="shared" si="12"/>
        <v>3级-3级</v>
      </c>
      <c r="C320" s="121" t="s">
        <v>69</v>
      </c>
      <c r="D320" s="121" t="s">
        <v>180</v>
      </c>
      <c r="E320" s="121" t="s">
        <v>69</v>
      </c>
      <c r="F320" s="121" t="s">
        <v>102</v>
      </c>
      <c r="G320" s="21"/>
      <c r="H320" s="124" t="s">
        <v>3</v>
      </c>
      <c r="I320" s="123">
        <f>'[1]2内部关联交易'!I275*1.13</f>
        <v>0</v>
      </c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121" t="str">
        <f t="shared" si="12"/>
        <v>3级-2级</v>
      </c>
      <c r="C321" s="121" t="s">
        <v>69</v>
      </c>
      <c r="D321" s="121" t="s">
        <v>180</v>
      </c>
      <c r="E321" s="121" t="s">
        <v>66</v>
      </c>
      <c r="F321" s="121" t="s">
        <v>67</v>
      </c>
      <c r="G321" s="21"/>
      <c r="H321" s="124" t="s">
        <v>3</v>
      </c>
      <c r="I321" s="123">
        <f>'[1]2内部关联交易'!I276*1.13</f>
        <v>0</v>
      </c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121" t="str">
        <f t="shared" si="12"/>
        <v>3级-3级</v>
      </c>
      <c r="C322" s="121" t="s">
        <v>69</v>
      </c>
      <c r="D322" s="121" t="s">
        <v>180</v>
      </c>
      <c r="E322" s="121" t="s">
        <v>69</v>
      </c>
      <c r="F322" s="121" t="s">
        <v>626</v>
      </c>
      <c r="G322" s="21"/>
      <c r="H322" s="124" t="s">
        <v>3</v>
      </c>
      <c r="I322" s="123">
        <f>'[1]2内部关联交易'!I277*1.13-4165</f>
        <v>-4165</v>
      </c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121" t="str">
        <f t="shared" si="12"/>
        <v>3级-3级</v>
      </c>
      <c r="C323" s="121" t="s">
        <v>69</v>
      </c>
      <c r="D323" s="121" t="s">
        <v>180</v>
      </c>
      <c r="E323" s="121" t="s">
        <v>69</v>
      </c>
      <c r="F323" s="121" t="s">
        <v>355</v>
      </c>
      <c r="G323" s="21"/>
      <c r="H323" s="124" t="s">
        <v>3</v>
      </c>
      <c r="I323" s="123">
        <f>'[1]2内部关联交易'!I278*1.13</f>
        <v>0</v>
      </c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121" t="str">
        <f t="shared" si="12"/>
        <v>3级-3级</v>
      </c>
      <c r="C324" s="121" t="s">
        <v>69</v>
      </c>
      <c r="D324" s="121" t="s">
        <v>180</v>
      </c>
      <c r="E324" s="121" t="s">
        <v>69</v>
      </c>
      <c r="F324" s="121" t="s">
        <v>194</v>
      </c>
      <c r="G324" s="21"/>
      <c r="H324" s="124" t="s">
        <v>3</v>
      </c>
      <c r="I324" s="123">
        <f>'[1]2内部关联交易'!I279*1.13</f>
        <v>0</v>
      </c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121" t="str">
        <f t="shared" si="12"/>
        <v>3级-3级</v>
      </c>
      <c r="C325" s="121" t="s">
        <v>69</v>
      </c>
      <c r="D325" s="121" t="s">
        <v>180</v>
      </c>
      <c r="E325" s="121" t="s">
        <v>69</v>
      </c>
      <c r="F325" s="121" t="s">
        <v>381</v>
      </c>
      <c r="G325" s="21"/>
      <c r="H325" s="124" t="s">
        <v>3</v>
      </c>
      <c r="I325" s="123">
        <f>'[1]2内部关联交易'!I280*1.13</f>
        <v>0</v>
      </c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121" t="str">
        <f t="shared" si="12"/>
        <v>3级-3级</v>
      </c>
      <c r="C326" s="121" t="s">
        <v>69</v>
      </c>
      <c r="D326" s="121" t="s">
        <v>180</v>
      </c>
      <c r="E326" s="121" t="s">
        <v>69</v>
      </c>
      <c r="F326" s="121" t="s">
        <v>195</v>
      </c>
      <c r="G326" s="21"/>
      <c r="H326" s="124" t="s">
        <v>3</v>
      </c>
      <c r="I326" s="123">
        <f>'[1]2内部关联交易'!I281*1.13</f>
        <v>0</v>
      </c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121" t="str">
        <f t="shared" si="12"/>
        <v>3级-2级</v>
      </c>
      <c r="C327" s="121" t="s">
        <v>69</v>
      </c>
      <c r="D327" s="121" t="s">
        <v>180</v>
      </c>
      <c r="E327" s="121" t="s">
        <v>66</v>
      </c>
      <c r="F327" s="121" t="s">
        <v>89</v>
      </c>
      <c r="G327" s="21"/>
      <c r="H327" s="124" t="s">
        <v>3</v>
      </c>
      <c r="I327" s="123">
        <f>'[1]2内部关联交易'!I282*1.13-1710</f>
        <v>-1710</v>
      </c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121" t="str">
        <f t="shared" si="12"/>
        <v>3级-3级</v>
      </c>
      <c r="C328" s="121" t="s">
        <v>69</v>
      </c>
      <c r="D328" s="121" t="s">
        <v>180</v>
      </c>
      <c r="E328" s="121" t="s">
        <v>69</v>
      </c>
      <c r="F328" s="121" t="s">
        <v>231</v>
      </c>
      <c r="G328" s="21"/>
      <c r="H328" s="124" t="s">
        <v>3</v>
      </c>
      <c r="I328" s="123">
        <f>'[1]2内部关联交易'!I283*1.13</f>
        <v>0</v>
      </c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121" t="str">
        <f t="shared" si="12"/>
        <v>3级-3级</v>
      </c>
      <c r="C329" s="121" t="s">
        <v>69</v>
      </c>
      <c r="D329" s="121" t="s">
        <v>180</v>
      </c>
      <c r="E329" s="121" t="s">
        <v>69</v>
      </c>
      <c r="F329" s="121" t="s">
        <v>196</v>
      </c>
      <c r="G329" s="21"/>
      <c r="H329" s="124" t="s">
        <v>5</v>
      </c>
      <c r="I329" s="123">
        <f>'[1]2内部关联交易'!I284*1.13</f>
        <v>0</v>
      </c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121" t="str">
        <f t="shared" si="12"/>
        <v>3级-2级</v>
      </c>
      <c r="C330" s="121" t="s">
        <v>69</v>
      </c>
      <c r="D330" s="121" t="s">
        <v>180</v>
      </c>
      <c r="E330" s="121" t="s">
        <v>66</v>
      </c>
      <c r="F330" s="121" t="s">
        <v>270</v>
      </c>
      <c r="G330" s="21"/>
      <c r="H330" s="124" t="s">
        <v>3</v>
      </c>
      <c r="I330" s="123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121" t="str">
        <f t="shared" si="12"/>
        <v>3级-2级</v>
      </c>
      <c r="C331" s="121" t="s">
        <v>69</v>
      </c>
      <c r="D331" s="121" t="s">
        <v>180</v>
      </c>
      <c r="E331" s="121" t="s">
        <v>66</v>
      </c>
      <c r="F331" s="121" t="s">
        <v>184</v>
      </c>
      <c r="G331" s="21"/>
      <c r="H331" s="124" t="s">
        <v>5</v>
      </c>
      <c r="I331" s="123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121" t="str">
        <f t="shared" si="12"/>
        <v>3级-3级</v>
      </c>
      <c r="C332" s="121" t="s">
        <v>69</v>
      </c>
      <c r="D332" s="121" t="s">
        <v>180</v>
      </c>
      <c r="E332" s="121" t="s">
        <v>69</v>
      </c>
      <c r="F332" s="121" t="s">
        <v>197</v>
      </c>
      <c r="G332" s="21"/>
      <c r="H332" s="124" t="s">
        <v>5</v>
      </c>
      <c r="I332" s="123">
        <f>'[1]2内部关联交易'!I287*1.13</f>
        <v>0</v>
      </c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121" t="str">
        <f t="shared" si="12"/>
        <v>3级-2级</v>
      </c>
      <c r="C333" s="121" t="s">
        <v>69</v>
      </c>
      <c r="D333" s="121" t="s">
        <v>180</v>
      </c>
      <c r="E333" s="121" t="s">
        <v>66</v>
      </c>
      <c r="F333" s="121" t="s">
        <v>90</v>
      </c>
      <c r="G333" s="21"/>
      <c r="H333" s="124" t="s">
        <v>5</v>
      </c>
      <c r="I333" s="123">
        <f>'[1]2内部关联交易'!I288*1.13-8850</f>
        <v>-8850</v>
      </c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121" t="str">
        <f t="shared" si="12"/>
        <v>3级-3级</v>
      </c>
      <c r="C334" s="121" t="s">
        <v>69</v>
      </c>
      <c r="D334" s="121" t="s">
        <v>180</v>
      </c>
      <c r="E334" s="121" t="s">
        <v>69</v>
      </c>
      <c r="F334" s="121" t="s">
        <v>96</v>
      </c>
      <c r="G334" s="21"/>
      <c r="H334" s="124" t="s">
        <v>5</v>
      </c>
      <c r="I334" s="123">
        <f>'[1]2内部关联交易'!I289*1.13</f>
        <v>0</v>
      </c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121" t="str">
        <f t="shared" si="12"/>
        <v>3级-3级</v>
      </c>
      <c r="C335" s="121" t="s">
        <v>69</v>
      </c>
      <c r="D335" s="121" t="s">
        <v>180</v>
      </c>
      <c r="E335" s="121" t="s">
        <v>69</v>
      </c>
      <c r="F335" s="121" t="s">
        <v>347</v>
      </c>
      <c r="G335" s="21"/>
      <c r="H335" s="124" t="s">
        <v>5</v>
      </c>
      <c r="I335" s="123">
        <f>'[1]2内部关联交易'!I290*1.13</f>
        <v>0</v>
      </c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121" t="str">
        <f t="shared" si="12"/>
        <v>3级-2级</v>
      </c>
      <c r="C336" s="121" t="s">
        <v>69</v>
      </c>
      <c r="D336" s="121" t="s">
        <v>180</v>
      </c>
      <c r="E336" s="121" t="s">
        <v>66</v>
      </c>
      <c r="F336" s="121" t="s">
        <v>172</v>
      </c>
      <c r="G336" s="21"/>
      <c r="H336" s="124" t="s">
        <v>5</v>
      </c>
      <c r="I336" s="123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121" t="str">
        <f t="shared" si="12"/>
        <v>3级-3级</v>
      </c>
      <c r="C337" s="121" t="s">
        <v>69</v>
      </c>
      <c r="D337" s="121" t="s">
        <v>180</v>
      </c>
      <c r="E337" s="121" t="s">
        <v>69</v>
      </c>
      <c r="F337" s="121" t="s">
        <v>349</v>
      </c>
      <c r="G337" s="21"/>
      <c r="H337" s="124" t="s">
        <v>5</v>
      </c>
      <c r="I337" s="123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121" t="str">
        <f t="shared" si="12"/>
        <v>3级-2级</v>
      </c>
      <c r="C338" s="121" t="s">
        <v>69</v>
      </c>
      <c r="D338" s="121" t="s">
        <v>180</v>
      </c>
      <c r="E338" s="121" t="s">
        <v>66</v>
      </c>
      <c r="F338" s="121" t="s">
        <v>86</v>
      </c>
      <c r="G338" s="21"/>
      <c r="H338" s="124" t="s">
        <v>5</v>
      </c>
      <c r="I338" s="123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121" t="str">
        <f t="shared" si="12"/>
        <v>3级-2级</v>
      </c>
      <c r="C339" s="121" t="s">
        <v>69</v>
      </c>
      <c r="D339" s="121" t="s">
        <v>180</v>
      </c>
      <c r="E339" s="121" t="s">
        <v>66</v>
      </c>
      <c r="F339" s="121" t="s">
        <v>109</v>
      </c>
      <c r="G339" s="21"/>
      <c r="H339" s="124" t="s">
        <v>5</v>
      </c>
      <c r="I339" s="123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121" t="str">
        <f t="shared" si="12"/>
        <v>3级-2级</v>
      </c>
      <c r="C340" s="121" t="s">
        <v>69</v>
      </c>
      <c r="D340" s="121" t="s">
        <v>180</v>
      </c>
      <c r="E340" s="121" t="s">
        <v>66</v>
      </c>
      <c r="F340" s="121" t="s">
        <v>95</v>
      </c>
      <c r="G340" s="21"/>
      <c r="H340" s="124" t="s">
        <v>5</v>
      </c>
      <c r="I340" s="123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121" t="str">
        <f t="shared" ref="B341:B404" si="15">TEXT(C341,"000")&amp;"-"&amp;TEXT(E341,"000")</f>
        <v>3级-2级</v>
      </c>
      <c r="C341" s="121" t="s">
        <v>69</v>
      </c>
      <c r="D341" s="121" t="s">
        <v>180</v>
      </c>
      <c r="E341" s="121" t="s">
        <v>66</v>
      </c>
      <c r="F341" s="121" t="s">
        <v>87</v>
      </c>
      <c r="G341" s="21"/>
      <c r="H341" s="124" t="s">
        <v>5</v>
      </c>
      <c r="I341" s="123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121" t="str">
        <f t="shared" si="15"/>
        <v>3级-3级</v>
      </c>
      <c r="C342" s="121" t="s">
        <v>69</v>
      </c>
      <c r="D342" s="121" t="s">
        <v>180</v>
      </c>
      <c r="E342" s="121" t="s">
        <v>69</v>
      </c>
      <c r="F342" s="121" t="s">
        <v>350</v>
      </c>
      <c r="G342" s="21"/>
      <c r="H342" s="124" t="s">
        <v>9</v>
      </c>
      <c r="I342" s="123">
        <f>'[1]2内部关联交易'!L297</f>
        <v>0</v>
      </c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121" t="str">
        <f t="shared" si="15"/>
        <v>3级-3级</v>
      </c>
      <c r="C343" s="121" t="s">
        <v>69</v>
      </c>
      <c r="D343" s="121" t="s">
        <v>180</v>
      </c>
      <c r="E343" s="121" t="s">
        <v>69</v>
      </c>
      <c r="F343" s="121" t="s">
        <v>341</v>
      </c>
      <c r="G343" s="21"/>
      <c r="H343" s="124" t="s">
        <v>9</v>
      </c>
      <c r="I343" s="123">
        <f>'[1]2内部关联交易'!L298</f>
        <v>0</v>
      </c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121" t="str">
        <f t="shared" si="15"/>
        <v>3级-3级</v>
      </c>
      <c r="C344" s="121" t="s">
        <v>69</v>
      </c>
      <c r="D344" s="121" t="s">
        <v>180</v>
      </c>
      <c r="E344" s="121" t="s">
        <v>69</v>
      </c>
      <c r="F344" s="121" t="s">
        <v>231</v>
      </c>
      <c r="G344" s="21"/>
      <c r="H344" s="124" t="s">
        <v>9</v>
      </c>
      <c r="I344" s="123">
        <f>'[1]2内部关联交易'!L299</f>
        <v>0</v>
      </c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121" t="str">
        <f t="shared" si="15"/>
        <v>3级-3级</v>
      </c>
      <c r="C345" s="121" t="s">
        <v>69</v>
      </c>
      <c r="D345" s="121" t="s">
        <v>180</v>
      </c>
      <c r="E345" s="121" t="s">
        <v>69</v>
      </c>
      <c r="F345" s="121" t="s">
        <v>195</v>
      </c>
      <c r="G345" s="21"/>
      <c r="H345" s="124" t="s">
        <v>9</v>
      </c>
      <c r="I345" s="123">
        <f>'[1]2内部关联交易'!L300</f>
        <v>0</v>
      </c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121" t="str">
        <f t="shared" si="15"/>
        <v>3级-2级</v>
      </c>
      <c r="C346" s="121" t="s">
        <v>69</v>
      </c>
      <c r="D346" s="121" t="s">
        <v>180</v>
      </c>
      <c r="E346" s="121" t="s">
        <v>66</v>
      </c>
      <c r="F346" s="121" t="s">
        <v>89</v>
      </c>
      <c r="G346" s="21"/>
      <c r="H346" s="124" t="s">
        <v>24</v>
      </c>
      <c r="I346" s="123">
        <f>'[1]2内部关联交易'!L301</f>
        <v>0</v>
      </c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121" t="str">
        <f t="shared" si="15"/>
        <v>3级-3级</v>
      </c>
      <c r="C347" s="121" t="s">
        <v>69</v>
      </c>
      <c r="D347" s="121" t="s">
        <v>354</v>
      </c>
      <c r="E347" s="121" t="s">
        <v>69</v>
      </c>
      <c r="F347" s="132" t="s">
        <v>351</v>
      </c>
      <c r="G347" s="131" t="s">
        <v>627</v>
      </c>
      <c r="H347" s="124" t="s">
        <v>5</v>
      </c>
      <c r="I347" s="123">
        <v>1236.48</v>
      </c>
      <c r="J347" s="54"/>
      <c r="K347" s="55"/>
      <c r="L347" s="56"/>
      <c r="M347" s="57"/>
      <c r="N347" s="58"/>
      <c r="O347" s="58"/>
      <c r="P347" s="58"/>
      <c r="Q347" s="58"/>
      <c r="R347" s="58"/>
    </row>
    <row r="348" spans="1:18" ht="18" customHeight="1">
      <c r="A348" s="9">
        <v>300</v>
      </c>
      <c r="B348" s="121" t="str">
        <f t="shared" si="15"/>
        <v>3级-3级</v>
      </c>
      <c r="C348" s="121" t="s">
        <v>69</v>
      </c>
      <c r="D348" s="121" t="s">
        <v>354</v>
      </c>
      <c r="E348" s="121" t="s">
        <v>69</v>
      </c>
      <c r="F348" s="132" t="s">
        <v>347</v>
      </c>
      <c r="G348" s="61" t="s">
        <v>628</v>
      </c>
      <c r="H348" s="124" t="s">
        <v>5</v>
      </c>
      <c r="I348" s="123">
        <v>3229.09</v>
      </c>
      <c r="J348" s="54"/>
      <c r="K348" s="55"/>
      <c r="L348" s="56"/>
      <c r="M348" s="57"/>
      <c r="N348" s="58"/>
      <c r="O348" s="58"/>
      <c r="P348" s="58"/>
      <c r="Q348" s="58"/>
      <c r="R348" s="58"/>
    </row>
    <row r="349" spans="1:18" ht="18" customHeight="1">
      <c r="A349" s="9">
        <v>301</v>
      </c>
      <c r="B349" s="121" t="str">
        <f t="shared" si="15"/>
        <v>3级-3级</v>
      </c>
      <c r="C349" s="121" t="s">
        <v>69</v>
      </c>
      <c r="D349" s="121" t="s">
        <v>354</v>
      </c>
      <c r="E349" s="121" t="s">
        <v>69</v>
      </c>
      <c r="F349" s="132" t="s">
        <v>352</v>
      </c>
      <c r="G349" s="131" t="s">
        <v>627</v>
      </c>
      <c r="H349" s="124" t="s">
        <v>5</v>
      </c>
      <c r="I349" s="123">
        <v>618.24</v>
      </c>
      <c r="J349" s="54"/>
      <c r="K349" s="55"/>
      <c r="L349" s="56"/>
      <c r="M349" s="57"/>
      <c r="N349" s="58"/>
      <c r="O349" s="58"/>
      <c r="P349" s="58"/>
      <c r="Q349" s="58"/>
      <c r="R349" s="58"/>
    </row>
    <row r="350" spans="1:18" ht="18" customHeight="1">
      <c r="A350" s="9">
        <v>302</v>
      </c>
      <c r="B350" s="121" t="str">
        <f t="shared" si="15"/>
        <v>3级-3级</v>
      </c>
      <c r="C350" s="121" t="s">
        <v>69</v>
      </c>
      <c r="D350" s="121" t="s">
        <v>354</v>
      </c>
      <c r="E350" s="121" t="s">
        <v>69</v>
      </c>
      <c r="F350" s="132" t="s">
        <v>352</v>
      </c>
      <c r="G350" s="1" t="s">
        <v>629</v>
      </c>
      <c r="H350" s="124" t="s">
        <v>5</v>
      </c>
      <c r="I350" s="123">
        <v>3368.53</v>
      </c>
      <c r="J350" s="54"/>
      <c r="K350" s="55"/>
      <c r="L350" s="56"/>
      <c r="M350" s="57"/>
      <c r="N350" s="58"/>
      <c r="O350" s="58"/>
      <c r="P350" s="58"/>
      <c r="Q350" s="58"/>
      <c r="R350" s="58"/>
    </row>
    <row r="351" spans="1:18" ht="18" customHeight="1">
      <c r="A351" s="9">
        <v>303</v>
      </c>
      <c r="B351" s="121" t="str">
        <f t="shared" si="15"/>
        <v>3级-3级</v>
      </c>
      <c r="C351" s="121" t="s">
        <v>69</v>
      </c>
      <c r="D351" s="121" t="s">
        <v>354</v>
      </c>
      <c r="E351" s="121" t="s">
        <v>69</v>
      </c>
      <c r="F351" s="121" t="s">
        <v>350</v>
      </c>
      <c r="G351" s="61" t="s">
        <v>630</v>
      </c>
      <c r="H351" s="124" t="s">
        <v>5</v>
      </c>
      <c r="I351" s="123">
        <v>106948.46</v>
      </c>
      <c r="J351" s="54"/>
      <c r="K351" s="55"/>
      <c r="L351" s="56"/>
      <c r="M351" s="57"/>
      <c r="N351" s="58"/>
      <c r="O351" s="58"/>
      <c r="P351" s="58"/>
      <c r="Q351" s="58"/>
      <c r="R351" s="58"/>
    </row>
    <row r="352" spans="1:18" ht="28" customHeight="1">
      <c r="A352" s="9">
        <v>304</v>
      </c>
      <c r="B352" s="121" t="str">
        <f t="shared" si="15"/>
        <v>3级-3级</v>
      </c>
      <c r="C352" s="121" t="s">
        <v>69</v>
      </c>
      <c r="D352" s="121" t="s">
        <v>354</v>
      </c>
      <c r="E352" s="121" t="s">
        <v>69</v>
      </c>
      <c r="F352" s="132" t="s">
        <v>427</v>
      </c>
      <c r="G352" s="131" t="s">
        <v>631</v>
      </c>
      <c r="H352" s="124" t="s">
        <v>5</v>
      </c>
      <c r="I352" s="123">
        <v>1103607.17</v>
      </c>
      <c r="J352" s="54"/>
      <c r="K352" s="55"/>
      <c r="L352" s="59"/>
      <c r="M352" s="57"/>
      <c r="N352" s="58"/>
      <c r="O352" s="58" t="str">
        <f t="shared" ref="O352:O357" si="16">IF(M352=0,"OK","待核对")</f>
        <v>OK</v>
      </c>
      <c r="P352" s="58"/>
      <c r="Q352" s="58"/>
      <c r="R352" s="58"/>
    </row>
    <row r="353" spans="1:18" ht="18" customHeight="1">
      <c r="A353" s="9">
        <v>305</v>
      </c>
      <c r="B353" s="121" t="str">
        <f t="shared" si="15"/>
        <v>3级-3级</v>
      </c>
      <c r="C353" s="121" t="s">
        <v>69</v>
      </c>
      <c r="D353" s="121" t="s">
        <v>354</v>
      </c>
      <c r="E353" s="121" t="s">
        <v>69</v>
      </c>
      <c r="F353" s="132" t="s">
        <v>233</v>
      </c>
      <c r="G353" s="131" t="s">
        <v>627</v>
      </c>
      <c r="H353" s="124" t="s">
        <v>5</v>
      </c>
      <c r="I353" s="123">
        <v>618.24</v>
      </c>
      <c r="J353" s="54"/>
      <c r="K353" s="55"/>
      <c r="L353" s="59"/>
      <c r="M353" s="57"/>
      <c r="N353" s="58"/>
      <c r="O353" s="58" t="str">
        <f t="shared" si="16"/>
        <v>OK</v>
      </c>
      <c r="P353" s="58"/>
      <c r="Q353" s="58"/>
      <c r="R353" s="58"/>
    </row>
    <row r="354" spans="1:18" ht="18" customHeight="1">
      <c r="A354" s="9">
        <v>306</v>
      </c>
      <c r="B354" s="121" t="str">
        <f t="shared" si="15"/>
        <v>3级-3级</v>
      </c>
      <c r="C354" s="121" t="s">
        <v>69</v>
      </c>
      <c r="D354" s="121" t="s">
        <v>354</v>
      </c>
      <c r="E354" s="121" t="s">
        <v>69</v>
      </c>
      <c r="F354" s="132" t="s">
        <v>233</v>
      </c>
      <c r="G354" s="131" t="s">
        <v>632</v>
      </c>
      <c r="H354" s="124" t="s">
        <v>5</v>
      </c>
      <c r="I354" s="123">
        <v>50231.01</v>
      </c>
      <c r="J354" s="54"/>
      <c r="K354" s="55"/>
      <c r="L354" s="59"/>
      <c r="M354" s="57"/>
      <c r="N354" s="58"/>
      <c r="O354" s="58" t="str">
        <f t="shared" si="16"/>
        <v>OK</v>
      </c>
      <c r="P354" s="58"/>
      <c r="Q354" s="58"/>
      <c r="R354" s="58"/>
    </row>
    <row r="355" spans="1:18" ht="18" customHeight="1">
      <c r="A355" s="9">
        <v>307</v>
      </c>
      <c r="B355" s="121" t="str">
        <f t="shared" si="15"/>
        <v>3级-3级</v>
      </c>
      <c r="C355" s="121" t="s">
        <v>69</v>
      </c>
      <c r="D355" s="121" t="s">
        <v>354</v>
      </c>
      <c r="E355" s="121" t="s">
        <v>69</v>
      </c>
      <c r="F355" s="132" t="s">
        <v>355</v>
      </c>
      <c r="G355" s="131" t="s">
        <v>627</v>
      </c>
      <c r="H355" s="124" t="s">
        <v>5</v>
      </c>
      <c r="I355" s="123">
        <v>1854.72</v>
      </c>
      <c r="J355" s="54"/>
      <c r="K355" s="55"/>
      <c r="L355" s="60"/>
      <c r="M355" s="57"/>
      <c r="N355" s="58"/>
      <c r="O355" s="58" t="str">
        <f t="shared" si="16"/>
        <v>OK</v>
      </c>
      <c r="P355" s="58"/>
      <c r="Q355" s="58"/>
      <c r="R355" s="58"/>
    </row>
    <row r="356" spans="1:18" ht="18" customHeight="1">
      <c r="A356" s="9">
        <v>308</v>
      </c>
      <c r="B356" s="121" t="str">
        <f t="shared" si="15"/>
        <v>3级-3级</v>
      </c>
      <c r="C356" s="121" t="s">
        <v>69</v>
      </c>
      <c r="D356" s="121" t="s">
        <v>354</v>
      </c>
      <c r="E356" s="121" t="s">
        <v>69</v>
      </c>
      <c r="F356" s="132" t="s">
        <v>355</v>
      </c>
      <c r="G356" s="61" t="s">
        <v>633</v>
      </c>
      <c r="H356" s="124" t="s">
        <v>5</v>
      </c>
      <c r="I356" s="123">
        <v>585.25</v>
      </c>
      <c r="J356" s="54"/>
      <c r="K356" s="55"/>
      <c r="L356" s="60"/>
      <c r="M356" s="57"/>
      <c r="N356" s="58"/>
      <c r="O356" s="58" t="str">
        <f t="shared" si="16"/>
        <v>OK</v>
      </c>
      <c r="P356" s="58"/>
      <c r="Q356" s="58"/>
      <c r="R356" s="58"/>
    </row>
    <row r="357" spans="1:18" ht="29.15" customHeight="1">
      <c r="A357" s="9">
        <v>309</v>
      </c>
      <c r="B357" s="121" t="str">
        <f t="shared" si="15"/>
        <v>3级-3级</v>
      </c>
      <c r="C357" s="121" t="s">
        <v>69</v>
      </c>
      <c r="D357" s="121" t="s">
        <v>354</v>
      </c>
      <c r="E357" s="121" t="s">
        <v>69</v>
      </c>
      <c r="F357" s="132" t="s">
        <v>195</v>
      </c>
      <c r="G357" s="131" t="s">
        <v>631</v>
      </c>
      <c r="H357" s="124" t="s">
        <v>5</v>
      </c>
      <c r="I357" s="123">
        <v>274115</v>
      </c>
      <c r="J357" s="54"/>
      <c r="K357" s="55"/>
      <c r="L357" s="58"/>
      <c r="M357" s="57"/>
      <c r="N357" s="58"/>
      <c r="O357" s="58" t="str">
        <f t="shared" si="16"/>
        <v>OK</v>
      </c>
      <c r="P357" s="58"/>
      <c r="Q357" s="58"/>
      <c r="R357" s="58"/>
    </row>
    <row r="358" spans="1:18" ht="29.15" customHeight="1">
      <c r="A358" s="9">
        <v>310</v>
      </c>
      <c r="B358" s="121" t="str">
        <f t="shared" si="15"/>
        <v>3级-2级</v>
      </c>
      <c r="C358" s="121" t="s">
        <v>69</v>
      </c>
      <c r="D358" s="121" t="s">
        <v>354</v>
      </c>
      <c r="E358" s="121" t="s">
        <v>66</v>
      </c>
      <c r="F358" s="132" t="s">
        <v>89</v>
      </c>
      <c r="G358" s="131" t="s">
        <v>631</v>
      </c>
      <c r="H358" s="124" t="s">
        <v>5</v>
      </c>
      <c r="I358" s="123">
        <v>450575</v>
      </c>
      <c r="J358" s="54"/>
      <c r="K358" s="55"/>
      <c r="L358" s="58"/>
      <c r="M358" s="57"/>
      <c r="N358" s="58"/>
      <c r="O358" s="58"/>
      <c r="P358" s="58"/>
      <c r="Q358" s="58"/>
      <c r="R358" s="58"/>
    </row>
    <row r="359" spans="1:18" ht="29.15" customHeight="1">
      <c r="A359" s="9">
        <v>311</v>
      </c>
      <c r="B359" s="121" t="str">
        <f t="shared" si="15"/>
        <v>3级-2级</v>
      </c>
      <c r="C359" s="121" t="s">
        <v>69</v>
      </c>
      <c r="D359" s="121" t="s">
        <v>354</v>
      </c>
      <c r="E359" s="121" t="s">
        <v>66</v>
      </c>
      <c r="F359" s="132" t="s">
        <v>89</v>
      </c>
      <c r="G359" s="61" t="s">
        <v>634</v>
      </c>
      <c r="H359" s="124" t="s">
        <v>5</v>
      </c>
      <c r="I359" s="123">
        <v>142865.25</v>
      </c>
      <c r="J359" s="54"/>
      <c r="K359" s="55"/>
      <c r="L359" s="58"/>
      <c r="M359" s="57"/>
      <c r="N359" s="58"/>
      <c r="O359" s="58"/>
      <c r="P359" s="58"/>
      <c r="Q359" s="58"/>
      <c r="R359" s="58"/>
    </row>
    <row r="360" spans="1:18" ht="29.15" customHeight="1">
      <c r="A360" s="9">
        <v>312</v>
      </c>
      <c r="B360" s="121" t="str">
        <f t="shared" si="15"/>
        <v>3级-3级</v>
      </c>
      <c r="C360" s="121" t="s">
        <v>69</v>
      </c>
      <c r="D360" s="121" t="s">
        <v>354</v>
      </c>
      <c r="E360" s="121" t="s">
        <v>69</v>
      </c>
      <c r="F360" s="132" t="s">
        <v>245</v>
      </c>
      <c r="G360" s="131" t="s">
        <v>631</v>
      </c>
      <c r="H360" s="124" t="s">
        <v>5</v>
      </c>
      <c r="I360" s="123">
        <v>324052.26</v>
      </c>
      <c r="J360" s="54"/>
      <c r="K360" s="55"/>
      <c r="L360" s="58"/>
      <c r="M360" s="57"/>
      <c r="N360" s="58"/>
      <c r="O360" s="58"/>
      <c r="P360" s="58"/>
      <c r="Q360" s="58"/>
      <c r="R360" s="58"/>
    </row>
    <row r="361" spans="1:18" ht="18" customHeight="1">
      <c r="A361" s="9">
        <v>313</v>
      </c>
      <c r="B361" s="121" t="str">
        <f t="shared" si="15"/>
        <v>3级-3级</v>
      </c>
      <c r="C361" s="121" t="s">
        <v>69</v>
      </c>
      <c r="D361" s="121" t="s">
        <v>354</v>
      </c>
      <c r="E361" s="121" t="s">
        <v>69</v>
      </c>
      <c r="F361" s="132" t="s">
        <v>245</v>
      </c>
      <c r="G361" s="61" t="s">
        <v>635</v>
      </c>
      <c r="H361" s="124" t="s">
        <v>5</v>
      </c>
      <c r="I361" s="123">
        <v>540000</v>
      </c>
      <c r="J361" s="54"/>
      <c r="K361" s="55"/>
      <c r="L361" s="58"/>
      <c r="M361" s="57"/>
      <c r="N361" s="58"/>
      <c r="O361" s="58"/>
      <c r="P361" s="58"/>
      <c r="Q361" s="58"/>
      <c r="R361" s="58"/>
    </row>
    <row r="362" spans="1:18" ht="18" customHeight="1">
      <c r="A362" s="9">
        <v>314</v>
      </c>
      <c r="B362" s="121" t="str">
        <f t="shared" si="15"/>
        <v>3级-3级</v>
      </c>
      <c r="C362" s="121" t="s">
        <v>69</v>
      </c>
      <c r="D362" s="121" t="s">
        <v>354</v>
      </c>
      <c r="E362" s="121" t="s">
        <v>69</v>
      </c>
      <c r="F362" s="132" t="s">
        <v>231</v>
      </c>
      <c r="G362" s="61" t="s">
        <v>636</v>
      </c>
      <c r="H362" s="124" t="s">
        <v>5</v>
      </c>
      <c r="I362" s="123">
        <v>252.9</v>
      </c>
      <c r="J362" s="54"/>
      <c r="K362" s="55"/>
      <c r="L362" s="58"/>
      <c r="M362" s="57"/>
      <c r="N362" s="58"/>
      <c r="O362" s="58"/>
      <c r="P362" s="58"/>
      <c r="Q362" s="58"/>
      <c r="R362" s="58"/>
    </row>
    <row r="363" spans="1:18" ht="18" customHeight="1">
      <c r="A363" s="9">
        <v>315</v>
      </c>
      <c r="B363" s="121" t="str">
        <f t="shared" si="15"/>
        <v>3级-3级</v>
      </c>
      <c r="C363" s="121" t="s">
        <v>69</v>
      </c>
      <c r="D363" s="121" t="s">
        <v>354</v>
      </c>
      <c r="E363" s="121" t="s">
        <v>69</v>
      </c>
      <c r="F363" s="132" t="s">
        <v>231</v>
      </c>
      <c r="G363" s="61" t="s">
        <v>627</v>
      </c>
      <c r="H363" s="124" t="s">
        <v>5</v>
      </c>
      <c r="I363" s="123">
        <v>8655.36</v>
      </c>
      <c r="J363" s="54"/>
      <c r="K363" s="55"/>
      <c r="L363" s="58"/>
      <c r="M363" s="57"/>
      <c r="N363" s="58"/>
      <c r="O363" s="58"/>
      <c r="P363" s="58"/>
      <c r="Q363" s="58"/>
      <c r="R363" s="58"/>
    </row>
    <row r="364" spans="1:18" ht="18" customHeight="1">
      <c r="A364" s="9">
        <v>316</v>
      </c>
      <c r="B364" s="121" t="str">
        <f t="shared" si="15"/>
        <v>3级-3级</v>
      </c>
      <c r="C364" s="121" t="s">
        <v>69</v>
      </c>
      <c r="D364" s="121" t="s">
        <v>354</v>
      </c>
      <c r="E364" s="121" t="s">
        <v>69</v>
      </c>
      <c r="F364" s="132" t="s">
        <v>357</v>
      </c>
      <c r="G364" s="131" t="s">
        <v>627</v>
      </c>
      <c r="H364" s="124" t="s">
        <v>5</v>
      </c>
      <c r="I364" s="123">
        <v>618.24</v>
      </c>
      <c r="J364" s="54"/>
      <c r="K364" s="55"/>
      <c r="L364" s="58"/>
      <c r="M364" s="57"/>
      <c r="N364" s="58"/>
      <c r="O364" s="58"/>
      <c r="P364" s="58"/>
      <c r="Q364" s="58"/>
      <c r="R364" s="58"/>
    </row>
    <row r="365" spans="1:18" ht="28" customHeight="1">
      <c r="A365" s="9">
        <v>317</v>
      </c>
      <c r="B365" s="121" t="str">
        <f t="shared" si="15"/>
        <v>3级-3级</v>
      </c>
      <c r="C365" s="121" t="s">
        <v>69</v>
      </c>
      <c r="D365" s="121" t="s">
        <v>354</v>
      </c>
      <c r="E365" s="121" t="s">
        <v>69</v>
      </c>
      <c r="F365" s="132" t="s">
        <v>429</v>
      </c>
      <c r="G365" s="131" t="s">
        <v>631</v>
      </c>
      <c r="H365" s="124" t="s">
        <v>5</v>
      </c>
      <c r="I365" s="123">
        <v>110864.1</v>
      </c>
      <c r="J365" s="54"/>
      <c r="K365" s="55"/>
      <c r="L365" s="58"/>
      <c r="M365" s="57"/>
      <c r="N365" s="58"/>
      <c r="O365" s="58"/>
      <c r="P365" s="58"/>
      <c r="Q365" s="58"/>
      <c r="R365" s="58"/>
    </row>
    <row r="366" spans="1:18" ht="28" customHeight="1">
      <c r="A366" s="9">
        <v>318</v>
      </c>
      <c r="B366" s="121" t="str">
        <f t="shared" si="15"/>
        <v>3级-3级</v>
      </c>
      <c r="C366" s="121" t="s">
        <v>69</v>
      </c>
      <c r="D366" s="121" t="s">
        <v>354</v>
      </c>
      <c r="E366" s="121" t="s">
        <v>69</v>
      </c>
      <c r="F366" s="121" t="s">
        <v>161</v>
      </c>
      <c r="G366" s="131" t="s">
        <v>631</v>
      </c>
      <c r="H366" s="124" t="s">
        <v>5</v>
      </c>
      <c r="I366" s="123">
        <v>258234.33</v>
      </c>
      <c r="J366" s="54"/>
      <c r="K366" s="55"/>
      <c r="L366" s="58"/>
      <c r="M366" s="57"/>
      <c r="N366" s="58"/>
      <c r="O366" s="58"/>
      <c r="P366" s="58"/>
      <c r="Q366" s="58"/>
      <c r="R366" s="58"/>
    </row>
    <row r="367" spans="1:18" ht="18" customHeight="1">
      <c r="A367" s="9">
        <v>319</v>
      </c>
      <c r="B367" s="121" t="str">
        <f t="shared" si="15"/>
        <v>3级-3级</v>
      </c>
      <c r="C367" s="121" t="s">
        <v>69</v>
      </c>
      <c r="D367" s="121" t="s">
        <v>354</v>
      </c>
      <c r="E367" s="121" t="s">
        <v>69</v>
      </c>
      <c r="F367" s="132" t="s">
        <v>347</v>
      </c>
      <c r="G367" s="61" t="s">
        <v>637</v>
      </c>
      <c r="H367" s="124" t="s">
        <v>9</v>
      </c>
      <c r="I367" s="123">
        <v>98.18</v>
      </c>
      <c r="J367" s="54"/>
      <c r="K367" s="55"/>
      <c r="L367" s="58"/>
      <c r="M367" s="57"/>
      <c r="N367" s="58"/>
      <c r="O367" s="58"/>
      <c r="P367" s="58"/>
      <c r="Q367" s="58"/>
      <c r="R367" s="58"/>
    </row>
    <row r="368" spans="1:18" ht="18" customHeight="1">
      <c r="A368" s="9">
        <v>320</v>
      </c>
      <c r="B368" s="121" t="str">
        <f t="shared" si="15"/>
        <v>3级-2级</v>
      </c>
      <c r="C368" s="121" t="s">
        <v>69</v>
      </c>
      <c r="D368" s="121" t="s">
        <v>354</v>
      </c>
      <c r="E368" s="121" t="s">
        <v>66</v>
      </c>
      <c r="F368" s="132" t="s">
        <v>89</v>
      </c>
      <c r="G368" s="61" t="s">
        <v>638</v>
      </c>
      <c r="H368" s="124" t="s">
        <v>9</v>
      </c>
      <c r="I368" s="123">
        <v>327416.39</v>
      </c>
      <c r="J368" s="54"/>
      <c r="K368" s="55"/>
      <c r="L368" s="58"/>
      <c r="M368" s="57"/>
      <c r="N368" s="58"/>
      <c r="O368" s="58"/>
      <c r="P368" s="58"/>
      <c r="Q368" s="58"/>
      <c r="R368" s="58"/>
    </row>
    <row r="369" spans="1:18" ht="18" customHeight="1">
      <c r="A369" s="9">
        <v>321</v>
      </c>
      <c r="B369" s="121" t="str">
        <f t="shared" si="15"/>
        <v>3级-2级</v>
      </c>
      <c r="C369" s="121" t="s">
        <v>69</v>
      </c>
      <c r="D369" s="121" t="s">
        <v>354</v>
      </c>
      <c r="E369" s="121" t="s">
        <v>66</v>
      </c>
      <c r="F369" s="133" t="s">
        <v>89</v>
      </c>
      <c r="G369" s="61" t="s">
        <v>639</v>
      </c>
      <c r="H369" s="124" t="s">
        <v>9</v>
      </c>
      <c r="I369" s="123">
        <v>10000000</v>
      </c>
      <c r="J369" s="54"/>
      <c r="K369" s="55"/>
      <c r="L369" s="58"/>
      <c r="M369" s="57"/>
      <c r="N369" s="58"/>
      <c r="O369" s="58"/>
      <c r="P369" s="58"/>
      <c r="Q369" s="58"/>
      <c r="R369" s="58"/>
    </row>
    <row r="370" spans="1:18" ht="18" customHeight="1">
      <c r="A370" s="9">
        <v>322</v>
      </c>
      <c r="B370" s="121" t="str">
        <f t="shared" si="15"/>
        <v>3级-3级</v>
      </c>
      <c r="C370" s="121" t="s">
        <v>69</v>
      </c>
      <c r="D370" s="121" t="s">
        <v>354</v>
      </c>
      <c r="E370" s="121" t="s">
        <v>69</v>
      </c>
      <c r="F370" s="121" t="s">
        <v>161</v>
      </c>
      <c r="G370" s="61" t="s">
        <v>640</v>
      </c>
      <c r="H370" s="124" t="s">
        <v>9</v>
      </c>
      <c r="I370" s="123">
        <v>4300</v>
      </c>
      <c r="J370" s="54"/>
      <c r="K370" s="55"/>
      <c r="L370" s="58"/>
      <c r="M370" s="57"/>
      <c r="N370" s="58"/>
      <c r="O370" s="58"/>
      <c r="P370" s="58"/>
      <c r="Q370" s="58"/>
      <c r="R370" s="58"/>
    </row>
    <row r="371" spans="1:18" ht="18" customHeight="1">
      <c r="A371" s="9">
        <v>323</v>
      </c>
      <c r="B371" s="121" t="str">
        <f t="shared" si="15"/>
        <v>3级-3级</v>
      </c>
      <c r="C371" s="121" t="s">
        <v>69</v>
      </c>
      <c r="D371" s="121" t="s">
        <v>354</v>
      </c>
      <c r="E371" s="121" t="s">
        <v>69</v>
      </c>
      <c r="F371" s="121" t="s">
        <v>350</v>
      </c>
      <c r="G371" s="61" t="s">
        <v>641</v>
      </c>
      <c r="H371" s="124" t="s">
        <v>9</v>
      </c>
      <c r="I371" s="123">
        <v>82555</v>
      </c>
      <c r="J371" s="54"/>
      <c r="K371" s="55"/>
      <c r="L371" s="58"/>
      <c r="M371" s="57"/>
      <c r="N371" s="58"/>
      <c r="O371" s="58"/>
      <c r="P371" s="58"/>
      <c r="Q371" s="58"/>
      <c r="R371" s="58"/>
    </row>
    <row r="372" spans="1:18" ht="18" customHeight="1">
      <c r="A372" s="9">
        <v>324</v>
      </c>
      <c r="B372" s="121" t="str">
        <f t="shared" si="15"/>
        <v>3级-4级</v>
      </c>
      <c r="C372" s="121" t="s">
        <v>69</v>
      </c>
      <c r="D372" s="121" t="s">
        <v>354</v>
      </c>
      <c r="E372" s="121" t="s">
        <v>72</v>
      </c>
      <c r="F372" s="134" t="s">
        <v>97</v>
      </c>
      <c r="G372" s="21" t="s">
        <v>642</v>
      </c>
      <c r="H372" s="124" t="s">
        <v>9</v>
      </c>
      <c r="I372" s="123">
        <v>1413415.89</v>
      </c>
      <c r="J372" s="54"/>
      <c r="K372" s="55"/>
      <c r="L372" s="58"/>
      <c r="M372" s="57"/>
      <c r="N372" s="58"/>
      <c r="O372" s="58"/>
      <c r="P372" s="58"/>
      <c r="Q372" s="58"/>
      <c r="R372" s="58"/>
    </row>
    <row r="373" spans="1:18" ht="18" customHeight="1">
      <c r="A373" s="9">
        <v>325</v>
      </c>
      <c r="B373" s="121" t="str">
        <f t="shared" si="15"/>
        <v>3级-4级</v>
      </c>
      <c r="C373" s="121" t="s">
        <v>69</v>
      </c>
      <c r="D373" s="121" t="s">
        <v>354</v>
      </c>
      <c r="E373" s="121" t="s">
        <v>72</v>
      </c>
      <c r="F373" s="133" t="s">
        <v>76</v>
      </c>
      <c r="G373" s="21" t="s">
        <v>643</v>
      </c>
      <c r="H373" s="124" t="s">
        <v>3</v>
      </c>
      <c r="I373" s="123">
        <v>2663263.89</v>
      </c>
      <c r="J373" s="54"/>
      <c r="K373" s="55"/>
      <c r="L373" s="58"/>
      <c r="M373" s="57"/>
      <c r="N373" s="58"/>
      <c r="O373" s="58"/>
      <c r="P373" s="58"/>
      <c r="Q373" s="58"/>
      <c r="R373" s="58"/>
    </row>
    <row r="374" spans="1:18" ht="18" customHeight="1">
      <c r="A374" s="9">
        <v>326</v>
      </c>
      <c r="B374" s="121" t="str">
        <f t="shared" si="15"/>
        <v>3级-4级</v>
      </c>
      <c r="C374" s="121" t="s">
        <v>69</v>
      </c>
      <c r="D374" s="121" t="s">
        <v>354</v>
      </c>
      <c r="E374" s="121" t="s">
        <v>72</v>
      </c>
      <c r="F374" s="133" t="s">
        <v>76</v>
      </c>
      <c r="G374" s="21" t="s">
        <v>644</v>
      </c>
      <c r="H374" s="124" t="s">
        <v>5</v>
      </c>
      <c r="I374" s="123">
        <v>3502298.52</v>
      </c>
      <c r="J374" s="54"/>
      <c r="K374" s="55"/>
      <c r="L374" s="58"/>
      <c r="M374" s="57"/>
      <c r="N374" s="58"/>
      <c r="O374" s="58"/>
      <c r="P374" s="58"/>
      <c r="Q374" s="58"/>
      <c r="R374" s="58"/>
    </row>
    <row r="375" spans="1:18" ht="18" customHeight="1">
      <c r="A375" s="9">
        <v>327</v>
      </c>
      <c r="B375" s="121" t="str">
        <f t="shared" si="15"/>
        <v>3级-4级</v>
      </c>
      <c r="C375" s="121" t="s">
        <v>69</v>
      </c>
      <c r="D375" s="121" t="s">
        <v>354</v>
      </c>
      <c r="E375" s="121" t="s">
        <v>72</v>
      </c>
      <c r="F375" s="133" t="s">
        <v>76</v>
      </c>
      <c r="G375" s="21" t="s">
        <v>645</v>
      </c>
      <c r="H375" s="124" t="s">
        <v>6</v>
      </c>
      <c r="I375" s="123">
        <v>1766211.77</v>
      </c>
      <c r="J375" s="54"/>
      <c r="K375" s="55"/>
      <c r="L375" s="58"/>
      <c r="M375" s="57"/>
      <c r="N375" s="58"/>
      <c r="O375" s="58"/>
      <c r="P375" s="58"/>
      <c r="Q375" s="58"/>
      <c r="R375" s="58"/>
    </row>
    <row r="376" spans="1:18" ht="18" customHeight="1">
      <c r="A376" s="9">
        <v>328</v>
      </c>
      <c r="B376" s="121" t="str">
        <f t="shared" si="15"/>
        <v>3级-2级</v>
      </c>
      <c r="C376" s="121" t="s">
        <v>69</v>
      </c>
      <c r="D376" s="121" t="s">
        <v>354</v>
      </c>
      <c r="E376" s="121" t="s">
        <v>66</v>
      </c>
      <c r="F376" s="133" t="s">
        <v>80</v>
      </c>
      <c r="G376" s="61" t="s">
        <v>646</v>
      </c>
      <c r="H376" s="124" t="s">
        <v>9</v>
      </c>
      <c r="I376" s="123">
        <v>486.4</v>
      </c>
      <c r="J376" s="54"/>
      <c r="K376" s="55"/>
      <c r="L376" s="58"/>
      <c r="M376" s="57"/>
      <c r="N376" s="58"/>
      <c r="O376" s="58"/>
      <c r="P376" s="58"/>
      <c r="Q376" s="58"/>
      <c r="R376" s="58"/>
    </row>
    <row r="377" spans="1:18" ht="18" customHeight="1">
      <c r="A377" s="9">
        <v>329</v>
      </c>
      <c r="B377" s="121" t="str">
        <f t="shared" si="15"/>
        <v>3级-3级</v>
      </c>
      <c r="C377" s="121" t="s">
        <v>69</v>
      </c>
      <c r="D377" s="121" t="s">
        <v>354</v>
      </c>
      <c r="E377" s="121" t="s">
        <v>69</v>
      </c>
      <c r="F377" s="133" t="s">
        <v>102</v>
      </c>
      <c r="G377" s="61" t="s">
        <v>647</v>
      </c>
      <c r="H377" s="124" t="s">
        <v>9</v>
      </c>
      <c r="I377" s="123">
        <v>446</v>
      </c>
      <c r="J377" s="54"/>
      <c r="K377" s="55"/>
      <c r="L377" s="58"/>
      <c r="M377" s="57"/>
      <c r="N377" s="58"/>
      <c r="O377" s="58"/>
      <c r="P377" s="58"/>
      <c r="Q377" s="58"/>
      <c r="R377" s="58"/>
    </row>
    <row r="378" spans="1:18" ht="18" customHeight="1">
      <c r="A378" s="9">
        <v>330</v>
      </c>
      <c r="B378" s="121" t="str">
        <f t="shared" si="15"/>
        <v>3级-2级</v>
      </c>
      <c r="C378" s="121" t="s">
        <v>69</v>
      </c>
      <c r="D378" s="121" t="s">
        <v>354</v>
      </c>
      <c r="E378" s="121" t="s">
        <v>66</v>
      </c>
      <c r="F378" s="133" t="s">
        <v>78</v>
      </c>
      <c r="G378" s="61" t="s">
        <v>648</v>
      </c>
      <c r="H378" s="124" t="s">
        <v>9</v>
      </c>
      <c r="I378" s="123">
        <v>224</v>
      </c>
      <c r="J378" s="54"/>
      <c r="K378" s="55"/>
      <c r="L378" s="58"/>
      <c r="M378" s="57"/>
      <c r="N378" s="58"/>
      <c r="O378" s="58"/>
      <c r="P378" s="58"/>
      <c r="Q378" s="58"/>
      <c r="R378" s="58"/>
    </row>
    <row r="379" spans="1:18" ht="18" customHeight="1">
      <c r="A379" s="9">
        <v>331</v>
      </c>
      <c r="B379" s="121" t="str">
        <f t="shared" si="15"/>
        <v>3级-3级</v>
      </c>
      <c r="C379" s="121" t="s">
        <v>69</v>
      </c>
      <c r="D379" s="121" t="s">
        <v>354</v>
      </c>
      <c r="E379" s="121" t="s">
        <v>69</v>
      </c>
      <c r="F379" s="121" t="s">
        <v>161</v>
      </c>
      <c r="G379" s="128" t="s">
        <v>649</v>
      </c>
      <c r="H379" s="124" t="s">
        <v>9</v>
      </c>
      <c r="I379" s="123">
        <v>176</v>
      </c>
      <c r="J379" s="54"/>
      <c r="K379" s="55"/>
      <c r="L379" s="58"/>
      <c r="M379" s="57"/>
      <c r="N379" s="58"/>
      <c r="O379" s="58"/>
      <c r="P379" s="58"/>
      <c r="Q379" s="58"/>
      <c r="R379" s="58"/>
    </row>
    <row r="380" spans="1:18" ht="18" customHeight="1">
      <c r="A380" s="9">
        <v>332</v>
      </c>
      <c r="B380" s="121" t="str">
        <f t="shared" si="15"/>
        <v>3级-3级</v>
      </c>
      <c r="C380" s="121" t="s">
        <v>69</v>
      </c>
      <c r="D380" s="121" t="s">
        <v>354</v>
      </c>
      <c r="E380" s="121" t="s">
        <v>69</v>
      </c>
      <c r="F380" s="133" t="s">
        <v>180</v>
      </c>
      <c r="G380" s="61" t="s">
        <v>650</v>
      </c>
      <c r="H380" s="124" t="s">
        <v>9</v>
      </c>
      <c r="I380" s="123">
        <v>585.6</v>
      </c>
      <c r="J380" s="54"/>
      <c r="K380" s="55"/>
      <c r="L380" s="58"/>
      <c r="M380" s="57"/>
      <c r="N380" s="58"/>
      <c r="O380" s="58"/>
      <c r="P380" s="58"/>
      <c r="Q380" s="58"/>
      <c r="R380" s="58"/>
    </row>
    <row r="381" spans="1:18" ht="18" customHeight="1">
      <c r="A381" s="9">
        <v>333</v>
      </c>
      <c r="B381" s="121" t="str">
        <f t="shared" si="15"/>
        <v>3级-2级</v>
      </c>
      <c r="C381" s="121" t="s">
        <v>69</v>
      </c>
      <c r="D381" s="121" t="s">
        <v>354</v>
      </c>
      <c r="E381" s="121" t="s">
        <v>66</v>
      </c>
      <c r="F381" s="121" t="s">
        <v>85</v>
      </c>
      <c r="G381" s="61" t="s">
        <v>651</v>
      </c>
      <c r="H381" s="124" t="s">
        <v>9</v>
      </c>
      <c r="I381" s="123">
        <v>12609.68</v>
      </c>
      <c r="J381" s="54"/>
      <c r="K381" s="55"/>
      <c r="L381" s="58"/>
      <c r="M381" s="57"/>
      <c r="N381" s="58"/>
      <c r="O381" s="58"/>
      <c r="P381" s="58"/>
      <c r="Q381" s="58"/>
      <c r="R381" s="58"/>
    </row>
    <row r="382" spans="1:18" ht="18" customHeight="1">
      <c r="A382" s="9">
        <v>334</v>
      </c>
      <c r="B382" s="121" t="str">
        <f t="shared" si="15"/>
        <v>3级-2级</v>
      </c>
      <c r="C382" s="121" t="s">
        <v>69</v>
      </c>
      <c r="D382" s="121" t="s">
        <v>354</v>
      </c>
      <c r="E382" s="121" t="s">
        <v>66</v>
      </c>
      <c r="F382" s="121" t="s">
        <v>179</v>
      </c>
      <c r="G382" s="61" t="s">
        <v>652</v>
      </c>
      <c r="H382" s="124" t="s">
        <v>9</v>
      </c>
      <c r="I382" s="123">
        <v>176</v>
      </c>
      <c r="J382" s="54"/>
      <c r="K382" s="55"/>
      <c r="L382" s="58"/>
      <c r="M382" s="57"/>
      <c r="N382" s="58"/>
      <c r="O382" s="58"/>
      <c r="P382" s="58"/>
      <c r="Q382" s="58"/>
      <c r="R382" s="58"/>
    </row>
    <row r="383" spans="1:18" ht="18" customHeight="1">
      <c r="A383" s="9">
        <v>335</v>
      </c>
      <c r="B383" s="121" t="str">
        <f t="shared" si="15"/>
        <v>3级-2级</v>
      </c>
      <c r="C383" s="121" t="s">
        <v>69</v>
      </c>
      <c r="D383" s="121" t="s">
        <v>354</v>
      </c>
      <c r="E383" s="121" t="s">
        <v>66</v>
      </c>
      <c r="F383" s="121" t="s">
        <v>179</v>
      </c>
      <c r="G383" s="61" t="s">
        <v>653</v>
      </c>
      <c r="H383" s="124" t="s">
        <v>9</v>
      </c>
      <c r="I383" s="123">
        <v>10260</v>
      </c>
      <c r="J383" s="54"/>
      <c r="K383" s="55"/>
      <c r="L383" s="58"/>
      <c r="M383" s="57"/>
      <c r="N383" s="58"/>
      <c r="O383" s="58"/>
      <c r="P383" s="58"/>
      <c r="Q383" s="58"/>
      <c r="R383" s="58"/>
    </row>
    <row r="384" spans="1:18" ht="18" customHeight="1">
      <c r="A384" s="9">
        <v>336</v>
      </c>
      <c r="B384" s="121" t="str">
        <f t="shared" si="15"/>
        <v>3级-3级</v>
      </c>
      <c r="C384" s="121" t="s">
        <v>69</v>
      </c>
      <c r="D384" s="129" t="s">
        <v>349</v>
      </c>
      <c r="E384" s="121" t="s">
        <v>69</v>
      </c>
      <c r="F384" s="130" t="s">
        <v>341</v>
      </c>
      <c r="G384" s="61" t="s">
        <v>604</v>
      </c>
      <c r="H384" s="124" t="s">
        <v>9</v>
      </c>
      <c r="I384" s="125">
        <v>2226400</v>
      </c>
      <c r="J384" s="54"/>
      <c r="K384" s="55"/>
      <c r="L384" s="56"/>
      <c r="M384" s="57"/>
      <c r="N384" s="58"/>
      <c r="O384" s="58"/>
      <c r="P384" s="58"/>
      <c r="Q384" s="58"/>
      <c r="R384" s="58"/>
    </row>
    <row r="385" spans="1:18" ht="18" customHeight="1">
      <c r="A385" s="9">
        <v>337</v>
      </c>
      <c r="B385" s="121" t="str">
        <f t="shared" si="15"/>
        <v>3级-3级</v>
      </c>
      <c r="C385" s="121" t="s">
        <v>69</v>
      </c>
      <c r="D385" s="129" t="s">
        <v>349</v>
      </c>
      <c r="E385" s="121" t="s">
        <v>69</v>
      </c>
      <c r="F385" s="121" t="s">
        <v>350</v>
      </c>
      <c r="G385" s="61" t="s">
        <v>604</v>
      </c>
      <c r="H385" s="124" t="s">
        <v>9</v>
      </c>
      <c r="I385" s="125">
        <v>6103400</v>
      </c>
      <c r="J385" s="54"/>
      <c r="K385" s="55"/>
      <c r="L385" s="56"/>
      <c r="M385" s="57"/>
      <c r="N385" s="58"/>
      <c r="O385" s="58"/>
      <c r="P385" s="58"/>
      <c r="Q385" s="58"/>
      <c r="R385" s="58"/>
    </row>
    <row r="386" spans="1:18" ht="18" customHeight="1">
      <c r="A386" s="9">
        <v>338</v>
      </c>
      <c r="B386" s="121" t="str">
        <f t="shared" si="15"/>
        <v>3级-2级</v>
      </c>
      <c r="C386" s="121" t="s">
        <v>69</v>
      </c>
      <c r="D386" s="129" t="s">
        <v>349</v>
      </c>
      <c r="E386" s="121" t="s">
        <v>66</v>
      </c>
      <c r="F386" s="129" t="s">
        <v>89</v>
      </c>
      <c r="G386" s="61" t="s">
        <v>654</v>
      </c>
      <c r="H386" s="124" t="s">
        <v>5</v>
      </c>
      <c r="I386" s="125">
        <v>2663292.9</v>
      </c>
      <c r="J386" s="54"/>
      <c r="K386" s="55"/>
      <c r="L386" s="56"/>
      <c r="M386" s="57"/>
      <c r="N386" s="58"/>
      <c r="O386" s="58"/>
      <c r="P386" s="58"/>
      <c r="Q386" s="58"/>
      <c r="R386" s="58"/>
    </row>
    <row r="387" spans="1:18" ht="18" customHeight="1">
      <c r="A387" s="9">
        <v>339</v>
      </c>
      <c r="B387" s="121" t="str">
        <f t="shared" si="15"/>
        <v>3级-4级</v>
      </c>
      <c r="C387" s="121" t="s">
        <v>69</v>
      </c>
      <c r="D387" s="129" t="s">
        <v>349</v>
      </c>
      <c r="E387" s="121" t="s">
        <v>72</v>
      </c>
      <c r="F387" s="130" t="s">
        <v>76</v>
      </c>
      <c r="G387" s="61" t="s">
        <v>276</v>
      </c>
      <c r="H387" s="124" t="s">
        <v>3</v>
      </c>
      <c r="I387" s="125">
        <v>834626.58</v>
      </c>
      <c r="J387" s="54"/>
      <c r="K387" s="55"/>
      <c r="L387" s="56"/>
      <c r="M387" s="57"/>
      <c r="N387" s="58"/>
      <c r="O387" s="58"/>
      <c r="P387" s="58"/>
      <c r="Q387" s="58"/>
      <c r="R387" s="58"/>
    </row>
    <row r="388" spans="1:18" ht="18" customHeight="1">
      <c r="A388" s="9">
        <v>340</v>
      </c>
      <c r="B388" s="121" t="str">
        <f t="shared" si="15"/>
        <v>3级-4级</v>
      </c>
      <c r="C388" s="121" t="s">
        <v>69</v>
      </c>
      <c r="D388" s="129" t="s">
        <v>349</v>
      </c>
      <c r="E388" s="121" t="s">
        <v>72</v>
      </c>
      <c r="F388" s="130" t="s">
        <v>76</v>
      </c>
      <c r="G388" s="61" t="s">
        <v>655</v>
      </c>
      <c r="H388" s="124" t="s">
        <v>6</v>
      </c>
      <c r="I388" s="123">
        <v>13381.89</v>
      </c>
      <c r="J388" s="54"/>
      <c r="K388" s="55"/>
      <c r="L388" s="56"/>
      <c r="M388" s="57"/>
      <c r="N388" s="58"/>
      <c r="O388" s="58"/>
      <c r="P388" s="58"/>
      <c r="Q388" s="58"/>
      <c r="R388" s="58"/>
    </row>
    <row r="389" spans="1:18" ht="18" customHeight="1">
      <c r="A389" s="9">
        <v>341</v>
      </c>
      <c r="B389" s="121" t="str">
        <f t="shared" si="15"/>
        <v>3级-3级</v>
      </c>
      <c r="C389" s="121" t="s">
        <v>69</v>
      </c>
      <c r="D389" s="129" t="s">
        <v>349</v>
      </c>
      <c r="E389" s="121" t="s">
        <v>69</v>
      </c>
      <c r="F389" s="121" t="s">
        <v>357</v>
      </c>
      <c r="G389" s="61" t="s">
        <v>656</v>
      </c>
      <c r="H389" s="124" t="s">
        <v>5</v>
      </c>
      <c r="I389" s="123">
        <v>1662.34</v>
      </c>
      <c r="J389" s="54"/>
      <c r="K389" s="55"/>
      <c r="L389" s="59"/>
      <c r="M389" s="57"/>
      <c r="N389" s="58"/>
      <c r="O389" s="58" t="str">
        <f t="shared" ref="O389:O394" si="17">IF(M389=0,"OK","待核对")</f>
        <v>OK</v>
      </c>
      <c r="P389" s="58"/>
      <c r="Q389" s="58"/>
      <c r="R389" s="58"/>
    </row>
    <row r="390" spans="1:18" ht="18" customHeight="1">
      <c r="A390" s="9">
        <v>342</v>
      </c>
      <c r="B390" s="121" t="str">
        <f t="shared" si="15"/>
        <v>3级-3级</v>
      </c>
      <c r="C390" s="121" t="s">
        <v>69</v>
      </c>
      <c r="D390" s="129" t="s">
        <v>349</v>
      </c>
      <c r="E390" s="121" t="s">
        <v>69</v>
      </c>
      <c r="F390" s="121" t="s">
        <v>231</v>
      </c>
      <c r="G390" s="61" t="s">
        <v>656</v>
      </c>
      <c r="H390" s="124" t="s">
        <v>5</v>
      </c>
      <c r="I390" s="123">
        <v>21164.720000000001</v>
      </c>
      <c r="J390" s="54"/>
      <c r="K390" s="55"/>
      <c r="L390" s="59"/>
      <c r="M390" s="57"/>
      <c r="N390" s="58"/>
      <c r="O390" s="58" t="str">
        <f t="shared" si="17"/>
        <v>OK</v>
      </c>
      <c r="P390" s="58"/>
      <c r="Q390" s="58"/>
      <c r="R390" s="58"/>
    </row>
    <row r="391" spans="1:18" ht="18" customHeight="1">
      <c r="A391" s="9">
        <v>343</v>
      </c>
      <c r="B391" s="121" t="str">
        <f t="shared" si="15"/>
        <v>3级-3级</v>
      </c>
      <c r="C391" s="121" t="s">
        <v>69</v>
      </c>
      <c r="D391" s="129" t="s">
        <v>349</v>
      </c>
      <c r="E391" s="121" t="s">
        <v>69</v>
      </c>
      <c r="F391" s="121" t="s">
        <v>355</v>
      </c>
      <c r="G391" s="61" t="s">
        <v>656</v>
      </c>
      <c r="H391" s="124" t="s">
        <v>5</v>
      </c>
      <c r="I391" s="123">
        <v>10392.469999999999</v>
      </c>
      <c r="J391" s="54"/>
      <c r="K391" s="55"/>
      <c r="L391" s="59"/>
      <c r="M391" s="57"/>
      <c r="N391" s="58"/>
      <c r="O391" s="58" t="str">
        <f t="shared" si="17"/>
        <v>OK</v>
      </c>
      <c r="P391" s="58"/>
      <c r="Q391" s="58"/>
      <c r="R391" s="58"/>
    </row>
    <row r="392" spans="1:18" ht="18" customHeight="1">
      <c r="A392" s="9">
        <v>344</v>
      </c>
      <c r="B392" s="121" t="str">
        <f t="shared" si="15"/>
        <v>3级-3级</v>
      </c>
      <c r="C392" s="121" t="s">
        <v>69</v>
      </c>
      <c r="D392" s="129" t="s">
        <v>349</v>
      </c>
      <c r="E392" s="121" t="s">
        <v>69</v>
      </c>
      <c r="F392" s="121" t="s">
        <v>233</v>
      </c>
      <c r="G392" s="61" t="s">
        <v>656</v>
      </c>
      <c r="H392" s="124" t="s">
        <v>5</v>
      </c>
      <c r="I392" s="123">
        <v>1614.6</v>
      </c>
      <c r="J392" s="54"/>
      <c r="K392" s="55"/>
      <c r="L392" s="60"/>
      <c r="M392" s="57"/>
      <c r="N392" s="58"/>
      <c r="O392" s="58" t="str">
        <f t="shared" si="17"/>
        <v>OK</v>
      </c>
      <c r="P392" s="58"/>
      <c r="Q392" s="58"/>
      <c r="R392" s="58"/>
    </row>
    <row r="393" spans="1:18" ht="18" customHeight="1">
      <c r="A393" s="9">
        <v>345</v>
      </c>
      <c r="B393" s="121" t="str">
        <f t="shared" si="15"/>
        <v>3级-3级</v>
      </c>
      <c r="C393" s="121" t="s">
        <v>69</v>
      </c>
      <c r="D393" s="129" t="s">
        <v>349</v>
      </c>
      <c r="E393" s="121" t="s">
        <v>69</v>
      </c>
      <c r="F393" s="121" t="s">
        <v>352</v>
      </c>
      <c r="G393" s="61" t="s">
        <v>656</v>
      </c>
      <c r="H393" s="124" t="s">
        <v>5</v>
      </c>
      <c r="I393" s="123">
        <v>1616.44</v>
      </c>
      <c r="J393" s="54"/>
      <c r="K393" s="55"/>
      <c r="L393" s="60"/>
      <c r="M393" s="57"/>
      <c r="N393" s="58"/>
      <c r="O393" s="58" t="str">
        <f t="shared" si="17"/>
        <v>OK</v>
      </c>
      <c r="P393" s="58"/>
      <c r="Q393" s="58"/>
      <c r="R393" s="58"/>
    </row>
    <row r="394" spans="1:18" ht="18" customHeight="1">
      <c r="A394" s="9">
        <v>346</v>
      </c>
      <c r="B394" s="121" t="str">
        <f t="shared" si="15"/>
        <v>3级-3级</v>
      </c>
      <c r="C394" s="121" t="s">
        <v>69</v>
      </c>
      <c r="D394" s="129" t="s">
        <v>349</v>
      </c>
      <c r="E394" s="121" t="s">
        <v>69</v>
      </c>
      <c r="F394" s="121" t="s">
        <v>351</v>
      </c>
      <c r="G394" s="61" t="s">
        <v>656</v>
      </c>
      <c r="H394" s="124" t="s">
        <v>5</v>
      </c>
      <c r="I394" s="123">
        <v>3228.8</v>
      </c>
      <c r="J394" s="54"/>
      <c r="K394" s="55"/>
      <c r="L394" s="58"/>
      <c r="M394" s="57"/>
      <c r="N394" s="58"/>
      <c r="O394" s="58" t="str">
        <f t="shared" si="17"/>
        <v>OK</v>
      </c>
      <c r="P394" s="58"/>
      <c r="Q394" s="58"/>
      <c r="R394" s="58"/>
    </row>
    <row r="395" spans="1:18" ht="18" customHeight="1">
      <c r="A395" s="9">
        <v>347</v>
      </c>
      <c r="B395" s="121" t="str">
        <f t="shared" si="15"/>
        <v>3级-4级</v>
      </c>
      <c r="C395" s="121" t="s">
        <v>69</v>
      </c>
      <c r="D395" s="129" t="s">
        <v>349</v>
      </c>
      <c r="E395" s="121" t="s">
        <v>72</v>
      </c>
      <c r="F395" s="121" t="s">
        <v>76</v>
      </c>
      <c r="G395" s="21" t="s">
        <v>657</v>
      </c>
      <c r="H395" s="124" t="s">
        <v>5</v>
      </c>
      <c r="I395" s="123">
        <v>176676.18</v>
      </c>
      <c r="J395" s="54"/>
      <c r="K395" s="55"/>
      <c r="L395" s="58"/>
      <c r="M395" s="57"/>
      <c r="N395" s="58"/>
      <c r="O395" s="58"/>
      <c r="P395" s="58"/>
      <c r="Q395" s="58"/>
      <c r="R395" s="58"/>
    </row>
    <row r="396" spans="1:18" ht="18" customHeight="1">
      <c r="A396" s="9">
        <v>348</v>
      </c>
      <c r="B396" s="121" t="str">
        <f t="shared" si="15"/>
        <v>3级-2级</v>
      </c>
      <c r="C396" s="121" t="s">
        <v>69</v>
      </c>
      <c r="D396" s="121" t="s">
        <v>358</v>
      </c>
      <c r="E396" s="121" t="s">
        <v>66</v>
      </c>
      <c r="F396" s="121" t="s">
        <v>90</v>
      </c>
      <c r="G396" s="21" t="s">
        <v>658</v>
      </c>
      <c r="H396" s="124" t="s">
        <v>3</v>
      </c>
      <c r="I396" s="123">
        <v>292001.3</v>
      </c>
      <c r="J396" s="54"/>
      <c r="K396" s="55"/>
      <c r="L396" s="56"/>
      <c r="M396" s="57"/>
      <c r="N396" s="58"/>
      <c r="O396" s="58"/>
      <c r="P396" s="58"/>
      <c r="Q396" s="58"/>
      <c r="R396" s="58"/>
    </row>
    <row r="397" spans="1:18" ht="18" customHeight="1">
      <c r="A397" s="9">
        <v>349</v>
      </c>
      <c r="B397" s="121" t="str">
        <f t="shared" si="15"/>
        <v>3级-2级</v>
      </c>
      <c r="C397" s="121" t="s">
        <v>69</v>
      </c>
      <c r="D397" s="121" t="s">
        <v>358</v>
      </c>
      <c r="E397" s="121" t="s">
        <v>66</v>
      </c>
      <c r="F397" s="121" t="s">
        <v>106</v>
      </c>
      <c r="G397" s="21" t="s">
        <v>658</v>
      </c>
      <c r="H397" s="124" t="s">
        <v>3</v>
      </c>
      <c r="I397" s="123">
        <v>143166.51</v>
      </c>
      <c r="J397" s="54"/>
      <c r="K397" s="55"/>
      <c r="L397" s="56"/>
      <c r="M397" s="57"/>
      <c r="N397" s="58"/>
      <c r="O397" s="58"/>
      <c r="P397" s="58"/>
      <c r="Q397" s="58"/>
      <c r="R397" s="58"/>
    </row>
    <row r="398" spans="1:18" ht="18" customHeight="1">
      <c r="A398" s="9">
        <v>350</v>
      </c>
      <c r="B398" s="121" t="str">
        <f t="shared" si="15"/>
        <v>3级-3级</v>
      </c>
      <c r="C398" s="121" t="s">
        <v>69</v>
      </c>
      <c r="D398" s="121" t="s">
        <v>358</v>
      </c>
      <c r="E398" s="121" t="s">
        <v>69</v>
      </c>
      <c r="F398" s="121" t="s">
        <v>429</v>
      </c>
      <c r="G398" s="21" t="s">
        <v>165</v>
      </c>
      <c r="H398" s="124" t="s">
        <v>3</v>
      </c>
      <c r="I398" s="123">
        <v>42300</v>
      </c>
      <c r="J398" s="54"/>
      <c r="K398" s="55"/>
      <c r="L398" s="56"/>
      <c r="M398" s="57"/>
      <c r="N398" s="58"/>
      <c r="O398" s="58"/>
      <c r="P398" s="58"/>
      <c r="Q398" s="58"/>
      <c r="R398" s="58"/>
    </row>
    <row r="399" spans="1:18" ht="18" customHeight="1">
      <c r="A399" s="9">
        <v>351</v>
      </c>
      <c r="B399" s="121" t="str">
        <f t="shared" si="15"/>
        <v>3级-3级</v>
      </c>
      <c r="C399" s="121" t="s">
        <v>69</v>
      </c>
      <c r="D399" s="121" t="s">
        <v>358</v>
      </c>
      <c r="E399" s="121" t="s">
        <v>69</v>
      </c>
      <c r="F399" s="121" t="s">
        <v>347</v>
      </c>
      <c r="G399" s="21" t="s">
        <v>271</v>
      </c>
      <c r="H399" s="124" t="s">
        <v>21</v>
      </c>
      <c r="I399" s="123">
        <v>4000000</v>
      </c>
      <c r="J399" s="54"/>
      <c r="K399" s="55"/>
      <c r="L399" s="56"/>
      <c r="M399" s="57"/>
      <c r="N399" s="58"/>
      <c r="O399" s="58"/>
      <c r="P399" s="58"/>
      <c r="Q399" s="58"/>
      <c r="R399" s="58"/>
    </row>
    <row r="400" spans="1:18" ht="18" customHeight="1">
      <c r="A400" s="9">
        <v>352</v>
      </c>
      <c r="B400" s="121" t="str">
        <f t="shared" si="15"/>
        <v>3级-3级</v>
      </c>
      <c r="C400" s="121" t="s">
        <v>69</v>
      </c>
      <c r="D400" s="121" t="s">
        <v>358</v>
      </c>
      <c r="E400" s="121" t="s">
        <v>69</v>
      </c>
      <c r="F400" s="121" t="s">
        <v>180</v>
      </c>
      <c r="G400" s="21" t="s">
        <v>659</v>
      </c>
      <c r="H400" s="124" t="s">
        <v>3</v>
      </c>
      <c r="I400" s="123">
        <v>32223.88</v>
      </c>
      <c r="J400" s="54"/>
      <c r="K400" s="55"/>
      <c r="L400" s="56"/>
      <c r="M400" s="57"/>
      <c r="N400" s="58"/>
      <c r="O400" s="58"/>
      <c r="P400" s="58"/>
      <c r="Q400" s="58"/>
      <c r="R400" s="58"/>
    </row>
    <row r="401" spans="1:18" ht="18" customHeight="1">
      <c r="A401" s="9">
        <v>353</v>
      </c>
      <c r="B401" s="121" t="str">
        <f t="shared" si="15"/>
        <v>3级-3级</v>
      </c>
      <c r="C401" s="121" t="s">
        <v>69</v>
      </c>
      <c r="D401" s="121" t="s">
        <v>358</v>
      </c>
      <c r="E401" s="121" t="s">
        <v>69</v>
      </c>
      <c r="F401" s="121" t="s">
        <v>180</v>
      </c>
      <c r="G401" s="21" t="s">
        <v>660</v>
      </c>
      <c r="H401" s="124" t="s">
        <v>9</v>
      </c>
      <c r="I401" s="123">
        <v>7718.2</v>
      </c>
      <c r="J401" s="54"/>
      <c r="K401" s="55"/>
      <c r="L401" s="59"/>
      <c r="M401" s="57"/>
      <c r="N401" s="58"/>
      <c r="O401" s="58" t="str">
        <f t="shared" ref="O401:O406" si="18">IF(M401=0,"OK","待核对")</f>
        <v>OK</v>
      </c>
      <c r="P401" s="58"/>
      <c r="Q401" s="58"/>
      <c r="R401" s="58"/>
    </row>
    <row r="402" spans="1:18" ht="18" customHeight="1">
      <c r="A402" s="9">
        <v>354</v>
      </c>
      <c r="B402" s="121" t="str">
        <f t="shared" si="15"/>
        <v>3级-3级</v>
      </c>
      <c r="C402" s="121" t="s">
        <v>69</v>
      </c>
      <c r="D402" s="121" t="s">
        <v>358</v>
      </c>
      <c r="E402" s="121" t="s">
        <v>69</v>
      </c>
      <c r="F402" s="121" t="s">
        <v>161</v>
      </c>
      <c r="G402" s="21" t="s">
        <v>659</v>
      </c>
      <c r="H402" s="124" t="s">
        <v>3</v>
      </c>
      <c r="I402" s="123">
        <v>3800</v>
      </c>
      <c r="J402" s="54"/>
      <c r="K402" s="55"/>
      <c r="L402" s="59"/>
      <c r="M402" s="57"/>
      <c r="N402" s="58"/>
      <c r="O402" s="58" t="str">
        <f t="shared" si="18"/>
        <v>OK</v>
      </c>
      <c r="P402" s="58"/>
      <c r="Q402" s="58"/>
      <c r="R402" s="58"/>
    </row>
    <row r="403" spans="1:18" ht="18" customHeight="1">
      <c r="A403" s="9">
        <v>355</v>
      </c>
      <c r="B403" s="121" t="str">
        <f t="shared" si="15"/>
        <v>3级-3级</v>
      </c>
      <c r="C403" s="121" t="s">
        <v>69</v>
      </c>
      <c r="D403" s="121" t="s">
        <v>358</v>
      </c>
      <c r="E403" s="121" t="s">
        <v>69</v>
      </c>
      <c r="F403" s="121" t="s">
        <v>161</v>
      </c>
      <c r="G403" s="21" t="s">
        <v>661</v>
      </c>
      <c r="H403" s="124" t="s">
        <v>9</v>
      </c>
      <c r="I403" s="123">
        <v>3187</v>
      </c>
      <c r="J403" s="54"/>
      <c r="K403" s="55"/>
      <c r="L403" s="59"/>
      <c r="M403" s="57"/>
      <c r="N403" s="58"/>
      <c r="O403" s="58" t="str">
        <f t="shared" si="18"/>
        <v>OK</v>
      </c>
      <c r="P403" s="58"/>
      <c r="Q403" s="58"/>
      <c r="R403" s="58"/>
    </row>
    <row r="404" spans="1:18" ht="18" customHeight="1">
      <c r="A404" s="9">
        <v>356</v>
      </c>
      <c r="B404" s="121" t="str">
        <f t="shared" si="15"/>
        <v>3级-2级</v>
      </c>
      <c r="C404" s="121" t="s">
        <v>69</v>
      </c>
      <c r="D404" s="121" t="s">
        <v>358</v>
      </c>
      <c r="E404" s="121" t="s">
        <v>66</v>
      </c>
      <c r="F404" s="121" t="s">
        <v>89</v>
      </c>
      <c r="G404" s="21" t="s">
        <v>662</v>
      </c>
      <c r="H404" s="124" t="s">
        <v>5</v>
      </c>
      <c r="I404" s="123">
        <v>990224.88</v>
      </c>
      <c r="J404" s="54"/>
      <c r="K404" s="55"/>
      <c r="L404" s="60"/>
      <c r="M404" s="57"/>
      <c r="N404" s="58"/>
      <c r="O404" s="58" t="str">
        <f t="shared" si="18"/>
        <v>OK</v>
      </c>
      <c r="P404" s="58"/>
      <c r="Q404" s="58"/>
      <c r="R404" s="58"/>
    </row>
    <row r="405" spans="1:18" ht="18" customHeight="1">
      <c r="A405" s="9">
        <v>357</v>
      </c>
      <c r="B405" s="121" t="str">
        <f t="shared" ref="B405:B468" si="19">TEXT(C405,"000")&amp;"-"&amp;TEXT(E405,"000")</f>
        <v>3级-2级</v>
      </c>
      <c r="C405" s="121" t="s">
        <v>69</v>
      </c>
      <c r="D405" s="121" t="s">
        <v>358</v>
      </c>
      <c r="E405" s="121" t="s">
        <v>66</v>
      </c>
      <c r="F405" s="121" t="s">
        <v>89</v>
      </c>
      <c r="G405" s="21" t="s">
        <v>663</v>
      </c>
      <c r="H405" s="124" t="s">
        <v>9</v>
      </c>
      <c r="I405" s="123">
        <v>13456.8</v>
      </c>
      <c r="J405" s="54"/>
      <c r="K405" s="55"/>
      <c r="L405" s="60"/>
      <c r="M405" s="57"/>
      <c r="N405" s="58"/>
      <c r="O405" s="58" t="str">
        <f t="shared" si="18"/>
        <v>OK</v>
      </c>
      <c r="P405" s="58"/>
      <c r="Q405" s="58"/>
      <c r="R405" s="58"/>
    </row>
    <row r="406" spans="1:18" ht="18" customHeight="1">
      <c r="A406" s="9">
        <v>358</v>
      </c>
      <c r="B406" s="121" t="str">
        <f t="shared" si="19"/>
        <v>3级-2级</v>
      </c>
      <c r="C406" s="121" t="s">
        <v>69</v>
      </c>
      <c r="D406" s="121" t="s">
        <v>358</v>
      </c>
      <c r="E406" s="121" t="s">
        <v>66</v>
      </c>
      <c r="F406" s="121" t="s">
        <v>80</v>
      </c>
      <c r="G406" s="21" t="s">
        <v>664</v>
      </c>
      <c r="H406" s="124" t="s">
        <v>9</v>
      </c>
      <c r="I406" s="135">
        <v>516.79999999999995</v>
      </c>
      <c r="J406" s="54"/>
      <c r="K406" s="55"/>
      <c r="L406" s="58"/>
      <c r="M406" s="57"/>
      <c r="N406" s="58"/>
      <c r="O406" s="58" t="str">
        <f t="shared" si="18"/>
        <v>OK</v>
      </c>
      <c r="P406" s="58"/>
      <c r="Q406" s="58"/>
      <c r="R406" s="58"/>
    </row>
    <row r="407" spans="1:18" ht="18" customHeight="1">
      <c r="A407" s="9">
        <v>359</v>
      </c>
      <c r="B407" s="121" t="str">
        <f t="shared" si="19"/>
        <v>3级-2级</v>
      </c>
      <c r="C407" s="121" t="s">
        <v>69</v>
      </c>
      <c r="D407" s="121" t="s">
        <v>358</v>
      </c>
      <c r="E407" s="121" t="s">
        <v>66</v>
      </c>
      <c r="F407" s="121" t="s">
        <v>179</v>
      </c>
      <c r="G407" s="21" t="s">
        <v>664</v>
      </c>
      <c r="H407" s="124" t="s">
        <v>9</v>
      </c>
      <c r="I407" s="123">
        <v>187</v>
      </c>
      <c r="J407" s="54"/>
      <c r="K407" s="55"/>
      <c r="L407" s="58"/>
      <c r="M407" s="57"/>
      <c r="N407" s="58"/>
      <c r="O407" s="58"/>
      <c r="P407" s="58"/>
      <c r="Q407" s="58"/>
      <c r="R407" s="58"/>
    </row>
    <row r="408" spans="1:18" ht="18" customHeight="1">
      <c r="A408" s="9">
        <v>360</v>
      </c>
      <c r="B408" s="121" t="str">
        <f t="shared" si="19"/>
        <v>3级-2级</v>
      </c>
      <c r="C408" s="121" t="s">
        <v>69</v>
      </c>
      <c r="D408" s="121" t="s">
        <v>358</v>
      </c>
      <c r="E408" s="121" t="s">
        <v>66</v>
      </c>
      <c r="F408" s="121" t="s">
        <v>78</v>
      </c>
      <c r="G408" s="21" t="s">
        <v>664</v>
      </c>
      <c r="H408" s="124" t="s">
        <v>9</v>
      </c>
      <c r="I408" s="123">
        <v>238</v>
      </c>
      <c r="J408" s="54"/>
      <c r="K408" s="55"/>
      <c r="L408" s="58"/>
      <c r="M408" s="57"/>
      <c r="N408" s="58"/>
      <c r="O408" s="58"/>
      <c r="P408" s="58"/>
      <c r="Q408" s="58"/>
      <c r="R408" s="58"/>
    </row>
    <row r="409" spans="1:18" ht="18" customHeight="1">
      <c r="A409" s="9">
        <v>361</v>
      </c>
      <c r="B409" s="121" t="str">
        <f t="shared" si="19"/>
        <v>3级-3级</v>
      </c>
      <c r="C409" s="121" t="s">
        <v>69</v>
      </c>
      <c r="D409" s="121" t="s">
        <v>358</v>
      </c>
      <c r="E409" s="121" t="s">
        <v>69</v>
      </c>
      <c r="F409" s="121" t="s">
        <v>102</v>
      </c>
      <c r="G409" s="21" t="s">
        <v>664</v>
      </c>
      <c r="H409" s="124" t="s">
        <v>9</v>
      </c>
      <c r="I409" s="123">
        <v>492.3</v>
      </c>
      <c r="J409" s="54"/>
      <c r="K409" s="55"/>
      <c r="L409" s="58"/>
      <c r="M409" s="57"/>
      <c r="N409" s="58"/>
      <c r="O409" s="58"/>
      <c r="P409" s="58"/>
      <c r="Q409" s="58"/>
      <c r="R409" s="58"/>
    </row>
    <row r="410" spans="1:18" ht="18" customHeight="1">
      <c r="A410" s="9">
        <v>362</v>
      </c>
      <c r="B410" s="121" t="str">
        <f t="shared" si="19"/>
        <v>3级-4级</v>
      </c>
      <c r="C410" s="121" t="s">
        <v>69</v>
      </c>
      <c r="D410" s="121" t="s">
        <v>358</v>
      </c>
      <c r="E410" s="121" t="s">
        <v>72</v>
      </c>
      <c r="F410" s="121" t="s">
        <v>173</v>
      </c>
      <c r="G410" s="21" t="s">
        <v>665</v>
      </c>
      <c r="H410" s="124" t="s">
        <v>9</v>
      </c>
      <c r="I410" s="123">
        <v>960</v>
      </c>
      <c r="J410" s="54"/>
      <c r="K410" s="55"/>
      <c r="L410" s="58"/>
      <c r="M410" s="57"/>
      <c r="N410" s="58"/>
      <c r="O410" s="58"/>
      <c r="P410" s="58"/>
      <c r="Q410" s="58"/>
      <c r="R410" s="58"/>
    </row>
    <row r="411" spans="1:18" ht="18" customHeight="1">
      <c r="A411" s="9">
        <v>363</v>
      </c>
      <c r="B411" s="121" t="str">
        <f t="shared" si="19"/>
        <v>3级-2级</v>
      </c>
      <c r="C411" s="121" t="s">
        <v>69</v>
      </c>
      <c r="D411" s="121" t="s">
        <v>351</v>
      </c>
      <c r="E411" s="121" t="s">
        <v>66</v>
      </c>
      <c r="F411" s="121" t="s">
        <v>89</v>
      </c>
      <c r="G411" s="61" t="s">
        <v>91</v>
      </c>
      <c r="H411" s="124" t="s">
        <v>9</v>
      </c>
      <c r="I411" s="125">
        <v>191608.44</v>
      </c>
      <c r="J411" s="22"/>
      <c r="K411" s="23"/>
      <c r="L411" s="32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121" t="str">
        <f t="shared" si="19"/>
        <v>3级-2级</v>
      </c>
      <c r="C412" s="121" t="s">
        <v>69</v>
      </c>
      <c r="D412" s="121" t="s">
        <v>351</v>
      </c>
      <c r="E412" s="121" t="s">
        <v>66</v>
      </c>
      <c r="F412" s="121" t="s">
        <v>89</v>
      </c>
      <c r="G412" s="61" t="s">
        <v>509</v>
      </c>
      <c r="H412" s="124" t="s">
        <v>21</v>
      </c>
      <c r="I412" s="125">
        <v>4000000</v>
      </c>
      <c r="J412" s="22"/>
      <c r="K412" s="23"/>
      <c r="L412" s="32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121" t="str">
        <f t="shared" si="19"/>
        <v>3级-2级</v>
      </c>
      <c r="C413" s="121" t="s">
        <v>69</v>
      </c>
      <c r="D413" s="121" t="s">
        <v>351</v>
      </c>
      <c r="E413" s="121" t="s">
        <v>66</v>
      </c>
      <c r="F413" s="121" t="s">
        <v>89</v>
      </c>
      <c r="G413" s="61" t="s">
        <v>666</v>
      </c>
      <c r="H413" s="124" t="s">
        <v>9</v>
      </c>
      <c r="I413" s="125">
        <v>4500000</v>
      </c>
      <c r="J413" s="22"/>
      <c r="K413" s="23"/>
      <c r="L413" s="32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121" t="str">
        <f t="shared" si="19"/>
        <v>3级-2级</v>
      </c>
      <c r="C414" s="121" t="s">
        <v>69</v>
      </c>
      <c r="D414" s="121" t="s">
        <v>351</v>
      </c>
      <c r="E414" s="121" t="s">
        <v>66</v>
      </c>
      <c r="F414" s="121" t="s">
        <v>89</v>
      </c>
      <c r="G414" s="61" t="s">
        <v>509</v>
      </c>
      <c r="H414" s="124" t="s">
        <v>21</v>
      </c>
      <c r="I414" s="125">
        <v>1500000</v>
      </c>
      <c r="J414" s="22"/>
      <c r="K414" s="23"/>
      <c r="L414" s="32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121" t="str">
        <f t="shared" si="19"/>
        <v>3级-3级</v>
      </c>
      <c r="C415" s="121" t="s">
        <v>69</v>
      </c>
      <c r="D415" s="121" t="s">
        <v>351</v>
      </c>
      <c r="E415" s="121" t="s">
        <v>69</v>
      </c>
      <c r="F415" s="121" t="s">
        <v>233</v>
      </c>
      <c r="G415" s="131" t="s">
        <v>667</v>
      </c>
      <c r="H415" s="124" t="s">
        <v>5</v>
      </c>
      <c r="I415" s="125">
        <v>210292.18</v>
      </c>
      <c r="J415" s="22"/>
      <c r="K415" s="23"/>
      <c r="L415" s="32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121" t="str">
        <f t="shared" si="19"/>
        <v>3级-3级</v>
      </c>
      <c r="C416" s="121" t="s">
        <v>69</v>
      </c>
      <c r="D416" s="121" t="s">
        <v>231</v>
      </c>
      <c r="E416" s="121" t="s">
        <v>69</v>
      </c>
      <c r="F416" s="121" t="s">
        <v>195</v>
      </c>
      <c r="G416" s="21" t="s">
        <v>338</v>
      </c>
      <c r="H416" s="124" t="s">
        <v>3</v>
      </c>
      <c r="I416" s="123">
        <v>159109.9</v>
      </c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121" t="str">
        <f t="shared" si="19"/>
        <v>3级-3级</v>
      </c>
      <c r="C417" s="121" t="s">
        <v>69</v>
      </c>
      <c r="D417" s="121" t="s">
        <v>231</v>
      </c>
      <c r="E417" s="121" t="s">
        <v>69</v>
      </c>
      <c r="F417" s="121" t="s">
        <v>180</v>
      </c>
      <c r="G417" s="21" t="s">
        <v>338</v>
      </c>
      <c r="H417" s="124" t="s">
        <v>3</v>
      </c>
      <c r="I417" s="123">
        <v>93168</v>
      </c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121" t="str">
        <f t="shared" si="19"/>
        <v>3级-3级</v>
      </c>
      <c r="C418" s="121" t="s">
        <v>69</v>
      </c>
      <c r="D418" s="121" t="s">
        <v>231</v>
      </c>
      <c r="E418" s="121" t="s">
        <v>69</v>
      </c>
      <c r="F418" s="121" t="s">
        <v>195</v>
      </c>
      <c r="G418" s="21" t="s">
        <v>668</v>
      </c>
      <c r="H418" s="124" t="s">
        <v>3</v>
      </c>
      <c r="I418" s="123">
        <v>2500</v>
      </c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121" t="str">
        <f t="shared" si="19"/>
        <v>3级-3级</v>
      </c>
      <c r="C419" s="121" t="s">
        <v>69</v>
      </c>
      <c r="D419" s="121" t="s">
        <v>231</v>
      </c>
      <c r="E419" s="121" t="s">
        <v>69</v>
      </c>
      <c r="F419" s="121" t="s">
        <v>371</v>
      </c>
      <c r="G419" s="21" t="s">
        <v>668</v>
      </c>
      <c r="H419" s="124" t="s">
        <v>3</v>
      </c>
      <c r="I419" s="123">
        <v>10000</v>
      </c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121" t="str">
        <f t="shared" si="19"/>
        <v>3级-1级</v>
      </c>
      <c r="C420" s="121" t="s">
        <v>69</v>
      </c>
      <c r="D420" s="121" t="s">
        <v>161</v>
      </c>
      <c r="E420" s="121" t="s">
        <v>64</v>
      </c>
      <c r="F420" s="121" t="s">
        <v>65</v>
      </c>
      <c r="G420" s="61" t="s">
        <v>669</v>
      </c>
      <c r="H420" s="124" t="s">
        <v>3</v>
      </c>
      <c r="I420" s="123">
        <v>59631</v>
      </c>
      <c r="J420" s="22"/>
      <c r="K420" s="23"/>
      <c r="L420" s="32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121" t="str">
        <f t="shared" si="19"/>
        <v>3级-2级</v>
      </c>
      <c r="C421" s="121" t="s">
        <v>69</v>
      </c>
      <c r="D421" s="121" t="s">
        <v>161</v>
      </c>
      <c r="E421" s="121" t="s">
        <v>66</v>
      </c>
      <c r="F421" s="121" t="s">
        <v>90</v>
      </c>
      <c r="G421" s="61" t="s">
        <v>669</v>
      </c>
      <c r="H421" s="124" t="s">
        <v>3</v>
      </c>
      <c r="I421" s="123">
        <v>33335.5</v>
      </c>
      <c r="J421" s="22"/>
      <c r="K421" s="23"/>
      <c r="L421" s="32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121" t="str">
        <f t="shared" si="19"/>
        <v>3级-2级</v>
      </c>
      <c r="C422" s="121" t="s">
        <v>69</v>
      </c>
      <c r="D422" s="121" t="s">
        <v>161</v>
      </c>
      <c r="E422" s="121" t="s">
        <v>66</v>
      </c>
      <c r="F422" s="121" t="s">
        <v>85</v>
      </c>
      <c r="G422" s="61" t="s">
        <v>669</v>
      </c>
      <c r="H422" s="124" t="s">
        <v>3</v>
      </c>
      <c r="I422" s="123">
        <v>144</v>
      </c>
      <c r="J422" s="22"/>
      <c r="K422" s="23"/>
      <c r="L422" s="32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121" t="str">
        <f t="shared" si="19"/>
        <v>3级-2级</v>
      </c>
      <c r="C423" s="121" t="s">
        <v>69</v>
      </c>
      <c r="D423" s="121" t="s">
        <v>161</v>
      </c>
      <c r="E423" s="121" t="s">
        <v>66</v>
      </c>
      <c r="F423" s="121" t="s">
        <v>84</v>
      </c>
      <c r="G423" s="61" t="s">
        <v>669</v>
      </c>
      <c r="H423" s="124" t="s">
        <v>3</v>
      </c>
      <c r="I423" s="123">
        <v>4829</v>
      </c>
      <c r="J423" s="22"/>
      <c r="K423" s="23"/>
      <c r="L423" s="32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121" t="str">
        <f t="shared" si="19"/>
        <v>3级-2级</v>
      </c>
      <c r="C424" s="121" t="s">
        <v>69</v>
      </c>
      <c r="D424" s="121" t="s">
        <v>161</v>
      </c>
      <c r="E424" s="121" t="s">
        <v>66</v>
      </c>
      <c r="F424" s="121" t="s">
        <v>81</v>
      </c>
      <c r="G424" s="61" t="s">
        <v>669</v>
      </c>
      <c r="H424" s="124" t="s">
        <v>3</v>
      </c>
      <c r="I424" s="123">
        <v>12992.6</v>
      </c>
      <c r="J424" s="22"/>
      <c r="K424" s="23"/>
      <c r="L424" s="32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121" t="str">
        <f t="shared" si="19"/>
        <v>3级-2级</v>
      </c>
      <c r="C425" s="121" t="s">
        <v>69</v>
      </c>
      <c r="D425" s="121" t="s">
        <v>161</v>
      </c>
      <c r="E425" s="121" t="s">
        <v>66</v>
      </c>
      <c r="F425" s="121" t="s">
        <v>179</v>
      </c>
      <c r="G425" s="61" t="s">
        <v>669</v>
      </c>
      <c r="H425" s="124" t="s">
        <v>3</v>
      </c>
      <c r="I425" s="123">
        <v>660</v>
      </c>
      <c r="J425" s="22"/>
      <c r="K425" s="23"/>
      <c r="L425" s="38"/>
      <c r="M425" s="24"/>
      <c r="N425" s="20"/>
      <c r="O425" s="20" t="str">
        <f t="shared" ref="O425:O430" si="20">IF(M425=0,"OK","待核对")</f>
        <v>OK</v>
      </c>
      <c r="P425" s="20"/>
      <c r="Q425" s="20"/>
      <c r="R425" s="20"/>
    </row>
    <row r="426" spans="1:18" ht="18" customHeight="1">
      <c r="A426" s="9">
        <v>378</v>
      </c>
      <c r="B426" s="121" t="str">
        <f t="shared" si="19"/>
        <v>3级-2级</v>
      </c>
      <c r="C426" s="121" t="s">
        <v>69</v>
      </c>
      <c r="D426" s="121" t="s">
        <v>161</v>
      </c>
      <c r="E426" s="121" t="s">
        <v>66</v>
      </c>
      <c r="F426" s="121" t="s">
        <v>80</v>
      </c>
      <c r="G426" s="61" t="s">
        <v>669</v>
      </c>
      <c r="H426" s="124" t="s">
        <v>3</v>
      </c>
      <c r="I426" s="123">
        <v>88</v>
      </c>
      <c r="J426" s="22"/>
      <c r="K426" s="23"/>
      <c r="L426" s="38"/>
      <c r="M426" s="24"/>
      <c r="N426" s="20"/>
      <c r="O426" s="20" t="str">
        <f t="shared" si="20"/>
        <v>OK</v>
      </c>
      <c r="P426" s="20"/>
      <c r="Q426" s="20"/>
      <c r="R426" s="20"/>
    </row>
    <row r="427" spans="1:18" ht="18" customHeight="1">
      <c r="A427" s="9">
        <v>379</v>
      </c>
      <c r="B427" s="121" t="str">
        <f t="shared" si="19"/>
        <v>3级-2级</v>
      </c>
      <c r="C427" s="121" t="s">
        <v>69</v>
      </c>
      <c r="D427" s="121" t="s">
        <v>161</v>
      </c>
      <c r="E427" s="121" t="s">
        <v>66</v>
      </c>
      <c r="F427" s="121" t="s">
        <v>78</v>
      </c>
      <c r="G427" s="61" t="s">
        <v>669</v>
      </c>
      <c r="H427" s="124" t="s">
        <v>3</v>
      </c>
      <c r="I427" s="123">
        <v>63299</v>
      </c>
      <c r="J427" s="22"/>
      <c r="K427" s="23"/>
      <c r="L427" s="38"/>
      <c r="M427" s="24"/>
      <c r="N427" s="20"/>
      <c r="O427" s="20" t="str">
        <f t="shared" si="20"/>
        <v>OK</v>
      </c>
      <c r="P427" s="20"/>
      <c r="Q427" s="20"/>
      <c r="R427" s="20"/>
    </row>
    <row r="428" spans="1:18" ht="18" customHeight="1">
      <c r="A428" s="9">
        <v>380</v>
      </c>
      <c r="B428" s="121" t="str">
        <f t="shared" si="19"/>
        <v>3级-2级</v>
      </c>
      <c r="C428" s="121" t="s">
        <v>69</v>
      </c>
      <c r="D428" s="121" t="s">
        <v>161</v>
      </c>
      <c r="E428" s="121" t="s">
        <v>66</v>
      </c>
      <c r="F428" s="121" t="s">
        <v>89</v>
      </c>
      <c r="G428" s="61" t="s">
        <v>669</v>
      </c>
      <c r="H428" s="124" t="s">
        <v>3</v>
      </c>
      <c r="I428" s="123">
        <v>49714</v>
      </c>
      <c r="J428" s="22"/>
      <c r="K428" s="23"/>
      <c r="L428" s="40"/>
      <c r="M428" s="24"/>
      <c r="N428" s="20"/>
      <c r="O428" s="20" t="str">
        <f t="shared" si="20"/>
        <v>OK</v>
      </c>
      <c r="P428" s="20"/>
      <c r="Q428" s="20"/>
      <c r="R428" s="20"/>
    </row>
    <row r="429" spans="1:18" ht="18" customHeight="1">
      <c r="A429" s="9">
        <v>381</v>
      </c>
      <c r="B429" s="121" t="str">
        <f t="shared" si="19"/>
        <v>3级-2级</v>
      </c>
      <c r="C429" s="121" t="s">
        <v>69</v>
      </c>
      <c r="D429" s="121" t="s">
        <v>161</v>
      </c>
      <c r="E429" s="121" t="s">
        <v>66</v>
      </c>
      <c r="F429" s="121" t="s">
        <v>87</v>
      </c>
      <c r="G429" s="61" t="s">
        <v>669</v>
      </c>
      <c r="H429" s="124" t="s">
        <v>3</v>
      </c>
      <c r="I429" s="123">
        <v>31807</v>
      </c>
      <c r="J429" s="22"/>
      <c r="K429" s="23"/>
      <c r="L429" s="40"/>
      <c r="M429" s="24"/>
      <c r="N429" s="20"/>
      <c r="O429" s="20" t="str">
        <f t="shared" si="20"/>
        <v>OK</v>
      </c>
      <c r="P429" s="20"/>
      <c r="Q429" s="20"/>
      <c r="R429" s="20"/>
    </row>
    <row r="430" spans="1:18" ht="18" customHeight="1">
      <c r="A430" s="9">
        <v>382</v>
      </c>
      <c r="B430" s="121" t="str">
        <f t="shared" si="19"/>
        <v>3级-2级</v>
      </c>
      <c r="C430" s="121" t="s">
        <v>69</v>
      </c>
      <c r="D430" s="121" t="s">
        <v>161</v>
      </c>
      <c r="E430" s="121" t="s">
        <v>66</v>
      </c>
      <c r="F430" s="121" t="s">
        <v>83</v>
      </c>
      <c r="G430" s="61" t="s">
        <v>669</v>
      </c>
      <c r="H430" s="124" t="s">
        <v>3</v>
      </c>
      <c r="I430" s="123">
        <v>385</v>
      </c>
      <c r="J430" s="22"/>
      <c r="K430" s="23"/>
      <c r="L430" s="20"/>
      <c r="M430" s="24"/>
      <c r="N430" s="20"/>
      <c r="O430" s="20" t="str">
        <f t="shared" si="20"/>
        <v>OK</v>
      </c>
      <c r="P430" s="20"/>
      <c r="Q430" s="20"/>
      <c r="R430" s="20"/>
    </row>
    <row r="431" spans="1:18" ht="18" customHeight="1">
      <c r="A431" s="9">
        <v>383</v>
      </c>
      <c r="B431" s="121" t="str">
        <f t="shared" si="19"/>
        <v>3级-2级</v>
      </c>
      <c r="C431" s="121" t="s">
        <v>69</v>
      </c>
      <c r="D431" s="121" t="s">
        <v>161</v>
      </c>
      <c r="E431" s="121" t="s">
        <v>66</v>
      </c>
      <c r="F431" s="121" t="s">
        <v>67</v>
      </c>
      <c r="G431" s="61" t="s">
        <v>669</v>
      </c>
      <c r="H431" s="124" t="s">
        <v>3</v>
      </c>
      <c r="I431" s="123">
        <v>264</v>
      </c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121" t="str">
        <f t="shared" si="19"/>
        <v>3级-2级</v>
      </c>
      <c r="C432" s="121" t="s">
        <v>69</v>
      </c>
      <c r="D432" s="121" t="s">
        <v>161</v>
      </c>
      <c r="E432" s="121" t="s">
        <v>66</v>
      </c>
      <c r="F432" s="121" t="s">
        <v>175</v>
      </c>
      <c r="G432" s="61" t="s">
        <v>669</v>
      </c>
      <c r="H432" s="124" t="s">
        <v>3</v>
      </c>
      <c r="I432" s="123">
        <v>4752</v>
      </c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121" t="str">
        <f t="shared" si="19"/>
        <v>3级-2级</v>
      </c>
      <c r="C433" s="121" t="s">
        <v>69</v>
      </c>
      <c r="D433" s="121" t="s">
        <v>161</v>
      </c>
      <c r="E433" s="121" t="s">
        <v>66</v>
      </c>
      <c r="F433" s="121" t="s">
        <v>106</v>
      </c>
      <c r="G433" s="61" t="s">
        <v>669</v>
      </c>
      <c r="H433" s="124" t="s">
        <v>3</v>
      </c>
      <c r="I433" s="123">
        <v>27500</v>
      </c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121" t="str">
        <f t="shared" si="19"/>
        <v>3级-2级</v>
      </c>
      <c r="C434" s="121" t="s">
        <v>69</v>
      </c>
      <c r="D434" s="121" t="s">
        <v>161</v>
      </c>
      <c r="E434" s="121" t="s">
        <v>66</v>
      </c>
      <c r="F434" s="121" t="s">
        <v>88</v>
      </c>
      <c r="G434" s="61" t="s">
        <v>669</v>
      </c>
      <c r="H434" s="124" t="s">
        <v>3</v>
      </c>
      <c r="I434" s="123">
        <v>220</v>
      </c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121" t="str">
        <f t="shared" si="19"/>
        <v>3级-2级</v>
      </c>
      <c r="C435" s="121" t="s">
        <v>69</v>
      </c>
      <c r="D435" s="121" t="s">
        <v>161</v>
      </c>
      <c r="E435" s="121" t="s">
        <v>66</v>
      </c>
      <c r="F435" s="121" t="s">
        <v>169</v>
      </c>
      <c r="G435" s="61" t="s">
        <v>669</v>
      </c>
      <c r="H435" s="124" t="s">
        <v>3</v>
      </c>
      <c r="I435" s="123">
        <v>2140</v>
      </c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121" t="str">
        <f t="shared" si="19"/>
        <v>3级-3级</v>
      </c>
      <c r="C436" s="121" t="s">
        <v>69</v>
      </c>
      <c r="D436" s="121" t="s">
        <v>161</v>
      </c>
      <c r="E436" s="121" t="s">
        <v>69</v>
      </c>
      <c r="F436" s="121" t="s">
        <v>359</v>
      </c>
      <c r="G436" s="61" t="s">
        <v>669</v>
      </c>
      <c r="H436" s="124" t="s">
        <v>3</v>
      </c>
      <c r="I436" s="123">
        <v>19540.5</v>
      </c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121" t="str">
        <f t="shared" si="19"/>
        <v>3级-3级</v>
      </c>
      <c r="C437" s="121" t="s">
        <v>69</v>
      </c>
      <c r="D437" s="121" t="s">
        <v>161</v>
      </c>
      <c r="E437" s="121" t="s">
        <v>69</v>
      </c>
      <c r="F437" s="121" t="s">
        <v>213</v>
      </c>
      <c r="G437" s="61" t="s">
        <v>669</v>
      </c>
      <c r="H437" s="124" t="s">
        <v>3</v>
      </c>
      <c r="I437" s="123">
        <v>1222</v>
      </c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121" t="str">
        <f t="shared" si="19"/>
        <v>3级-3级</v>
      </c>
      <c r="C438" s="121" t="s">
        <v>69</v>
      </c>
      <c r="D438" s="121" t="s">
        <v>161</v>
      </c>
      <c r="E438" s="121" t="s">
        <v>69</v>
      </c>
      <c r="F438" s="121" t="s">
        <v>197</v>
      </c>
      <c r="G438" s="61" t="s">
        <v>669</v>
      </c>
      <c r="H438" s="124" t="s">
        <v>3</v>
      </c>
      <c r="I438" s="123">
        <v>52084</v>
      </c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121" t="str">
        <f t="shared" si="19"/>
        <v>3级-3级</v>
      </c>
      <c r="C439" s="121" t="s">
        <v>69</v>
      </c>
      <c r="D439" s="121" t="s">
        <v>161</v>
      </c>
      <c r="E439" s="121" t="s">
        <v>69</v>
      </c>
      <c r="F439" s="121" t="s">
        <v>123</v>
      </c>
      <c r="G439" s="61" t="s">
        <v>669</v>
      </c>
      <c r="H439" s="124" t="s">
        <v>3</v>
      </c>
      <c r="I439" s="123">
        <v>878.8</v>
      </c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121" t="str">
        <f t="shared" si="19"/>
        <v>3级-3级</v>
      </c>
      <c r="C440" s="121" t="s">
        <v>69</v>
      </c>
      <c r="D440" s="121" t="s">
        <v>161</v>
      </c>
      <c r="E440" s="121" t="s">
        <v>69</v>
      </c>
      <c r="F440" s="121" t="s">
        <v>117</v>
      </c>
      <c r="G440" s="61" t="s">
        <v>669</v>
      </c>
      <c r="H440" s="124" t="s">
        <v>3</v>
      </c>
      <c r="I440" s="123">
        <v>2114.8000000000002</v>
      </c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121" t="str">
        <f t="shared" si="19"/>
        <v>3级-3级</v>
      </c>
      <c r="C441" s="121" t="s">
        <v>69</v>
      </c>
      <c r="D441" s="121" t="s">
        <v>161</v>
      </c>
      <c r="E441" s="121" t="s">
        <v>69</v>
      </c>
      <c r="F441" s="121" t="s">
        <v>122</v>
      </c>
      <c r="G441" s="61" t="s">
        <v>669</v>
      </c>
      <c r="H441" s="124" t="s">
        <v>3</v>
      </c>
      <c r="I441" s="123">
        <v>5192.6000000000004</v>
      </c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121" t="str">
        <f t="shared" si="19"/>
        <v>3级-3级</v>
      </c>
      <c r="C442" s="121" t="s">
        <v>69</v>
      </c>
      <c r="D442" s="121" t="s">
        <v>161</v>
      </c>
      <c r="E442" s="121" t="s">
        <v>69</v>
      </c>
      <c r="F442" s="121" t="s">
        <v>124</v>
      </c>
      <c r="G442" s="61" t="s">
        <v>669</v>
      </c>
      <c r="H442" s="124" t="s">
        <v>3</v>
      </c>
      <c r="I442" s="123">
        <v>5000</v>
      </c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121" t="str">
        <f t="shared" si="19"/>
        <v>3级-3级</v>
      </c>
      <c r="C443" s="121" t="s">
        <v>69</v>
      </c>
      <c r="D443" s="121" t="s">
        <v>161</v>
      </c>
      <c r="E443" s="121" t="s">
        <v>69</v>
      </c>
      <c r="F443" s="121" t="s">
        <v>125</v>
      </c>
      <c r="G443" s="61" t="s">
        <v>669</v>
      </c>
      <c r="H443" s="124" t="s">
        <v>3</v>
      </c>
      <c r="I443" s="123">
        <v>1430.4</v>
      </c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121" t="str">
        <f t="shared" si="19"/>
        <v>3级-3级</v>
      </c>
      <c r="C444" s="121" t="s">
        <v>69</v>
      </c>
      <c r="D444" s="121" t="s">
        <v>161</v>
      </c>
      <c r="E444" s="121" t="s">
        <v>69</v>
      </c>
      <c r="F444" s="121" t="s">
        <v>126</v>
      </c>
      <c r="G444" s="61" t="s">
        <v>669</v>
      </c>
      <c r="H444" s="124" t="s">
        <v>3</v>
      </c>
      <c r="I444" s="123">
        <v>3386.8</v>
      </c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121" t="str">
        <f t="shared" si="19"/>
        <v>3级-3级</v>
      </c>
      <c r="C445" s="121" t="s">
        <v>69</v>
      </c>
      <c r="D445" s="121" t="s">
        <v>161</v>
      </c>
      <c r="E445" s="121" t="s">
        <v>69</v>
      </c>
      <c r="F445" s="121" t="s">
        <v>127</v>
      </c>
      <c r="G445" s="61" t="s">
        <v>669</v>
      </c>
      <c r="H445" s="124" t="s">
        <v>3</v>
      </c>
      <c r="I445" s="123">
        <v>3026</v>
      </c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121" t="str">
        <f t="shared" si="19"/>
        <v>3级-3级</v>
      </c>
      <c r="C446" s="121" t="s">
        <v>69</v>
      </c>
      <c r="D446" s="121" t="s">
        <v>161</v>
      </c>
      <c r="E446" s="121" t="s">
        <v>69</v>
      </c>
      <c r="F446" s="121" t="s">
        <v>128</v>
      </c>
      <c r="G446" s="61" t="s">
        <v>669</v>
      </c>
      <c r="H446" s="124" t="s">
        <v>3</v>
      </c>
      <c r="I446" s="123">
        <v>4957</v>
      </c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121" t="str">
        <f t="shared" si="19"/>
        <v>3级-3级</v>
      </c>
      <c r="C447" s="121" t="s">
        <v>69</v>
      </c>
      <c r="D447" s="121" t="s">
        <v>161</v>
      </c>
      <c r="E447" s="121" t="s">
        <v>69</v>
      </c>
      <c r="F447" s="121" t="s">
        <v>293</v>
      </c>
      <c r="G447" s="61" t="s">
        <v>669</v>
      </c>
      <c r="H447" s="124" t="s">
        <v>3</v>
      </c>
      <c r="I447" s="123">
        <v>22000</v>
      </c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121" t="str">
        <f t="shared" si="19"/>
        <v>3级-3级</v>
      </c>
      <c r="C448" s="121" t="s">
        <v>69</v>
      </c>
      <c r="D448" s="121" t="s">
        <v>161</v>
      </c>
      <c r="E448" s="121" t="s">
        <v>69</v>
      </c>
      <c r="F448" s="121" t="s">
        <v>428</v>
      </c>
      <c r="G448" s="61" t="s">
        <v>669</v>
      </c>
      <c r="H448" s="124" t="s">
        <v>3</v>
      </c>
      <c r="I448" s="123">
        <v>798</v>
      </c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121" t="str">
        <f t="shared" si="19"/>
        <v>3级-3级</v>
      </c>
      <c r="C449" s="121" t="s">
        <v>69</v>
      </c>
      <c r="D449" s="121" t="s">
        <v>161</v>
      </c>
      <c r="E449" s="121" t="s">
        <v>69</v>
      </c>
      <c r="F449" s="121" t="s">
        <v>196</v>
      </c>
      <c r="G449" s="61" t="s">
        <v>669</v>
      </c>
      <c r="H449" s="124" t="s">
        <v>3</v>
      </c>
      <c r="I449" s="123">
        <v>814</v>
      </c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A450" s="9">
        <v>402</v>
      </c>
      <c r="B450" s="121" t="str">
        <f t="shared" si="19"/>
        <v>3级-3级</v>
      </c>
      <c r="C450" s="121" t="s">
        <v>69</v>
      </c>
      <c r="D450" s="121" t="s">
        <v>161</v>
      </c>
      <c r="E450" s="121" t="s">
        <v>69</v>
      </c>
      <c r="F450" s="121" t="s">
        <v>245</v>
      </c>
      <c r="G450" s="61" t="s">
        <v>669</v>
      </c>
      <c r="H450" s="124" t="s">
        <v>3</v>
      </c>
      <c r="I450" s="123">
        <v>2077</v>
      </c>
      <c r="J450" s="22"/>
      <c r="K450" s="23"/>
      <c r="L450" s="20"/>
      <c r="M450" s="24"/>
      <c r="N450" s="20"/>
      <c r="O450" s="20"/>
      <c r="P450" s="20"/>
      <c r="Q450" s="20"/>
      <c r="R450" s="20"/>
    </row>
    <row r="451" spans="1:18" ht="18" customHeight="1">
      <c r="A451" s="9">
        <v>403</v>
      </c>
      <c r="B451" s="121" t="str">
        <f t="shared" si="19"/>
        <v>3级-3级</v>
      </c>
      <c r="C451" s="121" t="s">
        <v>69</v>
      </c>
      <c r="D451" s="121" t="s">
        <v>161</v>
      </c>
      <c r="E451" s="121" t="s">
        <v>69</v>
      </c>
      <c r="F451" s="121" t="s">
        <v>381</v>
      </c>
      <c r="G451" s="61" t="s">
        <v>669</v>
      </c>
      <c r="H451" s="124" t="s">
        <v>3</v>
      </c>
      <c r="I451" s="123">
        <v>55</v>
      </c>
      <c r="J451" s="22"/>
      <c r="K451" s="23"/>
      <c r="L451" s="20"/>
      <c r="M451" s="24"/>
      <c r="N451" s="20"/>
      <c r="O451" s="20"/>
      <c r="P451" s="20"/>
      <c r="Q451" s="20"/>
      <c r="R451" s="20"/>
    </row>
    <row r="452" spans="1:18" ht="18" customHeight="1">
      <c r="A452" s="9">
        <v>404</v>
      </c>
      <c r="B452" s="121" t="str">
        <f t="shared" si="19"/>
        <v>3级-3级</v>
      </c>
      <c r="C452" s="121" t="s">
        <v>69</v>
      </c>
      <c r="D452" s="121" t="s">
        <v>161</v>
      </c>
      <c r="E452" s="121" t="s">
        <v>69</v>
      </c>
      <c r="F452" s="121" t="s">
        <v>194</v>
      </c>
      <c r="G452" s="61" t="s">
        <v>669</v>
      </c>
      <c r="H452" s="124" t="s">
        <v>3</v>
      </c>
      <c r="I452" s="123"/>
      <c r="J452" s="22"/>
      <c r="K452" s="23"/>
      <c r="L452" s="20"/>
      <c r="M452" s="24"/>
      <c r="N452" s="20"/>
      <c r="O452" s="20"/>
      <c r="P452" s="20"/>
      <c r="Q452" s="20"/>
      <c r="R452" s="20"/>
    </row>
    <row r="453" spans="1:18" ht="18" customHeight="1">
      <c r="A453" s="9">
        <v>405</v>
      </c>
      <c r="B453" s="121" t="str">
        <f t="shared" si="19"/>
        <v>3级-3级</v>
      </c>
      <c r="C453" s="121" t="s">
        <v>69</v>
      </c>
      <c r="D453" s="121" t="s">
        <v>161</v>
      </c>
      <c r="E453" s="121" t="s">
        <v>69</v>
      </c>
      <c r="F453" s="121" t="s">
        <v>355</v>
      </c>
      <c r="G453" s="61" t="s">
        <v>669</v>
      </c>
      <c r="H453" s="124" t="s">
        <v>3</v>
      </c>
      <c r="I453" s="123">
        <v>11</v>
      </c>
      <c r="J453" s="22"/>
      <c r="K453" s="23"/>
      <c r="L453" s="20"/>
      <c r="M453" s="24"/>
      <c r="N453" s="20"/>
      <c r="O453" s="20"/>
      <c r="P453" s="20"/>
      <c r="Q453" s="20"/>
      <c r="R453" s="20"/>
    </row>
    <row r="454" spans="1:18" ht="18" customHeight="1">
      <c r="A454" s="9">
        <v>406</v>
      </c>
      <c r="B454" s="121" t="str">
        <f t="shared" si="19"/>
        <v>3级-3级</v>
      </c>
      <c r="C454" s="121" t="s">
        <v>69</v>
      </c>
      <c r="D454" s="121" t="s">
        <v>161</v>
      </c>
      <c r="E454" s="121" t="s">
        <v>69</v>
      </c>
      <c r="F454" s="121" t="s">
        <v>231</v>
      </c>
      <c r="G454" s="61" t="s">
        <v>669</v>
      </c>
      <c r="H454" s="124" t="s">
        <v>3</v>
      </c>
      <c r="I454" s="123">
        <v>4622</v>
      </c>
      <c r="J454" s="22"/>
      <c r="K454" s="23"/>
      <c r="L454" s="20"/>
      <c r="M454" s="24"/>
      <c r="N454" s="20"/>
      <c r="O454" s="20"/>
      <c r="P454" s="20"/>
      <c r="Q454" s="20"/>
      <c r="R454" s="20"/>
    </row>
    <row r="455" spans="1:18" ht="18" customHeight="1">
      <c r="A455" s="9">
        <v>407</v>
      </c>
      <c r="B455" s="121" t="str">
        <f t="shared" si="19"/>
        <v>3级-3级</v>
      </c>
      <c r="C455" s="121" t="s">
        <v>69</v>
      </c>
      <c r="D455" s="121" t="s">
        <v>161</v>
      </c>
      <c r="E455" s="121" t="s">
        <v>69</v>
      </c>
      <c r="F455" s="121" t="s">
        <v>371</v>
      </c>
      <c r="G455" s="61" t="s">
        <v>669</v>
      </c>
      <c r="H455" s="124" t="s">
        <v>3</v>
      </c>
      <c r="I455" s="123">
        <v>15603</v>
      </c>
      <c r="J455" s="22"/>
      <c r="K455" s="23"/>
      <c r="L455" s="20"/>
      <c r="M455" s="24"/>
      <c r="N455" s="20"/>
      <c r="O455" s="20"/>
      <c r="P455" s="20"/>
      <c r="Q455" s="20"/>
      <c r="R455" s="20"/>
    </row>
    <row r="456" spans="1:18" ht="18" customHeight="1">
      <c r="A456" s="9">
        <v>408</v>
      </c>
      <c r="B456" s="121" t="str">
        <f t="shared" si="19"/>
        <v>3级-3级</v>
      </c>
      <c r="C456" s="121" t="s">
        <v>69</v>
      </c>
      <c r="D456" s="121" t="s">
        <v>161</v>
      </c>
      <c r="E456" s="121" t="s">
        <v>69</v>
      </c>
      <c r="F456" s="121" t="s">
        <v>427</v>
      </c>
      <c r="G456" s="61" t="s">
        <v>669</v>
      </c>
      <c r="H456" s="124" t="s">
        <v>3</v>
      </c>
      <c r="I456" s="123">
        <v>1040</v>
      </c>
      <c r="J456" s="22"/>
      <c r="K456" s="23"/>
      <c r="L456" s="20"/>
      <c r="M456" s="24"/>
      <c r="N456" s="20"/>
      <c r="O456" s="20"/>
      <c r="P456" s="20"/>
      <c r="Q456" s="20"/>
      <c r="R456" s="20"/>
    </row>
    <row r="457" spans="1:18" ht="18" customHeight="1">
      <c r="A457" s="9">
        <v>409</v>
      </c>
      <c r="B457" s="121" t="str">
        <f t="shared" si="19"/>
        <v>3级-3级</v>
      </c>
      <c r="C457" s="121" t="s">
        <v>69</v>
      </c>
      <c r="D457" s="121" t="s">
        <v>161</v>
      </c>
      <c r="E457" s="121" t="s">
        <v>69</v>
      </c>
      <c r="F457" s="121" t="s">
        <v>180</v>
      </c>
      <c r="G457" s="61" t="s">
        <v>669</v>
      </c>
      <c r="H457" s="124" t="s">
        <v>3</v>
      </c>
      <c r="I457" s="123">
        <v>15829</v>
      </c>
      <c r="J457" s="22"/>
      <c r="K457" s="23"/>
      <c r="L457" s="20"/>
      <c r="M457" s="24"/>
      <c r="N457" s="20"/>
      <c r="O457" s="20"/>
      <c r="P457" s="20"/>
      <c r="Q457" s="20"/>
      <c r="R457" s="20"/>
    </row>
    <row r="458" spans="1:18" ht="18" customHeight="1">
      <c r="A458" s="9">
        <v>410</v>
      </c>
      <c r="B458" s="121" t="str">
        <f t="shared" si="19"/>
        <v>3级-3级</v>
      </c>
      <c r="C458" s="121" t="s">
        <v>69</v>
      </c>
      <c r="D458" s="121" t="s">
        <v>161</v>
      </c>
      <c r="E458" s="121" t="s">
        <v>69</v>
      </c>
      <c r="F458" s="121" t="s">
        <v>360</v>
      </c>
      <c r="G458" s="61" t="s">
        <v>669</v>
      </c>
      <c r="H458" s="124" t="s">
        <v>3</v>
      </c>
      <c r="I458" s="123">
        <v>10320</v>
      </c>
      <c r="J458" s="22"/>
      <c r="K458" s="23"/>
      <c r="L458" s="20"/>
      <c r="M458" s="24"/>
      <c r="N458" s="20"/>
      <c r="O458" s="20"/>
      <c r="P458" s="20"/>
      <c r="Q458" s="20"/>
      <c r="R458" s="20"/>
    </row>
    <row r="459" spans="1:18" ht="18" customHeight="1">
      <c r="A459" s="9">
        <v>411</v>
      </c>
      <c r="B459" s="121" t="str">
        <f t="shared" si="19"/>
        <v>3级-3级</v>
      </c>
      <c r="C459" s="121" t="s">
        <v>69</v>
      </c>
      <c r="D459" s="121" t="s">
        <v>161</v>
      </c>
      <c r="E459" s="121" t="s">
        <v>69</v>
      </c>
      <c r="F459" s="121" t="s">
        <v>354</v>
      </c>
      <c r="G459" s="61" t="s">
        <v>669</v>
      </c>
      <c r="H459" s="124" t="s">
        <v>3</v>
      </c>
      <c r="I459" s="123">
        <v>6076</v>
      </c>
      <c r="J459" s="22"/>
      <c r="K459" s="23"/>
      <c r="L459" s="20"/>
      <c r="M459" s="24"/>
      <c r="N459" s="20"/>
      <c r="O459" s="20"/>
      <c r="P459" s="20"/>
      <c r="Q459" s="20"/>
      <c r="R459" s="20"/>
    </row>
    <row r="460" spans="1:18" ht="18" customHeight="1">
      <c r="A460" s="9">
        <v>412</v>
      </c>
      <c r="B460" s="121" t="str">
        <f t="shared" si="19"/>
        <v>3级-3级</v>
      </c>
      <c r="C460" s="121" t="s">
        <v>69</v>
      </c>
      <c r="D460" s="121" t="s">
        <v>161</v>
      </c>
      <c r="E460" s="121" t="s">
        <v>69</v>
      </c>
      <c r="F460" s="121" t="s">
        <v>552</v>
      </c>
      <c r="G460" s="61" t="s">
        <v>669</v>
      </c>
      <c r="H460" s="124" t="s">
        <v>3</v>
      </c>
      <c r="I460" s="123">
        <v>760</v>
      </c>
      <c r="J460" s="22"/>
      <c r="K460" s="23"/>
      <c r="L460" s="20"/>
      <c r="M460" s="24"/>
      <c r="N460" s="20"/>
      <c r="O460" s="20"/>
      <c r="P460" s="20"/>
      <c r="Q460" s="20"/>
      <c r="R460" s="20"/>
    </row>
    <row r="461" spans="1:18" ht="18" customHeight="1">
      <c r="A461" s="9">
        <v>413</v>
      </c>
      <c r="B461" s="121" t="str">
        <f t="shared" si="19"/>
        <v>3级-3级</v>
      </c>
      <c r="C461" s="121" t="s">
        <v>69</v>
      </c>
      <c r="D461" s="121" t="s">
        <v>161</v>
      </c>
      <c r="E461" s="121" t="s">
        <v>69</v>
      </c>
      <c r="F461" s="121" t="s">
        <v>158</v>
      </c>
      <c r="G461" s="61" t="s">
        <v>669</v>
      </c>
      <c r="H461" s="124" t="s">
        <v>3</v>
      </c>
      <c r="I461" s="123"/>
      <c r="J461" s="22"/>
      <c r="K461" s="23"/>
      <c r="L461" s="20"/>
      <c r="M461" s="24"/>
      <c r="N461" s="20"/>
      <c r="O461" s="20"/>
      <c r="P461" s="20"/>
      <c r="Q461" s="20"/>
      <c r="R461" s="20"/>
    </row>
    <row r="462" spans="1:18" ht="18" customHeight="1">
      <c r="A462" s="9">
        <v>414</v>
      </c>
      <c r="B462" s="121" t="str">
        <f t="shared" si="19"/>
        <v>3级-3级</v>
      </c>
      <c r="C462" s="121" t="s">
        <v>69</v>
      </c>
      <c r="D462" s="121" t="s">
        <v>161</v>
      </c>
      <c r="E462" s="121" t="s">
        <v>69</v>
      </c>
      <c r="F462" s="121" t="s">
        <v>96</v>
      </c>
      <c r="G462" s="61" t="s">
        <v>669</v>
      </c>
      <c r="H462" s="124" t="s">
        <v>3</v>
      </c>
      <c r="I462" s="123">
        <v>66</v>
      </c>
      <c r="J462" s="22"/>
      <c r="K462" s="23"/>
      <c r="L462" s="20"/>
      <c r="M462" s="24"/>
      <c r="N462" s="20"/>
      <c r="O462" s="20"/>
      <c r="P462" s="20"/>
      <c r="Q462" s="20"/>
      <c r="R462" s="20"/>
    </row>
    <row r="463" spans="1:18" ht="18" customHeight="1">
      <c r="A463" s="9">
        <v>415</v>
      </c>
      <c r="B463" s="121" t="str">
        <f t="shared" si="19"/>
        <v>3级-3级</v>
      </c>
      <c r="C463" s="121" t="s">
        <v>69</v>
      </c>
      <c r="D463" s="121" t="s">
        <v>161</v>
      </c>
      <c r="E463" s="121" t="s">
        <v>69</v>
      </c>
      <c r="F463" s="121" t="s">
        <v>70</v>
      </c>
      <c r="G463" s="61" t="s">
        <v>669</v>
      </c>
      <c r="H463" s="124" t="s">
        <v>3</v>
      </c>
      <c r="I463" s="123">
        <v>33</v>
      </c>
      <c r="J463" s="22"/>
      <c r="K463" s="23"/>
      <c r="L463" s="20"/>
      <c r="M463" s="24"/>
      <c r="N463" s="20"/>
      <c r="O463" s="20"/>
      <c r="P463" s="20"/>
      <c r="Q463" s="20"/>
      <c r="R463" s="20"/>
    </row>
    <row r="464" spans="1:18" ht="18" customHeight="1">
      <c r="A464" s="9">
        <v>416</v>
      </c>
      <c r="B464" s="121" t="str">
        <f t="shared" si="19"/>
        <v>3级-3级</v>
      </c>
      <c r="C464" s="121" t="s">
        <v>69</v>
      </c>
      <c r="D464" s="121" t="s">
        <v>161</v>
      </c>
      <c r="E464" s="121" t="s">
        <v>69</v>
      </c>
      <c r="F464" s="121" t="s">
        <v>170</v>
      </c>
      <c r="G464" s="61" t="s">
        <v>669</v>
      </c>
      <c r="H464" s="124" t="s">
        <v>3</v>
      </c>
      <c r="I464" s="123">
        <v>450</v>
      </c>
      <c r="J464" s="22"/>
      <c r="K464" s="23"/>
      <c r="L464" s="20"/>
      <c r="M464" s="24"/>
      <c r="N464" s="20"/>
      <c r="O464" s="20"/>
      <c r="P464" s="20"/>
      <c r="Q464" s="20"/>
      <c r="R464" s="20"/>
    </row>
    <row r="465" spans="1:18" ht="18" customHeight="1">
      <c r="A465" s="9">
        <v>417</v>
      </c>
      <c r="B465" s="121" t="str">
        <f t="shared" si="19"/>
        <v>3级-4级</v>
      </c>
      <c r="C465" s="121" t="s">
        <v>69</v>
      </c>
      <c r="D465" s="121" t="s">
        <v>161</v>
      </c>
      <c r="E465" s="121" t="s">
        <v>72</v>
      </c>
      <c r="F465" s="121" t="s">
        <v>73</v>
      </c>
      <c r="G465" s="61" t="s">
        <v>669</v>
      </c>
      <c r="H465" s="124" t="s">
        <v>3</v>
      </c>
      <c r="I465" s="123">
        <v>3000</v>
      </c>
      <c r="J465" s="22"/>
      <c r="K465" s="23"/>
      <c r="L465" s="20"/>
      <c r="M465" s="24"/>
      <c r="N465" s="20"/>
      <c r="O465" s="20"/>
      <c r="P465" s="20"/>
      <c r="Q465" s="20"/>
      <c r="R465" s="20"/>
    </row>
    <row r="466" spans="1:18" ht="18" customHeight="1">
      <c r="A466" s="9">
        <v>418</v>
      </c>
      <c r="B466" s="121" t="str">
        <f t="shared" si="19"/>
        <v>3级-4级</v>
      </c>
      <c r="C466" s="121" t="s">
        <v>69</v>
      </c>
      <c r="D466" s="121" t="s">
        <v>161</v>
      </c>
      <c r="E466" s="121" t="s">
        <v>72</v>
      </c>
      <c r="F466" s="121" t="s">
        <v>97</v>
      </c>
      <c r="G466" s="61" t="s">
        <v>669</v>
      </c>
      <c r="H466" s="124" t="s">
        <v>3</v>
      </c>
      <c r="I466" s="123">
        <v>143</v>
      </c>
      <c r="J466" s="22"/>
      <c r="K466" s="23"/>
      <c r="L466" s="20"/>
      <c r="M466" s="24"/>
      <c r="N466" s="20"/>
      <c r="O466" s="20"/>
      <c r="P466" s="20"/>
      <c r="Q466" s="20"/>
      <c r="R466" s="20"/>
    </row>
    <row r="467" spans="1:18" ht="18" customHeight="1">
      <c r="A467" s="9">
        <v>419</v>
      </c>
      <c r="B467" s="121" t="str">
        <f t="shared" si="19"/>
        <v>3级-4级</v>
      </c>
      <c r="C467" s="121" t="s">
        <v>69</v>
      </c>
      <c r="D467" s="121" t="s">
        <v>161</v>
      </c>
      <c r="E467" s="121" t="s">
        <v>72</v>
      </c>
      <c r="F467" s="121" t="s">
        <v>76</v>
      </c>
      <c r="G467" s="61" t="s">
        <v>669</v>
      </c>
      <c r="H467" s="124" t="s">
        <v>3</v>
      </c>
      <c r="I467" s="123">
        <v>407</v>
      </c>
      <c r="J467" s="22"/>
      <c r="K467" s="23"/>
      <c r="L467" s="20"/>
      <c r="M467" s="24"/>
      <c r="N467" s="20"/>
      <c r="O467" s="20"/>
      <c r="P467" s="20"/>
      <c r="Q467" s="20"/>
      <c r="R467" s="20"/>
    </row>
    <row r="468" spans="1:18" ht="18" customHeight="1">
      <c r="A468" s="9">
        <v>420</v>
      </c>
      <c r="B468" s="121" t="str">
        <f t="shared" si="19"/>
        <v>3级-3级</v>
      </c>
      <c r="C468" s="121" t="s">
        <v>69</v>
      </c>
      <c r="D468" s="121" t="s">
        <v>161</v>
      </c>
      <c r="E468" s="121" t="s">
        <v>69</v>
      </c>
      <c r="F468" s="121" t="s">
        <v>195</v>
      </c>
      <c r="G468" s="61" t="s">
        <v>669</v>
      </c>
      <c r="H468" s="124" t="s">
        <v>3</v>
      </c>
      <c r="I468" s="123">
        <v>22935</v>
      </c>
      <c r="J468" s="22"/>
      <c r="K468" s="23"/>
      <c r="L468" s="20"/>
      <c r="M468" s="24"/>
      <c r="N468" s="20"/>
      <c r="O468" s="20"/>
      <c r="P468" s="20"/>
      <c r="Q468" s="20"/>
      <c r="R468" s="20"/>
    </row>
    <row r="469" spans="1:18" ht="18" customHeight="1">
      <c r="A469" s="9">
        <v>421</v>
      </c>
      <c r="B469" s="121" t="str">
        <f t="shared" ref="B469:B532" si="21">TEXT(C469,"000")&amp;"-"&amp;TEXT(E469,"000")</f>
        <v>3级-3级</v>
      </c>
      <c r="C469" s="121" t="s">
        <v>69</v>
      </c>
      <c r="D469" s="121" t="s">
        <v>161</v>
      </c>
      <c r="E469" s="121" t="s">
        <v>69</v>
      </c>
      <c r="F469" s="121" t="s">
        <v>195</v>
      </c>
      <c r="G469" s="61" t="s">
        <v>670</v>
      </c>
      <c r="H469" s="124" t="s">
        <v>9</v>
      </c>
      <c r="I469" s="123">
        <v>12517.15</v>
      </c>
      <c r="J469" s="22"/>
      <c r="K469" s="23"/>
      <c r="L469" s="20"/>
      <c r="M469" s="24"/>
      <c r="N469" s="20"/>
      <c r="O469" s="20"/>
      <c r="P469" s="20"/>
      <c r="Q469" s="20"/>
      <c r="R469" s="20"/>
    </row>
    <row r="470" spans="1:18" ht="18" customHeight="1">
      <c r="A470" s="9">
        <v>422</v>
      </c>
      <c r="B470" s="121" t="str">
        <f t="shared" si="21"/>
        <v>3级-3级</v>
      </c>
      <c r="C470" s="121" t="s">
        <v>69</v>
      </c>
      <c r="D470" s="121" t="s">
        <v>161</v>
      </c>
      <c r="E470" s="121" t="s">
        <v>69</v>
      </c>
      <c r="F470" s="121" t="s">
        <v>354</v>
      </c>
      <c r="G470" s="61" t="s">
        <v>671</v>
      </c>
      <c r="H470" s="124" t="s">
        <v>9</v>
      </c>
      <c r="I470" s="123">
        <v>258234.33</v>
      </c>
      <c r="J470" s="22"/>
      <c r="K470" s="23"/>
      <c r="L470" s="20"/>
      <c r="M470" s="24"/>
      <c r="N470" s="20"/>
      <c r="O470" s="20"/>
      <c r="P470" s="20"/>
      <c r="Q470" s="20"/>
      <c r="R470" s="20"/>
    </row>
    <row r="471" spans="1:18" ht="18" customHeight="1">
      <c r="A471" s="9">
        <v>423</v>
      </c>
      <c r="B471" s="121" t="str">
        <f t="shared" si="21"/>
        <v>3级-2级</v>
      </c>
      <c r="C471" s="121" t="s">
        <v>69</v>
      </c>
      <c r="D471" s="121" t="s">
        <v>161</v>
      </c>
      <c r="E471" s="121" t="s">
        <v>66</v>
      </c>
      <c r="F471" s="121" t="s">
        <v>89</v>
      </c>
      <c r="G471" s="61" t="s">
        <v>672</v>
      </c>
      <c r="H471" s="124" t="s">
        <v>9</v>
      </c>
      <c r="I471" s="123">
        <v>5113328.33</v>
      </c>
      <c r="J471" s="22"/>
      <c r="K471" s="23"/>
      <c r="L471" s="20"/>
      <c r="M471" s="24"/>
      <c r="N471" s="20"/>
      <c r="O471" s="20"/>
      <c r="P471" s="20"/>
      <c r="Q471" s="20"/>
      <c r="R471" s="20"/>
    </row>
    <row r="472" spans="1:18" ht="18" customHeight="1">
      <c r="A472" s="9">
        <v>424</v>
      </c>
      <c r="B472" s="121" t="str">
        <f t="shared" si="21"/>
        <v>3级-2级</v>
      </c>
      <c r="C472" s="121" t="s">
        <v>69</v>
      </c>
      <c r="D472" s="121" t="s">
        <v>161</v>
      </c>
      <c r="E472" s="121" t="s">
        <v>66</v>
      </c>
      <c r="F472" s="121" t="s">
        <v>89</v>
      </c>
      <c r="G472" s="61" t="s">
        <v>673</v>
      </c>
      <c r="H472" s="124" t="s">
        <v>9</v>
      </c>
      <c r="I472" s="123">
        <v>276942.90999999997</v>
      </c>
      <c r="J472" s="22"/>
      <c r="K472" s="23"/>
      <c r="L472" s="20"/>
      <c r="M472" s="24"/>
      <c r="N472" s="20"/>
      <c r="O472" s="20"/>
      <c r="P472" s="20"/>
      <c r="Q472" s="20"/>
      <c r="R472" s="20"/>
    </row>
    <row r="473" spans="1:18" ht="18" customHeight="1">
      <c r="A473" s="9">
        <v>425</v>
      </c>
      <c r="B473" s="121" t="str">
        <f t="shared" si="21"/>
        <v>3级-3级</v>
      </c>
      <c r="C473" s="121" t="s">
        <v>69</v>
      </c>
      <c r="D473" s="121" t="s">
        <v>161</v>
      </c>
      <c r="E473" s="121" t="s">
        <v>69</v>
      </c>
      <c r="F473" s="121" t="s">
        <v>427</v>
      </c>
      <c r="G473" s="61" t="s">
        <v>674</v>
      </c>
      <c r="H473" s="124" t="s">
        <v>9</v>
      </c>
      <c r="I473" s="123">
        <v>1371</v>
      </c>
      <c r="J473" s="22"/>
      <c r="K473" s="23"/>
      <c r="L473" s="20"/>
      <c r="M473" s="24"/>
      <c r="N473" s="20"/>
      <c r="O473" s="20"/>
      <c r="P473" s="20"/>
      <c r="Q473" s="20"/>
      <c r="R473" s="20"/>
    </row>
    <row r="474" spans="1:18" ht="18" customHeight="1">
      <c r="A474" s="9">
        <v>426</v>
      </c>
      <c r="B474" s="121" t="str">
        <f t="shared" si="21"/>
        <v>3级-3级</v>
      </c>
      <c r="C474" s="121" t="s">
        <v>69</v>
      </c>
      <c r="D474" s="121" t="s">
        <v>161</v>
      </c>
      <c r="E474" s="121" t="s">
        <v>69</v>
      </c>
      <c r="F474" s="121" t="s">
        <v>428</v>
      </c>
      <c r="G474" s="21" t="s">
        <v>539</v>
      </c>
      <c r="H474" s="124" t="s">
        <v>5</v>
      </c>
      <c r="I474" s="123">
        <v>2000000</v>
      </c>
      <c r="J474" s="22"/>
      <c r="K474" s="23"/>
      <c r="L474" s="20"/>
      <c r="M474" s="24"/>
      <c r="N474" s="20"/>
      <c r="O474" s="20"/>
      <c r="P474" s="20"/>
      <c r="Q474" s="20"/>
      <c r="R474" s="20"/>
    </row>
    <row r="475" spans="1:18" ht="18" customHeight="1">
      <c r="A475" s="9">
        <v>427</v>
      </c>
      <c r="B475" s="121" t="str">
        <f t="shared" si="21"/>
        <v>3级-3级</v>
      </c>
      <c r="C475" s="121" t="s">
        <v>69</v>
      </c>
      <c r="D475" s="121" t="s">
        <v>161</v>
      </c>
      <c r="E475" s="121" t="s">
        <v>69</v>
      </c>
      <c r="F475" s="121" t="s">
        <v>195</v>
      </c>
      <c r="G475" s="21" t="s">
        <v>539</v>
      </c>
      <c r="H475" s="124" t="s">
        <v>5</v>
      </c>
      <c r="I475" s="123">
        <v>3000000</v>
      </c>
      <c r="J475" s="22"/>
      <c r="K475" s="23"/>
      <c r="L475" s="20"/>
      <c r="M475" s="24"/>
      <c r="N475" s="20"/>
      <c r="O475" s="20"/>
      <c r="P475" s="20"/>
      <c r="Q475" s="20"/>
      <c r="R475" s="20"/>
    </row>
    <row r="476" spans="1:18" ht="18" customHeight="1">
      <c r="A476" s="9">
        <v>428</v>
      </c>
      <c r="B476" s="121" t="str">
        <f t="shared" si="21"/>
        <v>3级-3级</v>
      </c>
      <c r="C476" s="121" t="s">
        <v>69</v>
      </c>
      <c r="D476" s="121" t="s">
        <v>161</v>
      </c>
      <c r="E476" s="121" t="s">
        <v>69</v>
      </c>
      <c r="F476" s="121" t="s">
        <v>371</v>
      </c>
      <c r="G476" s="21" t="s">
        <v>185</v>
      </c>
      <c r="H476" s="124" t="s">
        <v>6</v>
      </c>
      <c r="I476" s="123">
        <v>31893833.329999998</v>
      </c>
      <c r="J476" s="22"/>
      <c r="K476" s="23"/>
      <c r="L476" s="20"/>
      <c r="M476" s="24"/>
      <c r="N476" s="20"/>
      <c r="O476" s="20"/>
      <c r="P476" s="20"/>
      <c r="Q476" s="20"/>
      <c r="R476" s="20"/>
    </row>
    <row r="477" spans="1:18" ht="18" customHeight="1">
      <c r="A477" s="9">
        <v>429</v>
      </c>
      <c r="B477" s="121" t="str">
        <f t="shared" si="21"/>
        <v>3级-3级</v>
      </c>
      <c r="C477" s="121" t="s">
        <v>69</v>
      </c>
      <c r="D477" s="121" t="s">
        <v>161</v>
      </c>
      <c r="E477" s="121" t="s">
        <v>69</v>
      </c>
      <c r="F477" s="121" t="s">
        <v>371</v>
      </c>
      <c r="G477" s="21" t="s">
        <v>185</v>
      </c>
      <c r="H477" s="124" t="s">
        <v>9</v>
      </c>
      <c r="I477" s="123">
        <v>69300000</v>
      </c>
      <c r="J477" s="22"/>
      <c r="K477" s="23"/>
      <c r="L477" s="20"/>
      <c r="M477" s="24"/>
      <c r="N477" s="20"/>
      <c r="O477" s="20"/>
      <c r="P477" s="20"/>
      <c r="Q477" s="20"/>
      <c r="R477" s="20"/>
    </row>
    <row r="478" spans="1:18" ht="18" customHeight="1">
      <c r="A478" s="9">
        <v>430</v>
      </c>
      <c r="B478" s="121" t="str">
        <f t="shared" si="21"/>
        <v>3级-3级</v>
      </c>
      <c r="C478" s="121" t="s">
        <v>69</v>
      </c>
      <c r="D478" s="121" t="s">
        <v>161</v>
      </c>
      <c r="E478" s="121" t="s">
        <v>69</v>
      </c>
      <c r="F478" s="121" t="s">
        <v>371</v>
      </c>
      <c r="G478" s="21" t="s">
        <v>185</v>
      </c>
      <c r="H478" s="124" t="s">
        <v>5</v>
      </c>
      <c r="I478" s="123">
        <v>46502901.25</v>
      </c>
      <c r="J478" s="22"/>
      <c r="K478" s="23"/>
      <c r="L478" s="20"/>
      <c r="M478" s="24"/>
      <c r="N478" s="20"/>
      <c r="O478" s="20"/>
      <c r="P478" s="20"/>
      <c r="Q478" s="20"/>
      <c r="R478" s="20"/>
    </row>
    <row r="479" spans="1:18" ht="18" customHeight="1">
      <c r="A479" s="9">
        <v>431</v>
      </c>
      <c r="B479" s="121" t="str">
        <f t="shared" si="21"/>
        <v>3级-2级</v>
      </c>
      <c r="C479" s="121" t="s">
        <v>69</v>
      </c>
      <c r="D479" s="121" t="s">
        <v>161</v>
      </c>
      <c r="E479" s="121" t="s">
        <v>66</v>
      </c>
      <c r="F479" s="121" t="s">
        <v>89</v>
      </c>
      <c r="G479" s="21" t="s">
        <v>143</v>
      </c>
      <c r="H479" s="124" t="s">
        <v>21</v>
      </c>
      <c r="I479" s="123">
        <v>68000000</v>
      </c>
      <c r="J479" s="22"/>
      <c r="K479" s="23"/>
      <c r="L479" s="20"/>
      <c r="M479" s="24"/>
      <c r="N479" s="20"/>
      <c r="O479" s="20"/>
      <c r="P479" s="20"/>
      <c r="Q479" s="20"/>
      <c r="R479" s="20"/>
    </row>
    <row r="480" spans="1:18" ht="18" customHeight="1">
      <c r="A480" s="9">
        <v>432</v>
      </c>
      <c r="B480" s="121" t="str">
        <f t="shared" si="21"/>
        <v>3级-2级</v>
      </c>
      <c r="C480" s="121" t="s">
        <v>69</v>
      </c>
      <c r="D480" s="121" t="s">
        <v>161</v>
      </c>
      <c r="E480" s="121" t="s">
        <v>66</v>
      </c>
      <c r="F480" s="121" t="s">
        <v>89</v>
      </c>
      <c r="G480" s="21" t="s">
        <v>143</v>
      </c>
      <c r="H480" s="124" t="s">
        <v>23</v>
      </c>
      <c r="I480" s="123">
        <v>68000000</v>
      </c>
      <c r="J480" s="22"/>
      <c r="K480" s="23"/>
      <c r="L480" s="20"/>
      <c r="M480" s="24"/>
      <c r="N480" s="20"/>
      <c r="O480" s="20"/>
      <c r="P480" s="20"/>
      <c r="Q480" s="20"/>
      <c r="R480" s="20"/>
    </row>
    <row r="481" spans="1:18" ht="18" customHeight="1">
      <c r="A481" s="9">
        <v>433</v>
      </c>
      <c r="B481" s="121" t="str">
        <f t="shared" si="21"/>
        <v>3级-3级</v>
      </c>
      <c r="C481" s="121" t="s">
        <v>69</v>
      </c>
      <c r="D481" s="121" t="s">
        <v>428</v>
      </c>
      <c r="E481" s="121" t="s">
        <v>69</v>
      </c>
      <c r="F481" s="121" t="s">
        <v>427</v>
      </c>
      <c r="G481" s="61" t="s">
        <v>185</v>
      </c>
      <c r="H481" s="124" t="s">
        <v>5</v>
      </c>
      <c r="I481" s="123">
        <v>2000000</v>
      </c>
      <c r="J481" s="22"/>
      <c r="K481" s="23"/>
      <c r="L481" s="32"/>
      <c r="M481" s="24"/>
      <c r="N481" s="20"/>
      <c r="O481" s="20"/>
      <c r="P481" s="20"/>
      <c r="Q481" s="20"/>
      <c r="R481" s="20"/>
    </row>
    <row r="482" spans="1:18" ht="18" customHeight="1">
      <c r="A482" s="9">
        <v>434</v>
      </c>
      <c r="B482" s="121" t="str">
        <f t="shared" si="21"/>
        <v>3级-3级</v>
      </c>
      <c r="C482" s="121" t="s">
        <v>69</v>
      </c>
      <c r="D482" s="121" t="s">
        <v>428</v>
      </c>
      <c r="E482" s="121" t="s">
        <v>69</v>
      </c>
      <c r="F482" s="121" t="s">
        <v>427</v>
      </c>
      <c r="G482" s="61" t="s">
        <v>185</v>
      </c>
      <c r="H482" s="124" t="s">
        <v>9</v>
      </c>
      <c r="I482" s="123">
        <v>2000000</v>
      </c>
      <c r="J482" s="22"/>
      <c r="K482" s="23"/>
      <c r="L482" s="32"/>
      <c r="M482" s="24"/>
      <c r="N482" s="20"/>
      <c r="O482" s="20"/>
      <c r="P482" s="20"/>
      <c r="Q482" s="20"/>
      <c r="R482" s="20"/>
    </row>
    <row r="483" spans="1:18" ht="18" customHeight="1">
      <c r="A483" s="9">
        <v>435</v>
      </c>
      <c r="B483" s="121" t="str">
        <f t="shared" si="21"/>
        <v>3级-3级</v>
      </c>
      <c r="C483" s="121" t="s">
        <v>69</v>
      </c>
      <c r="D483" s="121" t="s">
        <v>428</v>
      </c>
      <c r="E483" s="121" t="s">
        <v>69</v>
      </c>
      <c r="F483" s="121" t="s">
        <v>427</v>
      </c>
      <c r="G483" s="61" t="s">
        <v>674</v>
      </c>
      <c r="H483" s="124" t="s">
        <v>9</v>
      </c>
      <c r="I483" s="123">
        <v>1371</v>
      </c>
      <c r="J483" s="22"/>
      <c r="K483" s="23"/>
      <c r="L483" s="32"/>
      <c r="M483" s="24"/>
      <c r="N483" s="20"/>
      <c r="O483" s="20"/>
      <c r="P483" s="20"/>
      <c r="Q483" s="20"/>
      <c r="R483" s="20"/>
    </row>
    <row r="484" spans="1:18" ht="18" customHeight="1">
      <c r="A484" s="9">
        <v>436</v>
      </c>
      <c r="B484" s="121" t="str">
        <f t="shared" si="21"/>
        <v>3级-3级</v>
      </c>
      <c r="C484" s="121" t="s">
        <v>69</v>
      </c>
      <c r="D484" s="121" t="s">
        <v>428</v>
      </c>
      <c r="E484" s="121" t="s">
        <v>69</v>
      </c>
      <c r="F484" s="121" t="s">
        <v>161</v>
      </c>
      <c r="G484" s="61" t="s">
        <v>185</v>
      </c>
      <c r="H484" s="124" t="s">
        <v>9</v>
      </c>
      <c r="I484" s="123">
        <v>2000000</v>
      </c>
      <c r="J484" s="22"/>
      <c r="K484" s="23"/>
      <c r="L484" s="32"/>
      <c r="M484" s="24"/>
      <c r="N484" s="20"/>
      <c r="O484" s="20"/>
      <c r="P484" s="20"/>
      <c r="Q484" s="20"/>
      <c r="R484" s="20"/>
    </row>
    <row r="485" spans="1:18" ht="18" customHeight="1">
      <c r="A485" s="9">
        <v>437</v>
      </c>
      <c r="B485" s="121" t="str">
        <f t="shared" si="21"/>
        <v>3级-3级</v>
      </c>
      <c r="C485" s="121" t="s">
        <v>69</v>
      </c>
      <c r="D485" s="121" t="s">
        <v>428</v>
      </c>
      <c r="E485" s="121" t="s">
        <v>69</v>
      </c>
      <c r="F485" s="121" t="s">
        <v>195</v>
      </c>
      <c r="G485" s="61" t="s">
        <v>670</v>
      </c>
      <c r="H485" s="124" t="s">
        <v>9</v>
      </c>
      <c r="I485" s="123">
        <v>2785.07</v>
      </c>
      <c r="J485" s="22"/>
      <c r="K485" s="23"/>
      <c r="L485" s="32"/>
      <c r="M485" s="24"/>
      <c r="N485" s="20"/>
      <c r="O485" s="20"/>
      <c r="P485" s="20"/>
      <c r="Q485" s="20"/>
      <c r="R485" s="20"/>
    </row>
    <row r="486" spans="1:18" ht="18" customHeight="1">
      <c r="A486" s="9">
        <v>438</v>
      </c>
      <c r="B486" s="121" t="str">
        <f t="shared" si="21"/>
        <v>3级-3级</v>
      </c>
      <c r="C486" s="121" t="s">
        <v>69</v>
      </c>
      <c r="D486" s="121" t="s">
        <v>428</v>
      </c>
      <c r="E486" s="121" t="s">
        <v>69</v>
      </c>
      <c r="F486" s="121" t="s">
        <v>429</v>
      </c>
      <c r="G486" s="61" t="s">
        <v>185</v>
      </c>
      <c r="H486" s="124" t="s">
        <v>5</v>
      </c>
      <c r="I486" s="123">
        <v>3000000</v>
      </c>
      <c r="J486" s="22"/>
      <c r="K486" s="23"/>
      <c r="L486" s="38"/>
      <c r="M486" s="24"/>
      <c r="N486" s="20"/>
      <c r="O486" s="20" t="str">
        <f>IF(M486=0,"OK","待核对")</f>
        <v>OK</v>
      </c>
      <c r="P486" s="20"/>
      <c r="Q486" s="20"/>
      <c r="R486" s="20"/>
    </row>
    <row r="487" spans="1:18" ht="18" customHeight="1">
      <c r="A487" s="9">
        <v>439</v>
      </c>
      <c r="B487" s="121" t="str">
        <f t="shared" si="21"/>
        <v>3级-3级</v>
      </c>
      <c r="C487" s="121" t="s">
        <v>69</v>
      </c>
      <c r="D487" s="121" t="s">
        <v>428</v>
      </c>
      <c r="E487" s="121" t="s">
        <v>69</v>
      </c>
      <c r="F487" s="121" t="s">
        <v>429</v>
      </c>
      <c r="G487" s="61" t="s">
        <v>185</v>
      </c>
      <c r="H487" s="124" t="s">
        <v>9</v>
      </c>
      <c r="I487" s="123">
        <v>3000000</v>
      </c>
      <c r="J487" s="22"/>
      <c r="K487" s="23"/>
      <c r="L487" s="38"/>
      <c r="M487" s="24"/>
      <c r="N487" s="20"/>
      <c r="O487" s="20" t="str">
        <f>IF(M487=0,"OK","待核对")</f>
        <v>OK</v>
      </c>
      <c r="P487" s="20"/>
      <c r="Q487" s="20"/>
      <c r="R487" s="20"/>
    </row>
    <row r="488" spans="1:18" ht="18" customHeight="1">
      <c r="A488" s="9">
        <v>440</v>
      </c>
      <c r="B488" s="121" t="str">
        <f t="shared" si="21"/>
        <v>3级-2级</v>
      </c>
      <c r="C488" s="121" t="s">
        <v>69</v>
      </c>
      <c r="D488" s="121" t="s">
        <v>428</v>
      </c>
      <c r="E488" s="121" t="s">
        <v>66</v>
      </c>
      <c r="F488" s="121" t="s">
        <v>106</v>
      </c>
      <c r="G488" s="61" t="s">
        <v>675</v>
      </c>
      <c r="H488" s="124" t="s">
        <v>3</v>
      </c>
      <c r="I488" s="123">
        <v>1037.4000000000001</v>
      </c>
      <c r="J488" s="22"/>
      <c r="K488" s="23"/>
      <c r="L488" s="38"/>
      <c r="M488" s="24"/>
      <c r="N488" s="20"/>
      <c r="O488" s="20" t="str">
        <f>IF(M488=0,"OK","待核对")</f>
        <v>OK</v>
      </c>
      <c r="P488" s="20"/>
      <c r="Q488" s="20"/>
      <c r="R488" s="20"/>
    </row>
    <row r="489" spans="1:18" ht="18" customHeight="1">
      <c r="A489" s="9">
        <v>441</v>
      </c>
      <c r="B489" s="121" t="str">
        <f t="shared" si="21"/>
        <v>3级-4级</v>
      </c>
      <c r="C489" s="121" t="s">
        <v>69</v>
      </c>
      <c r="D489" s="121" t="s">
        <v>353</v>
      </c>
      <c r="E489" s="121" t="s">
        <v>72</v>
      </c>
      <c r="F489" s="121" t="s">
        <v>76</v>
      </c>
      <c r="G489" s="21" t="s">
        <v>338</v>
      </c>
      <c r="H489" s="124" t="s">
        <v>3</v>
      </c>
      <c r="I489" s="123">
        <v>7448</v>
      </c>
      <c r="J489" s="54"/>
      <c r="K489" s="55"/>
      <c r="L489" s="56"/>
      <c r="M489" s="57"/>
      <c r="N489" s="58"/>
      <c r="O489" s="58"/>
      <c r="P489" s="58"/>
      <c r="Q489" s="58"/>
      <c r="R489" s="58"/>
    </row>
    <row r="490" spans="1:18" ht="18" customHeight="1">
      <c r="A490" s="9">
        <v>442</v>
      </c>
      <c r="B490" s="121" t="str">
        <f t="shared" si="21"/>
        <v>3级-4级</v>
      </c>
      <c r="C490" s="121" t="s">
        <v>69</v>
      </c>
      <c r="D490" s="121" t="s">
        <v>353</v>
      </c>
      <c r="E490" s="121" t="s">
        <v>72</v>
      </c>
      <c r="F490" s="121" t="s">
        <v>76</v>
      </c>
      <c r="G490" s="21" t="s">
        <v>103</v>
      </c>
      <c r="H490" s="124" t="s">
        <v>5</v>
      </c>
      <c r="I490" s="123">
        <v>1862</v>
      </c>
      <c r="J490" s="54"/>
      <c r="K490" s="55"/>
      <c r="L490" s="56"/>
      <c r="M490" s="57"/>
      <c r="N490" s="58"/>
      <c r="O490" s="58"/>
      <c r="P490" s="58"/>
      <c r="Q490" s="58"/>
      <c r="R490" s="58"/>
    </row>
    <row r="491" spans="1:18" ht="18" customHeight="1">
      <c r="A491" s="9">
        <v>443</v>
      </c>
      <c r="B491" s="121" t="str">
        <f t="shared" si="21"/>
        <v>3级-4级</v>
      </c>
      <c r="C491" s="121" t="s">
        <v>69</v>
      </c>
      <c r="D491" s="121" t="s">
        <v>353</v>
      </c>
      <c r="E491" s="121" t="s">
        <v>72</v>
      </c>
      <c r="F491" s="121" t="s">
        <v>76</v>
      </c>
      <c r="G491" s="21" t="s">
        <v>532</v>
      </c>
      <c r="H491" s="124" t="s">
        <v>6</v>
      </c>
      <c r="I491" s="123">
        <v>9098.9500000000007</v>
      </c>
      <c r="J491" s="54"/>
      <c r="K491" s="55"/>
      <c r="L491" s="56"/>
      <c r="M491" s="57"/>
      <c r="N491" s="58"/>
      <c r="O491" s="58"/>
      <c r="P491" s="58"/>
      <c r="Q491" s="58"/>
      <c r="R491" s="58"/>
    </row>
    <row r="492" spans="1:18" ht="18" customHeight="1">
      <c r="A492" s="9">
        <v>444</v>
      </c>
      <c r="B492" s="121" t="str">
        <f t="shared" si="21"/>
        <v>3级-4级</v>
      </c>
      <c r="C492" s="121" t="s">
        <v>69</v>
      </c>
      <c r="D492" s="121" t="s">
        <v>353</v>
      </c>
      <c r="E492" s="121" t="s">
        <v>72</v>
      </c>
      <c r="F492" s="121" t="s">
        <v>97</v>
      </c>
      <c r="G492" s="21" t="s">
        <v>532</v>
      </c>
      <c r="H492" s="124" t="s">
        <v>6</v>
      </c>
      <c r="I492" s="123">
        <v>849.09</v>
      </c>
      <c r="J492" s="54"/>
      <c r="K492" s="55"/>
      <c r="L492" s="56"/>
      <c r="M492" s="57"/>
      <c r="N492" s="58"/>
      <c r="O492" s="58"/>
      <c r="P492" s="58"/>
      <c r="Q492" s="58"/>
      <c r="R492" s="58"/>
    </row>
    <row r="493" spans="1:18" ht="18" customHeight="1">
      <c r="A493" s="9">
        <v>445</v>
      </c>
      <c r="B493" s="121" t="str">
        <f t="shared" si="21"/>
        <v>3级-3级</v>
      </c>
      <c r="C493" s="121" t="s">
        <v>69</v>
      </c>
      <c r="D493" s="121" t="s">
        <v>353</v>
      </c>
      <c r="E493" s="121" t="s">
        <v>69</v>
      </c>
      <c r="F493" s="121" t="s">
        <v>196</v>
      </c>
      <c r="G493" s="21" t="s">
        <v>256</v>
      </c>
      <c r="H493" s="124" t="s">
        <v>3</v>
      </c>
      <c r="I493" s="123">
        <v>33369.870000000003</v>
      </c>
      <c r="J493" s="54"/>
      <c r="K493" s="55"/>
      <c r="L493" s="56"/>
      <c r="M493" s="57"/>
      <c r="N493" s="58"/>
      <c r="O493" s="58"/>
      <c r="P493" s="58"/>
      <c r="Q493" s="58"/>
      <c r="R493" s="58"/>
    </row>
    <row r="494" spans="1:18" ht="18" customHeight="1">
      <c r="A494" s="9">
        <v>446</v>
      </c>
      <c r="B494" s="121" t="str">
        <f t="shared" si="21"/>
        <v>3级-2级</v>
      </c>
      <c r="C494" s="121" t="s">
        <v>69</v>
      </c>
      <c r="D494" s="121" t="s">
        <v>353</v>
      </c>
      <c r="E494" s="121" t="s">
        <v>66</v>
      </c>
      <c r="F494" s="121" t="s">
        <v>87</v>
      </c>
      <c r="G494" s="21" t="s">
        <v>601</v>
      </c>
      <c r="H494" s="124" t="s">
        <v>6</v>
      </c>
      <c r="I494" s="123">
        <v>16470</v>
      </c>
      <c r="J494" s="54"/>
      <c r="K494" s="55"/>
      <c r="L494" s="59"/>
      <c r="M494" s="57"/>
      <c r="N494" s="58"/>
      <c r="O494" s="58" t="str">
        <f>IF(M494=0,"OK","待核对")</f>
        <v>OK</v>
      </c>
      <c r="P494" s="58"/>
      <c r="Q494" s="58"/>
      <c r="R494" s="58"/>
    </row>
    <row r="495" spans="1:18" ht="18" customHeight="1">
      <c r="A495" s="9">
        <v>447</v>
      </c>
      <c r="B495" s="121" t="str">
        <f t="shared" si="21"/>
        <v>3级-3级</v>
      </c>
      <c r="C495" s="121" t="s">
        <v>69</v>
      </c>
      <c r="D495" s="121" t="s">
        <v>353</v>
      </c>
      <c r="E495" s="121" t="s">
        <v>69</v>
      </c>
      <c r="F495" s="121" t="s">
        <v>196</v>
      </c>
      <c r="G495" s="61" t="s">
        <v>271</v>
      </c>
      <c r="H495" s="124" t="s">
        <v>5</v>
      </c>
      <c r="I495" s="123">
        <v>8000000</v>
      </c>
      <c r="J495" s="54"/>
      <c r="K495" s="55"/>
      <c r="L495" s="59"/>
      <c r="M495" s="57"/>
      <c r="N495" s="58"/>
      <c r="O495" s="58" t="str">
        <f>IF(M495=0,"OK","待核对")</f>
        <v>OK</v>
      </c>
      <c r="P495" s="58"/>
      <c r="Q495" s="58"/>
      <c r="R495" s="58"/>
    </row>
    <row r="496" spans="1:18" ht="18" customHeight="1">
      <c r="A496" s="9">
        <v>448</v>
      </c>
      <c r="B496" s="121" t="str">
        <f t="shared" si="21"/>
        <v>3级-4级</v>
      </c>
      <c r="C496" s="121" t="s">
        <v>69</v>
      </c>
      <c r="D496" s="121" t="s">
        <v>347</v>
      </c>
      <c r="E496" s="121" t="s">
        <v>72</v>
      </c>
      <c r="F496" s="121" t="s">
        <v>97</v>
      </c>
      <c r="G496" s="61" t="s">
        <v>165</v>
      </c>
      <c r="H496" s="124" t="s">
        <v>5</v>
      </c>
      <c r="I496" s="123">
        <v>112431.56</v>
      </c>
      <c r="J496" s="54"/>
      <c r="K496" s="55"/>
      <c r="L496" s="56"/>
      <c r="M496" s="57"/>
      <c r="N496" s="58"/>
      <c r="O496" s="58"/>
      <c r="P496" s="58"/>
      <c r="Q496" s="58"/>
      <c r="R496" s="58"/>
    </row>
    <row r="497" spans="1:18" ht="18" customHeight="1">
      <c r="A497" s="9">
        <v>449</v>
      </c>
      <c r="B497" s="121" t="str">
        <f t="shared" si="21"/>
        <v>3级-4级</v>
      </c>
      <c r="C497" s="121" t="s">
        <v>69</v>
      </c>
      <c r="D497" s="121" t="s">
        <v>347</v>
      </c>
      <c r="E497" s="121" t="s">
        <v>72</v>
      </c>
      <c r="F497" s="121" t="s">
        <v>97</v>
      </c>
      <c r="G497" s="61" t="s">
        <v>306</v>
      </c>
      <c r="H497" s="124" t="s">
        <v>9</v>
      </c>
      <c r="I497" s="123">
        <v>657824.49</v>
      </c>
      <c r="J497" s="54"/>
      <c r="K497" s="55"/>
      <c r="L497" s="56"/>
      <c r="M497" s="57"/>
      <c r="N497" s="58"/>
      <c r="O497" s="58"/>
      <c r="P497" s="58"/>
      <c r="Q497" s="58"/>
      <c r="R497" s="58"/>
    </row>
    <row r="498" spans="1:18" ht="18" customHeight="1">
      <c r="A498" s="9">
        <v>450</v>
      </c>
      <c r="B498" s="121" t="str">
        <f t="shared" si="21"/>
        <v>3级-4级</v>
      </c>
      <c r="C498" s="121" t="s">
        <v>69</v>
      </c>
      <c r="D498" s="121" t="s">
        <v>347</v>
      </c>
      <c r="E498" s="121" t="s">
        <v>72</v>
      </c>
      <c r="F498" s="121" t="s">
        <v>76</v>
      </c>
      <c r="G498" s="61" t="s">
        <v>165</v>
      </c>
      <c r="H498" s="124" t="s">
        <v>5</v>
      </c>
      <c r="I498" s="123">
        <v>3887745.7</v>
      </c>
      <c r="J498" s="54"/>
      <c r="K498" s="55"/>
      <c r="L498" s="56"/>
      <c r="M498" s="57"/>
      <c r="N498" s="58"/>
      <c r="O498" s="58"/>
      <c r="P498" s="58"/>
      <c r="Q498" s="58"/>
      <c r="R498" s="58"/>
    </row>
    <row r="499" spans="1:18" ht="18" customHeight="1">
      <c r="A499" s="9">
        <v>451</v>
      </c>
      <c r="B499" s="121" t="str">
        <f t="shared" si="21"/>
        <v>3级-4级</v>
      </c>
      <c r="C499" s="121" t="s">
        <v>69</v>
      </c>
      <c r="D499" s="121" t="s">
        <v>347</v>
      </c>
      <c r="E499" s="121" t="s">
        <v>72</v>
      </c>
      <c r="F499" s="121" t="s">
        <v>76</v>
      </c>
      <c r="G499" s="61" t="s">
        <v>306</v>
      </c>
      <c r="H499" s="124" t="s">
        <v>9</v>
      </c>
      <c r="I499" s="123">
        <v>998332.73</v>
      </c>
      <c r="J499" s="54"/>
      <c r="K499" s="55"/>
      <c r="L499" s="56"/>
      <c r="M499" s="57"/>
      <c r="N499" s="58"/>
      <c r="O499" s="58"/>
      <c r="P499" s="58"/>
      <c r="Q499" s="58"/>
      <c r="R499" s="58"/>
    </row>
    <row r="500" spans="1:18" ht="18" customHeight="1">
      <c r="A500" s="9">
        <v>452</v>
      </c>
      <c r="B500" s="121" t="str">
        <f t="shared" si="21"/>
        <v>3级-2级</v>
      </c>
      <c r="C500" s="121" t="s">
        <v>69</v>
      </c>
      <c r="D500" s="121" t="s">
        <v>347</v>
      </c>
      <c r="E500" s="121" t="s">
        <v>66</v>
      </c>
      <c r="F500" s="121" t="s">
        <v>90</v>
      </c>
      <c r="G500" s="61" t="s">
        <v>165</v>
      </c>
      <c r="H500" s="124" t="s">
        <v>5</v>
      </c>
      <c r="I500" s="123">
        <v>3013212.75</v>
      </c>
      <c r="J500" s="54"/>
      <c r="K500" s="55"/>
      <c r="L500" s="56"/>
      <c r="M500" s="57"/>
      <c r="N500" s="58"/>
      <c r="O500" s="58"/>
      <c r="P500" s="58"/>
      <c r="Q500" s="58"/>
      <c r="R500" s="58"/>
    </row>
    <row r="501" spans="1:18" ht="18" customHeight="1">
      <c r="A501" s="9">
        <v>453</v>
      </c>
      <c r="B501" s="121" t="str">
        <f t="shared" si="21"/>
        <v>3级-2级</v>
      </c>
      <c r="C501" s="121" t="s">
        <v>69</v>
      </c>
      <c r="D501" s="121" t="s">
        <v>347</v>
      </c>
      <c r="E501" s="121" t="s">
        <v>66</v>
      </c>
      <c r="F501" s="121" t="s">
        <v>90</v>
      </c>
      <c r="G501" s="61" t="s">
        <v>103</v>
      </c>
      <c r="H501" s="124" t="s">
        <v>9</v>
      </c>
      <c r="I501" s="123">
        <v>54906</v>
      </c>
      <c r="J501" s="54"/>
      <c r="K501" s="55"/>
      <c r="L501" s="59"/>
      <c r="M501" s="57"/>
      <c r="N501" s="58"/>
      <c r="O501" s="58" t="str">
        <f t="shared" ref="O501:O506" si="22">IF(M501=0,"OK","待核对")</f>
        <v>OK</v>
      </c>
      <c r="P501" s="58"/>
      <c r="Q501" s="58"/>
      <c r="R501" s="58"/>
    </row>
    <row r="502" spans="1:18" ht="18" customHeight="1">
      <c r="A502" s="9">
        <v>454</v>
      </c>
      <c r="B502" s="121" t="str">
        <f t="shared" si="21"/>
        <v>3级-3级</v>
      </c>
      <c r="C502" s="121" t="s">
        <v>69</v>
      </c>
      <c r="D502" s="121" t="s">
        <v>347</v>
      </c>
      <c r="E502" s="121" t="s">
        <v>69</v>
      </c>
      <c r="F502" s="121" t="s">
        <v>341</v>
      </c>
      <c r="G502" s="61" t="s">
        <v>676</v>
      </c>
      <c r="H502" s="124" t="s">
        <v>677</v>
      </c>
      <c r="I502" s="123">
        <v>11185837.32</v>
      </c>
      <c r="J502" s="54"/>
      <c r="K502" s="55"/>
      <c r="L502" s="59"/>
      <c r="M502" s="57"/>
      <c r="N502" s="58"/>
      <c r="O502" s="58" t="str">
        <f t="shared" si="22"/>
        <v>OK</v>
      </c>
      <c r="P502" s="58"/>
      <c r="Q502" s="58"/>
      <c r="R502" s="58"/>
    </row>
    <row r="503" spans="1:18" ht="18" customHeight="1">
      <c r="A503" s="9">
        <v>455</v>
      </c>
      <c r="B503" s="121" t="str">
        <f t="shared" si="21"/>
        <v>3级-2级</v>
      </c>
      <c r="C503" s="121" t="s">
        <v>69</v>
      </c>
      <c r="D503" s="121" t="s">
        <v>347</v>
      </c>
      <c r="E503" s="121" t="s">
        <v>66</v>
      </c>
      <c r="F503" s="121" t="s">
        <v>89</v>
      </c>
      <c r="G503" s="61" t="s">
        <v>678</v>
      </c>
      <c r="H503" s="124" t="s">
        <v>677</v>
      </c>
      <c r="I503" s="123">
        <v>45908.27</v>
      </c>
      <c r="J503" s="54"/>
      <c r="K503" s="55"/>
      <c r="L503" s="59"/>
      <c r="M503" s="57"/>
      <c r="N503" s="58"/>
      <c r="O503" s="58" t="str">
        <f t="shared" si="22"/>
        <v>OK</v>
      </c>
      <c r="P503" s="58"/>
      <c r="Q503" s="58"/>
      <c r="R503" s="58"/>
    </row>
    <row r="504" spans="1:18" ht="18" customHeight="1">
      <c r="A504" s="9">
        <v>456</v>
      </c>
      <c r="B504" s="121" t="str">
        <f t="shared" si="21"/>
        <v>3级-3级</v>
      </c>
      <c r="C504" s="121" t="s">
        <v>69</v>
      </c>
      <c r="D504" s="121" t="s">
        <v>347</v>
      </c>
      <c r="E504" s="121" t="s">
        <v>69</v>
      </c>
      <c r="F504" s="121" t="s">
        <v>358</v>
      </c>
      <c r="G504" s="21" t="s">
        <v>271</v>
      </c>
      <c r="H504" s="124" t="s">
        <v>9</v>
      </c>
      <c r="I504" s="123">
        <v>3000000</v>
      </c>
      <c r="J504" s="54"/>
      <c r="K504" s="55"/>
      <c r="L504" s="60"/>
      <c r="M504" s="57"/>
      <c r="N504" s="58"/>
      <c r="O504" s="58" t="str">
        <f t="shared" si="22"/>
        <v>OK</v>
      </c>
      <c r="P504" s="58"/>
      <c r="Q504" s="58"/>
      <c r="R504" s="58"/>
    </row>
    <row r="505" spans="1:18" ht="18" customHeight="1">
      <c r="A505" s="9">
        <v>457</v>
      </c>
      <c r="B505" s="121" t="str">
        <f t="shared" si="21"/>
        <v>3级-3级</v>
      </c>
      <c r="C505" s="121" t="s">
        <v>69</v>
      </c>
      <c r="D505" s="121" t="s">
        <v>347</v>
      </c>
      <c r="E505" s="121" t="s">
        <v>69</v>
      </c>
      <c r="F505" s="121" t="s">
        <v>180</v>
      </c>
      <c r="G505" s="21" t="s">
        <v>338</v>
      </c>
      <c r="H505" s="124" t="s">
        <v>5</v>
      </c>
      <c r="I505" s="123">
        <v>7639</v>
      </c>
      <c r="J505" s="54"/>
      <c r="K505" s="55"/>
      <c r="L505" s="60"/>
      <c r="M505" s="57"/>
      <c r="N505" s="58"/>
      <c r="O505" s="58" t="str">
        <f t="shared" si="22"/>
        <v>OK</v>
      </c>
      <c r="P505" s="58"/>
      <c r="Q505" s="58"/>
      <c r="R505" s="58"/>
    </row>
    <row r="506" spans="1:18" ht="18" customHeight="1">
      <c r="A506" s="9">
        <v>458</v>
      </c>
      <c r="B506" s="121" t="str">
        <f t="shared" si="21"/>
        <v>3级-3级</v>
      </c>
      <c r="C506" s="121" t="s">
        <v>69</v>
      </c>
      <c r="D506" s="121" t="s">
        <v>347</v>
      </c>
      <c r="E506" s="121" t="s">
        <v>69</v>
      </c>
      <c r="F506" s="121" t="s">
        <v>355</v>
      </c>
      <c r="G506" s="21" t="s">
        <v>679</v>
      </c>
      <c r="H506" s="124" t="s">
        <v>5</v>
      </c>
      <c r="I506" s="123">
        <v>56.26</v>
      </c>
      <c r="J506" s="54"/>
      <c r="K506" s="55"/>
      <c r="L506" s="58"/>
      <c r="M506" s="57"/>
      <c r="N506" s="58"/>
      <c r="O506" s="58" t="str">
        <f t="shared" si="22"/>
        <v>OK</v>
      </c>
      <c r="P506" s="58"/>
      <c r="Q506" s="58"/>
      <c r="R506" s="58"/>
    </row>
    <row r="507" spans="1:18" ht="18" customHeight="1">
      <c r="A507" s="9">
        <v>459</v>
      </c>
      <c r="B507" s="121" t="str">
        <f t="shared" si="21"/>
        <v>3级-3级</v>
      </c>
      <c r="C507" s="121" t="s">
        <v>69</v>
      </c>
      <c r="D507" s="121" t="s">
        <v>347</v>
      </c>
      <c r="E507" s="121" t="s">
        <v>69</v>
      </c>
      <c r="F507" s="121" t="s">
        <v>354</v>
      </c>
      <c r="G507" s="21" t="s">
        <v>679</v>
      </c>
      <c r="H507" s="124" t="s">
        <v>5</v>
      </c>
      <c r="I507" s="123">
        <v>98.18</v>
      </c>
      <c r="J507" s="54"/>
      <c r="K507" s="55"/>
      <c r="L507" s="58"/>
      <c r="M507" s="57"/>
      <c r="N507" s="58"/>
      <c r="O507" s="58"/>
      <c r="P507" s="58"/>
      <c r="Q507" s="58"/>
      <c r="R507" s="58"/>
    </row>
    <row r="508" spans="1:18" ht="18" customHeight="1">
      <c r="A508" s="9">
        <v>460</v>
      </c>
      <c r="B508" s="121" t="str">
        <f t="shared" si="21"/>
        <v>3级-2级</v>
      </c>
      <c r="C508" s="121" t="s">
        <v>69</v>
      </c>
      <c r="D508" s="121" t="s">
        <v>347</v>
      </c>
      <c r="E508" s="121" t="s">
        <v>66</v>
      </c>
      <c r="F508" s="121" t="s">
        <v>89</v>
      </c>
      <c r="G508" s="21" t="s">
        <v>678</v>
      </c>
      <c r="H508" s="124" t="s">
        <v>5</v>
      </c>
      <c r="I508" s="123">
        <v>34144.69</v>
      </c>
      <c r="J508" s="54"/>
      <c r="K508" s="55"/>
      <c r="L508" s="58"/>
      <c r="M508" s="57"/>
      <c r="N508" s="58"/>
      <c r="O508" s="58"/>
      <c r="P508" s="58"/>
      <c r="Q508" s="58"/>
      <c r="R508" s="58"/>
    </row>
    <row r="509" spans="1:18" ht="18" customHeight="1">
      <c r="A509" s="9">
        <v>461</v>
      </c>
      <c r="B509" s="121" t="str">
        <f t="shared" si="21"/>
        <v>3级-3级</v>
      </c>
      <c r="C509" s="121" t="s">
        <v>69</v>
      </c>
      <c r="D509" s="121" t="s">
        <v>347</v>
      </c>
      <c r="E509" s="121" t="s">
        <v>69</v>
      </c>
      <c r="F509" s="121" t="s">
        <v>358</v>
      </c>
      <c r="G509" s="21" t="s">
        <v>271</v>
      </c>
      <c r="H509" s="124" t="s">
        <v>9</v>
      </c>
      <c r="I509" s="123">
        <v>1000000</v>
      </c>
      <c r="J509" s="54"/>
      <c r="K509" s="55"/>
      <c r="L509" s="58"/>
      <c r="M509" s="57"/>
      <c r="N509" s="58"/>
      <c r="O509" s="58"/>
      <c r="P509" s="58"/>
      <c r="Q509" s="58"/>
      <c r="R509" s="58"/>
    </row>
    <row r="510" spans="1:18" ht="18" customHeight="1">
      <c r="A510" s="9">
        <v>462</v>
      </c>
      <c r="B510" s="121" t="str">
        <f t="shared" si="21"/>
        <v>3级-2级</v>
      </c>
      <c r="C510" s="121" t="s">
        <v>69</v>
      </c>
      <c r="D510" s="121" t="s">
        <v>194</v>
      </c>
      <c r="E510" s="121" t="s">
        <v>66</v>
      </c>
      <c r="F510" s="121" t="s">
        <v>89</v>
      </c>
      <c r="G510" s="21" t="s">
        <v>680</v>
      </c>
      <c r="H510" s="124" t="s">
        <v>21</v>
      </c>
      <c r="I510" s="123">
        <v>200000000</v>
      </c>
      <c r="J510" s="54"/>
      <c r="K510" s="55"/>
      <c r="L510" s="58"/>
      <c r="M510" s="57"/>
      <c r="N510" s="58"/>
      <c r="O510" s="58"/>
      <c r="P510" s="58"/>
      <c r="Q510" s="58"/>
      <c r="R510" s="58"/>
    </row>
    <row r="511" spans="1:18" ht="18" customHeight="1">
      <c r="A511" s="9">
        <v>463</v>
      </c>
      <c r="B511" s="121" t="str">
        <f t="shared" si="21"/>
        <v>3级-2级</v>
      </c>
      <c r="C511" s="121" t="s">
        <v>69</v>
      </c>
      <c r="D511" s="121" t="s">
        <v>194</v>
      </c>
      <c r="E511" s="121" t="s">
        <v>66</v>
      </c>
      <c r="F511" s="121" t="s">
        <v>89</v>
      </c>
      <c r="G511" s="21" t="s">
        <v>681</v>
      </c>
      <c r="H511" s="124" t="s">
        <v>26</v>
      </c>
      <c r="I511" s="123">
        <v>475000</v>
      </c>
      <c r="J511" s="54"/>
      <c r="K511" s="55"/>
      <c r="L511" s="58"/>
      <c r="M511" s="57"/>
      <c r="N511" s="58"/>
      <c r="O511" s="58"/>
      <c r="P511" s="58"/>
      <c r="Q511" s="58"/>
      <c r="R511" s="58"/>
    </row>
    <row r="512" spans="1:18" ht="18" customHeight="1">
      <c r="A512" s="9">
        <v>464</v>
      </c>
      <c r="B512" s="121" t="str">
        <f t="shared" si="21"/>
        <v>3级-2级</v>
      </c>
      <c r="C512" s="121" t="s">
        <v>69</v>
      </c>
      <c r="D512" s="121" t="s">
        <v>194</v>
      </c>
      <c r="E512" s="121" t="s">
        <v>66</v>
      </c>
      <c r="F512" s="121" t="s">
        <v>89</v>
      </c>
      <c r="G512" s="21" t="s">
        <v>678</v>
      </c>
      <c r="H512" s="124" t="s">
        <v>5</v>
      </c>
      <c r="I512" s="123">
        <v>77777.78</v>
      </c>
      <c r="J512" s="54"/>
      <c r="K512" s="55"/>
      <c r="L512" s="58"/>
      <c r="M512" s="57"/>
      <c r="N512" s="58"/>
      <c r="O512" s="58"/>
      <c r="P512" s="58"/>
      <c r="Q512" s="58"/>
      <c r="R512" s="58"/>
    </row>
    <row r="513" spans="1:18" ht="18" customHeight="1">
      <c r="A513" s="9">
        <v>465</v>
      </c>
      <c r="B513" s="121" t="str">
        <f t="shared" si="21"/>
        <v>3级-3级</v>
      </c>
      <c r="C513" s="121" t="s">
        <v>69</v>
      </c>
      <c r="D513" s="121" t="s">
        <v>194</v>
      </c>
      <c r="E513" s="121" t="s">
        <v>69</v>
      </c>
      <c r="F513" s="121" t="s">
        <v>180</v>
      </c>
      <c r="G513" s="21" t="s">
        <v>682</v>
      </c>
      <c r="H513" s="124" t="s">
        <v>7</v>
      </c>
      <c r="I513" s="123">
        <v>768.6</v>
      </c>
      <c r="J513" s="54"/>
      <c r="K513" s="55"/>
      <c r="L513" s="58"/>
      <c r="M513" s="57"/>
      <c r="N513" s="58"/>
      <c r="O513" s="58"/>
      <c r="P513" s="58"/>
      <c r="Q513" s="58"/>
      <c r="R513" s="58"/>
    </row>
    <row r="514" spans="1:18" ht="18" customHeight="1">
      <c r="A514" s="9">
        <v>466</v>
      </c>
      <c r="B514" s="121" t="str">
        <f t="shared" si="21"/>
        <v>3级-3级</v>
      </c>
      <c r="C514" s="121" t="s">
        <v>69</v>
      </c>
      <c r="D514" s="121" t="s">
        <v>194</v>
      </c>
      <c r="E514" s="121" t="s">
        <v>69</v>
      </c>
      <c r="F514" s="121" t="s">
        <v>161</v>
      </c>
      <c r="G514" s="21" t="s">
        <v>682</v>
      </c>
      <c r="H514" s="124" t="s">
        <v>7</v>
      </c>
      <c r="I514" s="123">
        <v>231</v>
      </c>
      <c r="J514" s="54"/>
      <c r="K514" s="55"/>
      <c r="L514" s="58"/>
      <c r="M514" s="57"/>
      <c r="N514" s="58"/>
      <c r="O514" s="58"/>
      <c r="P514" s="58"/>
      <c r="Q514" s="58"/>
      <c r="R514" s="58"/>
    </row>
    <row r="515" spans="1:18" ht="18" customHeight="1">
      <c r="A515" s="9">
        <v>467</v>
      </c>
      <c r="B515" s="121" t="str">
        <f t="shared" si="21"/>
        <v>3级-2级</v>
      </c>
      <c r="C515" s="121" t="s">
        <v>69</v>
      </c>
      <c r="D515" s="121" t="s">
        <v>194</v>
      </c>
      <c r="E515" s="121" t="s">
        <v>66</v>
      </c>
      <c r="F515" s="121" t="s">
        <v>89</v>
      </c>
      <c r="G515" s="21" t="s">
        <v>683</v>
      </c>
      <c r="H515" s="124" t="s">
        <v>26</v>
      </c>
      <c r="I515" s="123">
        <v>2427777.7799999998</v>
      </c>
      <c r="J515" s="54"/>
      <c r="K515" s="55"/>
      <c r="L515" s="58"/>
      <c r="M515" s="57"/>
      <c r="N515" s="58"/>
      <c r="O515" s="58"/>
      <c r="P515" s="58"/>
      <c r="Q515" s="58"/>
      <c r="R515" s="58"/>
    </row>
    <row r="516" spans="1:18" ht="18" customHeight="1">
      <c r="A516" s="9">
        <v>468</v>
      </c>
      <c r="B516" s="121" t="str">
        <f t="shared" si="21"/>
        <v>3级-2级</v>
      </c>
      <c r="C516" s="121" t="s">
        <v>69</v>
      </c>
      <c r="D516" s="121" t="s">
        <v>194</v>
      </c>
      <c r="E516" s="121" t="s">
        <v>66</v>
      </c>
      <c r="F516" s="121" t="s">
        <v>89</v>
      </c>
      <c r="G516" s="21" t="s">
        <v>684</v>
      </c>
      <c r="H516" s="124" t="s">
        <v>5</v>
      </c>
      <c r="I516" s="123">
        <v>3500</v>
      </c>
      <c r="J516" s="54"/>
      <c r="K516" s="55"/>
      <c r="L516" s="58"/>
      <c r="M516" s="57"/>
      <c r="N516" s="58"/>
      <c r="O516" s="58"/>
      <c r="P516" s="58"/>
      <c r="Q516" s="58"/>
      <c r="R516" s="58"/>
    </row>
    <row r="517" spans="1:18" ht="18" customHeight="1">
      <c r="A517" s="9">
        <v>469</v>
      </c>
      <c r="B517" s="121" t="str">
        <f t="shared" si="21"/>
        <v>3级-2级</v>
      </c>
      <c r="C517" s="121" t="s">
        <v>69</v>
      </c>
      <c r="D517" s="121" t="s">
        <v>194</v>
      </c>
      <c r="E517" s="121" t="s">
        <v>66</v>
      </c>
      <c r="F517" s="121" t="s">
        <v>89</v>
      </c>
      <c r="G517" s="21" t="s">
        <v>685</v>
      </c>
      <c r="H517" s="124" t="s">
        <v>5</v>
      </c>
      <c r="I517" s="123">
        <v>8000</v>
      </c>
      <c r="J517" s="54"/>
      <c r="K517" s="55"/>
      <c r="L517" s="58"/>
      <c r="M517" s="57"/>
      <c r="N517" s="58"/>
      <c r="O517" s="58"/>
      <c r="P517" s="58"/>
      <c r="Q517" s="58"/>
      <c r="R517" s="58"/>
    </row>
    <row r="518" spans="1:18" ht="18" customHeight="1">
      <c r="A518" s="9">
        <v>470</v>
      </c>
      <c r="B518" s="121" t="str">
        <f t="shared" si="21"/>
        <v>3级-2级</v>
      </c>
      <c r="C518" s="121" t="s">
        <v>69</v>
      </c>
      <c r="D518" s="121" t="s">
        <v>194</v>
      </c>
      <c r="E518" s="121" t="s">
        <v>66</v>
      </c>
      <c r="F518" s="121" t="s">
        <v>89</v>
      </c>
      <c r="G518" s="21" t="s">
        <v>686</v>
      </c>
      <c r="H518" s="124" t="s">
        <v>26</v>
      </c>
      <c r="I518" s="123">
        <v>2243055.56</v>
      </c>
      <c r="J518" s="54"/>
      <c r="K518" s="55"/>
      <c r="L518" s="58"/>
      <c r="M518" s="57"/>
      <c r="N518" s="58"/>
      <c r="O518" s="58"/>
      <c r="P518" s="58"/>
      <c r="Q518" s="58"/>
      <c r="R518" s="58"/>
    </row>
    <row r="519" spans="1:18" ht="18" customHeight="1">
      <c r="A519" s="9">
        <v>471</v>
      </c>
      <c r="B519" s="121" t="str">
        <f t="shared" si="21"/>
        <v>3级-2级</v>
      </c>
      <c r="C519" s="121" t="s">
        <v>69</v>
      </c>
      <c r="D519" s="121" t="s">
        <v>194</v>
      </c>
      <c r="E519" s="121" t="s">
        <v>66</v>
      </c>
      <c r="F519" s="121" t="s">
        <v>89</v>
      </c>
      <c r="G519" s="21" t="s">
        <v>680</v>
      </c>
      <c r="H519" s="124" t="s">
        <v>23</v>
      </c>
      <c r="I519" s="123">
        <v>20000000</v>
      </c>
      <c r="J519" s="54"/>
      <c r="K519" s="55"/>
      <c r="L519" s="58"/>
      <c r="M519" s="57"/>
      <c r="N519" s="58"/>
      <c r="O519" s="58"/>
      <c r="P519" s="58"/>
      <c r="Q519" s="58"/>
      <c r="R519" s="58"/>
    </row>
    <row r="520" spans="1:18" ht="18" customHeight="1">
      <c r="A520" s="9">
        <v>472</v>
      </c>
      <c r="B520" s="121" t="str">
        <f t="shared" si="21"/>
        <v>3级-2级</v>
      </c>
      <c r="C520" s="121" t="s">
        <v>69</v>
      </c>
      <c r="D520" s="121" t="s">
        <v>194</v>
      </c>
      <c r="E520" s="121" t="s">
        <v>66</v>
      </c>
      <c r="F520" s="121" t="s">
        <v>84</v>
      </c>
      <c r="G520" s="21" t="s">
        <v>129</v>
      </c>
      <c r="H520" s="124" t="s">
        <v>5</v>
      </c>
      <c r="I520" s="123">
        <v>25392913.949999999</v>
      </c>
      <c r="J520" s="54"/>
      <c r="K520" s="55"/>
      <c r="L520" s="58"/>
      <c r="M520" s="57"/>
      <c r="N520" s="58"/>
      <c r="O520" s="58"/>
      <c r="P520" s="58"/>
      <c r="Q520" s="58"/>
      <c r="R520" s="58"/>
    </row>
    <row r="521" spans="1:18" ht="18" customHeight="1">
      <c r="A521" s="9">
        <v>473</v>
      </c>
      <c r="B521" s="121" t="str">
        <f t="shared" si="21"/>
        <v>3级-2级</v>
      </c>
      <c r="C521" s="121" t="s">
        <v>69</v>
      </c>
      <c r="D521" s="121" t="s">
        <v>194</v>
      </c>
      <c r="E521" s="121" t="s">
        <v>66</v>
      </c>
      <c r="F521" s="121" t="s">
        <v>84</v>
      </c>
      <c r="G521" s="21" t="s">
        <v>277</v>
      </c>
      <c r="H521" s="124" t="s">
        <v>9</v>
      </c>
      <c r="I521" s="123">
        <v>20786.09</v>
      </c>
      <c r="J521" s="54"/>
      <c r="K521" s="55"/>
      <c r="L521" s="58"/>
      <c r="M521" s="57"/>
      <c r="N521" s="58"/>
      <c r="O521" s="58"/>
      <c r="P521" s="58"/>
      <c r="Q521" s="58"/>
      <c r="R521" s="58"/>
    </row>
    <row r="522" spans="1:18" ht="18" customHeight="1">
      <c r="A522" s="9">
        <v>474</v>
      </c>
      <c r="B522" s="121" t="str">
        <f t="shared" si="21"/>
        <v>3级-4级</v>
      </c>
      <c r="C522" s="121" t="s">
        <v>69</v>
      </c>
      <c r="D522" s="121" t="s">
        <v>194</v>
      </c>
      <c r="E522" s="121" t="s">
        <v>72</v>
      </c>
      <c r="F522" s="121" t="s">
        <v>97</v>
      </c>
      <c r="G522" s="21" t="s">
        <v>601</v>
      </c>
      <c r="H522" s="124" t="s">
        <v>5</v>
      </c>
      <c r="I522" s="123">
        <v>584364.5</v>
      </c>
      <c r="J522" s="54"/>
      <c r="K522" s="55"/>
      <c r="L522" s="58"/>
      <c r="M522" s="57"/>
      <c r="N522" s="58"/>
      <c r="O522" s="58"/>
      <c r="P522" s="58"/>
      <c r="Q522" s="58"/>
      <c r="R522" s="58"/>
    </row>
    <row r="523" spans="1:18" ht="18" customHeight="1">
      <c r="A523" s="9">
        <v>475</v>
      </c>
      <c r="B523" s="121" t="str">
        <f t="shared" si="21"/>
        <v>3级-4级</v>
      </c>
      <c r="C523" s="121" t="s">
        <v>69</v>
      </c>
      <c r="D523" s="121" t="s">
        <v>194</v>
      </c>
      <c r="E523" s="121" t="s">
        <v>72</v>
      </c>
      <c r="F523" s="121" t="s">
        <v>97</v>
      </c>
      <c r="G523" s="21" t="s">
        <v>129</v>
      </c>
      <c r="H523" s="124" t="s">
        <v>5</v>
      </c>
      <c r="I523" s="123">
        <v>42184.15</v>
      </c>
      <c r="J523" s="54"/>
      <c r="K523" s="55"/>
      <c r="L523" s="58"/>
      <c r="M523" s="57"/>
      <c r="N523" s="58"/>
      <c r="O523" s="58"/>
      <c r="P523" s="58"/>
      <c r="Q523" s="58"/>
      <c r="R523" s="58"/>
    </row>
    <row r="524" spans="1:18" ht="18" customHeight="1">
      <c r="A524" s="9">
        <v>476</v>
      </c>
      <c r="B524" s="121" t="str">
        <f t="shared" si="21"/>
        <v>3级-4级</v>
      </c>
      <c r="C524" s="121" t="s">
        <v>69</v>
      </c>
      <c r="D524" s="121" t="s">
        <v>194</v>
      </c>
      <c r="E524" s="121" t="s">
        <v>72</v>
      </c>
      <c r="F524" s="121" t="s">
        <v>76</v>
      </c>
      <c r="G524" s="21" t="s">
        <v>129</v>
      </c>
      <c r="H524" s="124" t="s">
        <v>5</v>
      </c>
      <c r="I524" s="123">
        <v>1050314.6200000001</v>
      </c>
      <c r="J524" s="54"/>
      <c r="K524" s="55"/>
      <c r="L524" s="58"/>
      <c r="M524" s="57"/>
      <c r="N524" s="58"/>
      <c r="O524" s="58"/>
      <c r="P524" s="58"/>
      <c r="Q524" s="58"/>
      <c r="R524" s="58"/>
    </row>
    <row r="525" spans="1:18" ht="18" customHeight="1">
      <c r="A525" s="9">
        <v>477</v>
      </c>
      <c r="B525" s="121" t="str">
        <f t="shared" si="21"/>
        <v>3级-3级</v>
      </c>
      <c r="C525" s="121" t="s">
        <v>69</v>
      </c>
      <c r="D525" s="121" t="s">
        <v>352</v>
      </c>
      <c r="E525" s="121" t="s">
        <v>69</v>
      </c>
      <c r="F525" s="121" t="s">
        <v>341</v>
      </c>
      <c r="G525" s="61" t="s">
        <v>601</v>
      </c>
      <c r="H525" s="124" t="s">
        <v>6</v>
      </c>
      <c r="I525" s="123">
        <v>25770.84</v>
      </c>
      <c r="J525" s="54"/>
      <c r="K525" s="55"/>
      <c r="L525" s="56"/>
      <c r="M525" s="57"/>
      <c r="N525" s="58"/>
      <c r="O525" s="58"/>
      <c r="P525" s="58"/>
      <c r="Q525" s="58"/>
      <c r="R525" s="58"/>
    </row>
    <row r="526" spans="1:18" ht="18" customHeight="1">
      <c r="A526" s="9">
        <v>478</v>
      </c>
      <c r="B526" s="121" t="str">
        <f t="shared" si="21"/>
        <v>3级-4级</v>
      </c>
      <c r="C526" s="121" t="s">
        <v>69</v>
      </c>
      <c r="D526" s="121" t="s">
        <v>352</v>
      </c>
      <c r="E526" s="121" t="s">
        <v>72</v>
      </c>
      <c r="F526" s="121" t="s">
        <v>76</v>
      </c>
      <c r="G526" s="61" t="s">
        <v>276</v>
      </c>
      <c r="H526" s="124" t="s">
        <v>3</v>
      </c>
      <c r="I526" s="123">
        <v>263892.98</v>
      </c>
      <c r="J526" s="54"/>
      <c r="K526" s="55"/>
      <c r="L526" s="56"/>
      <c r="M526" s="57"/>
      <c r="N526" s="58"/>
      <c r="O526" s="58"/>
      <c r="P526" s="58"/>
      <c r="Q526" s="58"/>
      <c r="R526" s="58"/>
    </row>
    <row r="527" spans="1:18" ht="18" customHeight="1">
      <c r="A527" s="9">
        <v>479</v>
      </c>
      <c r="B527" s="121" t="str">
        <f t="shared" si="21"/>
        <v>3级-4级</v>
      </c>
      <c r="C527" s="121" t="s">
        <v>69</v>
      </c>
      <c r="D527" s="121" t="s">
        <v>352</v>
      </c>
      <c r="E527" s="121" t="s">
        <v>72</v>
      </c>
      <c r="F527" s="121" t="s">
        <v>76</v>
      </c>
      <c r="G527" s="61" t="s">
        <v>687</v>
      </c>
      <c r="H527" s="124" t="s">
        <v>5</v>
      </c>
      <c r="I527" s="123">
        <v>67036.399999999994</v>
      </c>
      <c r="J527" s="54"/>
      <c r="K527" s="55"/>
      <c r="L527" s="56"/>
      <c r="M527" s="57"/>
      <c r="N527" s="58"/>
      <c r="O527" s="58"/>
      <c r="P527" s="58"/>
      <c r="Q527" s="58"/>
      <c r="R527" s="58"/>
    </row>
    <row r="528" spans="1:18" ht="18" customHeight="1">
      <c r="A528" s="9">
        <v>480</v>
      </c>
      <c r="B528" s="121" t="str">
        <f t="shared" si="21"/>
        <v>3级-4级</v>
      </c>
      <c r="C528" s="121" t="s">
        <v>69</v>
      </c>
      <c r="D528" s="121" t="s">
        <v>352</v>
      </c>
      <c r="E528" s="121" t="s">
        <v>72</v>
      </c>
      <c r="F528" s="121" t="s">
        <v>97</v>
      </c>
      <c r="G528" s="61" t="s">
        <v>277</v>
      </c>
      <c r="H528" s="124" t="s">
        <v>9</v>
      </c>
      <c r="I528" s="123">
        <v>2774.58</v>
      </c>
      <c r="J528" s="54"/>
      <c r="K528" s="55"/>
      <c r="L528" s="56"/>
      <c r="M528" s="57"/>
      <c r="N528" s="58"/>
      <c r="O528" s="58"/>
      <c r="P528" s="58"/>
      <c r="Q528" s="58"/>
      <c r="R528" s="58"/>
    </row>
    <row r="529" spans="1:18" ht="18" customHeight="1">
      <c r="A529" s="9">
        <v>481</v>
      </c>
      <c r="B529" s="121" t="str">
        <f t="shared" si="21"/>
        <v>3级-4级</v>
      </c>
      <c r="C529" s="121" t="s">
        <v>69</v>
      </c>
      <c r="D529" s="121" t="s">
        <v>352</v>
      </c>
      <c r="E529" s="121" t="s">
        <v>72</v>
      </c>
      <c r="F529" s="121" t="s">
        <v>76</v>
      </c>
      <c r="G529" s="61" t="s">
        <v>277</v>
      </c>
      <c r="H529" s="124" t="s">
        <v>9</v>
      </c>
      <c r="I529" s="123">
        <v>1849.72</v>
      </c>
      <c r="J529" s="54"/>
      <c r="K529" s="55"/>
      <c r="L529" s="56"/>
      <c r="M529" s="57"/>
      <c r="N529" s="58"/>
      <c r="O529" s="58"/>
      <c r="P529" s="58"/>
      <c r="Q529" s="58"/>
      <c r="R529" s="58"/>
    </row>
    <row r="530" spans="1:18" ht="18" customHeight="1">
      <c r="A530" s="9">
        <v>482</v>
      </c>
      <c r="B530" s="121" t="str">
        <f t="shared" si="21"/>
        <v>3级-2级</v>
      </c>
      <c r="C530" s="121" t="s">
        <v>69</v>
      </c>
      <c r="D530" s="132" t="s">
        <v>360</v>
      </c>
      <c r="E530" s="121" t="s">
        <v>66</v>
      </c>
      <c r="F530" s="121" t="s">
        <v>89</v>
      </c>
      <c r="G530" s="61" t="s">
        <v>271</v>
      </c>
      <c r="H530" s="124" t="s">
        <v>21</v>
      </c>
      <c r="I530" s="123">
        <v>10000000</v>
      </c>
      <c r="J530" s="22"/>
      <c r="K530" s="23"/>
      <c r="L530" s="32"/>
      <c r="M530" s="24"/>
      <c r="N530" s="20"/>
      <c r="O530" s="20"/>
      <c r="P530" s="20"/>
      <c r="Q530" s="20"/>
      <c r="R530" s="20"/>
    </row>
    <row r="531" spans="1:18" ht="18" customHeight="1">
      <c r="A531" s="9">
        <v>483</v>
      </c>
      <c r="B531" s="121" t="str">
        <f t="shared" si="21"/>
        <v>3级-2级</v>
      </c>
      <c r="C531" s="121" t="s">
        <v>69</v>
      </c>
      <c r="D531" s="132" t="s">
        <v>360</v>
      </c>
      <c r="E531" s="121" t="s">
        <v>66</v>
      </c>
      <c r="F531" s="121" t="s">
        <v>89</v>
      </c>
      <c r="G531" s="61" t="s">
        <v>100</v>
      </c>
      <c r="H531" s="124" t="s">
        <v>26</v>
      </c>
      <c r="I531" s="123">
        <v>10000000</v>
      </c>
      <c r="J531" s="22"/>
      <c r="K531" s="23"/>
      <c r="L531" s="32"/>
      <c r="M531" s="24"/>
      <c r="N531" s="20"/>
      <c r="O531" s="20"/>
      <c r="P531" s="20"/>
      <c r="Q531" s="20"/>
      <c r="R531" s="20"/>
    </row>
    <row r="532" spans="1:18" ht="25.5" customHeight="1">
      <c r="A532" s="9">
        <v>484</v>
      </c>
      <c r="B532" s="121" t="str">
        <f t="shared" si="21"/>
        <v>4级-4级</v>
      </c>
      <c r="C532" s="121" t="s">
        <v>72</v>
      </c>
      <c r="D532" s="121" t="s">
        <v>361</v>
      </c>
      <c r="E532" s="121" t="s">
        <v>72</v>
      </c>
      <c r="F532" s="121" t="s">
        <v>76</v>
      </c>
      <c r="G532" s="61" t="s">
        <v>688</v>
      </c>
      <c r="H532" s="124" t="s">
        <v>9</v>
      </c>
      <c r="I532" s="123">
        <v>12352.3</v>
      </c>
      <c r="J532" s="22"/>
      <c r="K532" s="23"/>
      <c r="L532" s="32"/>
      <c r="M532" s="24"/>
      <c r="N532" s="20"/>
      <c r="O532" s="20"/>
      <c r="P532" s="20"/>
      <c r="Q532" s="20"/>
      <c r="R532" s="20"/>
    </row>
    <row r="533" spans="1:18" ht="18" customHeight="1">
      <c r="A533" s="9">
        <v>485</v>
      </c>
      <c r="B533" s="121" t="str">
        <f t="shared" ref="B533:B541" si="23">TEXT(C533,"000")&amp;"-"&amp;TEXT(E533,"000")</f>
        <v>4级-1级</v>
      </c>
      <c r="C533" s="121" t="s">
        <v>72</v>
      </c>
      <c r="D533" s="121" t="s">
        <v>386</v>
      </c>
      <c r="E533" s="121" t="s">
        <v>64</v>
      </c>
      <c r="F533" s="121" t="s">
        <v>65</v>
      </c>
      <c r="G533" s="61" t="s">
        <v>544</v>
      </c>
      <c r="H533" s="124" t="s">
        <v>3</v>
      </c>
      <c r="I533" s="123">
        <v>80</v>
      </c>
      <c r="J533" s="54"/>
      <c r="K533" s="55"/>
      <c r="L533" s="56"/>
      <c r="M533" s="57"/>
      <c r="N533" s="58"/>
      <c r="O533" s="58"/>
      <c r="P533" s="58"/>
      <c r="Q533" s="58"/>
      <c r="R533" s="58"/>
    </row>
    <row r="534" spans="1:18" ht="18" customHeight="1">
      <c r="A534" s="9">
        <v>486</v>
      </c>
      <c r="B534" s="121" t="str">
        <f t="shared" si="23"/>
        <v>4级-2级</v>
      </c>
      <c r="C534" s="121" t="s">
        <v>72</v>
      </c>
      <c r="D534" s="121" t="s">
        <v>386</v>
      </c>
      <c r="E534" s="121" t="s">
        <v>66</v>
      </c>
      <c r="F534" s="121" t="s">
        <v>80</v>
      </c>
      <c r="G534" s="61" t="s">
        <v>544</v>
      </c>
      <c r="H534" s="124" t="s">
        <v>3</v>
      </c>
      <c r="I534" s="123">
        <v>93084</v>
      </c>
      <c r="J534" s="54"/>
      <c r="K534" s="55"/>
      <c r="L534" s="56"/>
      <c r="M534" s="57"/>
      <c r="N534" s="58"/>
      <c r="O534" s="58"/>
      <c r="P534" s="58"/>
      <c r="Q534" s="58"/>
      <c r="R534" s="58"/>
    </row>
    <row r="535" spans="1:18" ht="18" customHeight="1">
      <c r="A535" s="9">
        <v>487</v>
      </c>
      <c r="B535" s="121" t="str">
        <f t="shared" si="23"/>
        <v>4级-2级</v>
      </c>
      <c r="C535" s="121" t="s">
        <v>72</v>
      </c>
      <c r="D535" s="121" t="s">
        <v>386</v>
      </c>
      <c r="E535" s="121" t="s">
        <v>66</v>
      </c>
      <c r="F535" s="121" t="s">
        <v>106</v>
      </c>
      <c r="G535" s="61" t="s">
        <v>544</v>
      </c>
      <c r="H535" s="124" t="s">
        <v>3</v>
      </c>
      <c r="I535" s="123">
        <v>808.5</v>
      </c>
      <c r="J535" s="54"/>
      <c r="K535" s="55"/>
      <c r="L535" s="56"/>
      <c r="M535" s="57"/>
      <c r="N535" s="58"/>
      <c r="O535" s="58"/>
      <c r="P535" s="58"/>
      <c r="Q535" s="58"/>
      <c r="R535" s="58"/>
    </row>
    <row r="536" spans="1:18" ht="18" customHeight="1">
      <c r="A536" s="9">
        <v>488</v>
      </c>
      <c r="B536" s="121" t="str">
        <f t="shared" si="23"/>
        <v>4级-3级</v>
      </c>
      <c r="C536" s="121" t="s">
        <v>72</v>
      </c>
      <c r="D536" s="121" t="s">
        <v>386</v>
      </c>
      <c r="E536" s="121" t="s">
        <v>69</v>
      </c>
      <c r="F536" s="121" t="s">
        <v>360</v>
      </c>
      <c r="G536" s="61" t="s">
        <v>689</v>
      </c>
      <c r="H536" s="124" t="s">
        <v>6</v>
      </c>
      <c r="I536" s="123">
        <v>29231147.120000001</v>
      </c>
      <c r="J536" s="54"/>
      <c r="K536" s="55"/>
      <c r="L536" s="56"/>
      <c r="M536" s="57"/>
      <c r="N536" s="58"/>
      <c r="O536" s="58"/>
      <c r="P536" s="58"/>
      <c r="Q536" s="58"/>
      <c r="R536" s="58"/>
    </row>
    <row r="537" spans="1:18" ht="18" customHeight="1">
      <c r="A537" s="9">
        <v>489</v>
      </c>
      <c r="B537" s="121" t="str">
        <f t="shared" si="23"/>
        <v>4级-4级</v>
      </c>
      <c r="C537" s="121" t="s">
        <v>72</v>
      </c>
      <c r="D537" s="121" t="s">
        <v>386</v>
      </c>
      <c r="E537" s="121" t="s">
        <v>72</v>
      </c>
      <c r="F537" s="121" t="s">
        <v>73</v>
      </c>
      <c r="G537" s="61" t="s">
        <v>689</v>
      </c>
      <c r="H537" s="124" t="s">
        <v>6</v>
      </c>
      <c r="I537" s="123">
        <v>669937.65</v>
      </c>
      <c r="J537" s="54"/>
      <c r="K537" s="55"/>
      <c r="L537" s="56"/>
      <c r="M537" s="57"/>
      <c r="N537" s="58"/>
      <c r="O537" s="58"/>
      <c r="P537" s="58"/>
      <c r="Q537" s="58"/>
      <c r="R537" s="58"/>
    </row>
    <row r="538" spans="1:18" ht="18" customHeight="1">
      <c r="A538" s="9">
        <v>490</v>
      </c>
      <c r="B538" s="121" t="str">
        <f t="shared" si="23"/>
        <v>4级-3级</v>
      </c>
      <c r="C538" s="121" t="s">
        <v>72</v>
      </c>
      <c r="D538" s="121" t="s">
        <v>386</v>
      </c>
      <c r="E538" s="121" t="s">
        <v>69</v>
      </c>
      <c r="F538" s="121" t="s">
        <v>360</v>
      </c>
      <c r="G538" s="61" t="s">
        <v>690</v>
      </c>
      <c r="H538" s="124" t="s">
        <v>24</v>
      </c>
      <c r="I538" s="123">
        <v>1800000</v>
      </c>
      <c r="J538" s="54"/>
      <c r="K538" s="55"/>
      <c r="L538" s="59"/>
      <c r="M538" s="57"/>
      <c r="N538" s="58"/>
      <c r="O538" s="58" t="str">
        <f>IF(M538=0,"OK","待核对")</f>
        <v>OK</v>
      </c>
      <c r="P538" s="58"/>
      <c r="Q538" s="58"/>
      <c r="R538" s="58"/>
    </row>
    <row r="539" spans="1:18" ht="18" customHeight="1">
      <c r="A539" s="9">
        <v>491</v>
      </c>
      <c r="B539" s="121" t="str">
        <f t="shared" si="23"/>
        <v>4级-3级</v>
      </c>
      <c r="C539" s="121" t="s">
        <v>72</v>
      </c>
      <c r="D539" s="121" t="s">
        <v>386</v>
      </c>
      <c r="E539" s="121" t="s">
        <v>69</v>
      </c>
      <c r="F539" s="121" t="s">
        <v>360</v>
      </c>
      <c r="G539" s="61" t="s">
        <v>691</v>
      </c>
      <c r="H539" s="124" t="s">
        <v>9</v>
      </c>
      <c r="I539" s="123">
        <v>309576</v>
      </c>
      <c r="J539" s="54"/>
      <c r="K539" s="55"/>
      <c r="L539" s="59"/>
      <c r="M539" s="57"/>
      <c r="N539" s="58"/>
      <c r="O539" s="58" t="str">
        <f>IF(M539=0,"OK","待核对")</f>
        <v>OK</v>
      </c>
      <c r="P539" s="58"/>
      <c r="Q539" s="58"/>
      <c r="R539" s="58"/>
    </row>
    <row r="540" spans="1:18" ht="18" customHeight="1">
      <c r="A540" s="9">
        <v>492</v>
      </c>
      <c r="B540" s="121" t="str">
        <f t="shared" si="23"/>
        <v>4级-3级</v>
      </c>
      <c r="C540" s="121" t="s">
        <v>72</v>
      </c>
      <c r="D540" s="121" t="s">
        <v>386</v>
      </c>
      <c r="E540" s="121" t="s">
        <v>69</v>
      </c>
      <c r="F540" s="121" t="s">
        <v>360</v>
      </c>
      <c r="G540" s="61" t="s">
        <v>160</v>
      </c>
      <c r="H540" s="124" t="s">
        <v>7</v>
      </c>
      <c r="I540" s="123">
        <v>225385.08</v>
      </c>
      <c r="J540" s="54"/>
      <c r="K540" s="55"/>
      <c r="L540" s="59"/>
      <c r="M540" s="57"/>
      <c r="N540" s="58"/>
      <c r="O540" s="58" t="str">
        <f>IF(M540=0,"OK","待核对")</f>
        <v>OK</v>
      </c>
      <c r="P540" s="58"/>
      <c r="Q540" s="58"/>
      <c r="R540" s="58"/>
    </row>
    <row r="541" spans="1:18" ht="18" customHeight="1">
      <c r="A541" s="9">
        <v>493</v>
      </c>
      <c r="B541" s="121" t="str">
        <f t="shared" si="23"/>
        <v>4级-2级</v>
      </c>
      <c r="C541" s="121" t="s">
        <v>72</v>
      </c>
      <c r="D541" s="121" t="s">
        <v>386</v>
      </c>
      <c r="E541" s="121" t="s">
        <v>66</v>
      </c>
      <c r="F541" s="121" t="s">
        <v>89</v>
      </c>
      <c r="G541" s="21"/>
      <c r="H541" s="124" t="s">
        <v>3</v>
      </c>
      <c r="I541" s="123">
        <v>42</v>
      </c>
      <c r="J541" s="54"/>
      <c r="K541" s="55"/>
      <c r="L541" s="60"/>
      <c r="M541" s="57"/>
      <c r="N541" s="58"/>
      <c r="O541" s="58" t="str">
        <f>IF(M541=0,"OK","待核对")</f>
        <v>OK</v>
      </c>
      <c r="P541" s="58"/>
      <c r="Q541" s="58"/>
      <c r="R541" s="58"/>
    </row>
    <row r="542" spans="1:18" ht="18" customHeight="1">
      <c r="C542" s="1" t="s">
        <v>692</v>
      </c>
    </row>
    <row r="543" spans="1:18" ht="15" customHeight="1">
      <c r="C543" s="8" t="s">
        <v>112</v>
      </c>
    </row>
    <row r="544" spans="1:18" ht="15" customHeight="1">
      <c r="C544" s="8" t="s">
        <v>113</v>
      </c>
    </row>
  </sheetData>
  <autoFilter ref="A47:U541" xr:uid="{00000000-0009-0000-0000-000013000000}"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</autoFilter>
  <phoneticPr fontId="21" type="noConversion"/>
  <dataValidations count="4">
    <dataValidation type="list" allowBlank="1" showInputMessage="1" showErrorMessage="1" sqref="WVN144:WVN154 IZ144:IZ154 SV144:SV154 ACR144:ACR154 AMN144:AMN154 AWJ144:AWJ154 BGF144:BGF154 BQB144:BQB154 BZX144:BZX154 CJT144:CJT154 CTP144:CTP154 DDL144:DDL154 DNH144:DNH154 DXD144:DXD154 EGZ144:EGZ154 EQV144:EQV154 FAR144:FAR154 FKN144:FKN154 FUJ144:FUJ154 GEF144:GEF154 GOB144:GOB154 GXX144:GXX154 HHT144:HHT154 HRP144:HRP154 IBL144:IBL154 ILH144:ILH154 IVD144:IVD154 JEZ144:JEZ154 JOV144:JOV154 JYR144:JYR154 KIN144:KIN154 KSJ144:KSJ154 LCF144:LCF154 LMB144:LMB154 LVX144:LVX154 MFT144:MFT154 MPP144:MPP154 MZL144:MZL154 NJH144:NJH154 NTD144:NTD154 OCZ144:OCZ154 OMV144:OMV154 OWR144:OWR154 PGN144:PGN154 PQJ144:PQJ154 QAF144:QAF154 QKB144:QKB154 QTX144:QTX154 RDT144:RDT154 RNP144:RNP154 RXL144:RXL154 SHH144:SHH154 SRD144:SRD154 TAZ144:TAZ154 TKV144:TKV154 TUR144:TUR154 UEN144:UEN154 UOJ144:UOJ154 UYF144:UYF154 VIB144:VIB154 VRX144:VRX154 WBT144:WBT154 WLP144:WLP154 WVL144:WVL154 JB144:JB154 SX144:SX154 ACT144:ACT154 AMP144:AMP154 AWL144:AWL154 BGH144:BGH154 BQD144:BQD154 BZZ144:BZZ154 CJV144:CJV154 CTR144:CTR154 DDN144:DDN154 DNJ144:DNJ154 DXF144:DXF154 EHB144:EHB154 EQX144:EQX154 FAT144:FAT154 FKP144:FKP154 FUL144:FUL154 GEH144:GEH154 GOD144:GOD154 GXZ144:GXZ154 HHV144:HHV154 HRR144:HRR154 IBN144:IBN154 ILJ144:ILJ154 IVF144:IVF154 JFB144:JFB154 JOX144:JOX154 JYT144:JYT154 KIP144:KIP154 KSL144:KSL154 LCH144:LCH154 LMD144:LMD154 LVZ144:LVZ154 MFV144:MFV154 MPR144:MPR154" xr:uid="{00000000-0002-0000-1300-000000000000}">
      <formula1>INDIRECT("_"&amp;C49)</formula1>
    </dataValidation>
    <dataValidation type="list" allowBlank="1" showInputMessage="1" showErrorMessage="1" sqref="MZN144:MZN154 NJJ144:NJJ154 NTF144:NTF154 ODB144:ODB154 OMX144:OMX154 OWT144:OWT154 PGP144:PGP154 PQL144:PQL154 QAH144:QAH154 QKD144:QKD154 QTZ144:QTZ154 RDV144:RDV154 RNR144:RNR154 RXN144:RXN154 SHJ144:SHJ154 SRF144:SRF154 TBB144:TBB154 TKX144:TKX154 TUT144:TUT154 UEP144:UEP154 UOL144:UOL154 UYH144:UYH154 VID144:VID154 VRZ144:VRZ154 WBV144:WBV154 WLR144:WLR154 F370:F371 F381 F379 F351 F49:F346 F366 F384:F541 D49:D541" xr:uid="{00000000-0002-0000-1300-000001000000}">
      <formula1>INDIRECT("_"&amp;C49)</formula1>
    </dataValidation>
    <dataValidation type="list" allowBlank="1" showInputMessage="1" showErrorMessage="1" sqref="F372 F382:F383" xr:uid="{00000000-0002-0000-1300-000002000000}">
      <formula1>INDIRECT("_"&amp;E371)</formula1>
    </dataValidation>
    <dataValidation type="list" allowBlank="1" showInputMessage="1" showErrorMessage="1" sqref="WVP144:WVP154 H49:H541 G278:G296 K49:K541 J278:J296 WLT144:WLT154 WBX144:WBX154 VSB144:VSB154 VIF144:VIF154 UYJ144:UYJ154 UON144:UON154 UER144:UER154 TUV144:TUV154 TKZ144:TKZ154 TBD144:TBD154 SRH144:SRH154 SHL144:SHL154 RXP144:RXP154 RNT144:RNT154 RDX144:RDX154 QUB144:QUB154 QKF144:QKF154 QAJ144:QAJ154 PQN144:PQN154 PGR144:PGR154 OWV144:OWV154 OMZ144:OMZ154 ODD144:ODD154 NTH144:NTH154 NJL144:NJL154 MZP144:MZP154 MPT144:MPT154 MFX144:MFX154 LWB144:LWB154 LMF144:LMF154 LCJ144:LCJ154 KSN144:KSN154 KIR144:KIR154 JYV144:JYV154 JOZ144:JOZ154 JFD144:JFD154 IVH144:IVH154 ILL144:ILL154 IBP144:IBP154 HRT144:HRT154 HHX144:HHX154 GYB144:GYB154 GOF144:GOF154 GEJ144:GEJ154 FUN144:FUN154 FKR144:FKR154 FAV144:FAV154 EQZ144:EQZ154 EHD144:EHD154 DXH144:DXH154 DNL144:DNL154 DDP144:DDP154 CTT144:CTT154 CJX144:CJX154 CAB144:CAB154 BQF144:BQF154 BGJ144:BGJ154 AWN144:AWN154 AMR144:AMR154 ACV144:ACV154 SZ144:SZ154 JD144:JD154 WVS144:WVS154 WLW144:WLW154 WCA144:WCA154 VSE144:VSE154 VII144:VII154 UYM144:UYM154 UOQ144:UOQ154 UEU144:UEU154 TUY144:TUY154 TLC144:TLC154 TBG144:TBG154 SRK144:SRK154 SHO144:SHO154 RXS144:RXS154 RNW144:RNW154 REA144:REA154 QUE144:QUE154 QKI144:QKI154 QAM144:QAM154 PQQ144:PQQ154 PGU144:PGU154 OWY144:OWY154 ONC144:ONC154 ODG144:ODG154 NTK144:NTK154 NJO144:NJO154 MZS144:MZS154 MPW144:MPW154 MGA144:MGA154 LWE144:LWE154 LMI144:LMI154 LCM144:LCM154 KSQ144:KSQ154 KIU144:KIU154 JYY144:JYY154 JPC144:JPC154 JFG144:JFG154 IVK144:IVK154 ILO144:ILO154 IBS144:IBS154 HRW144:HRW154 HIA144:HIA154 GYE144:GYE154 GOI144:GOI154 GEM144:GEM154 FUQ144:FUQ154 FKU144:FKU154 FAY144:FAY154 ERC144:ERC154 EHG144:EHG154 DXK144:DXK154 DNO144:DNO154 DDS144:DDS154 CTW144:CTW154 CKA144:CKA154 CAE144:CAE154 BQI144:BQI154 BGM144:BGM154 AWQ144:AWQ154 AMU144:AMU154 ACY144:ACY154 TC144:TC154 JG144:JG154" xr:uid="{00000000-0002-0000-1300-000003000000}">
      <formula1>$H$1:$H$42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1300-000004000000}">
          <x14:formula1>
            <xm:f>'C:\Users\chizh\Desktop\ffcell\企业交\[02-关联交易等事项统计表（1月19日前交） -全新公司.xlsx]Sheet2'!#REF!</xm:f>
          </x14:formula1>
          <xm:sqref>C49:C55 E49:E55</xm:sqref>
        </x14:dataValidation>
        <x14:dataValidation type="list" allowBlank="1" showInputMessage="1" showErrorMessage="1" xr:uid="{00000000-0002-0000-1300-000005000000}">
          <x14:formula1>
            <xm:f>'C:\Users\chizh\Desktop\ffcell\企业交\[02-关联交易等事项统计表（1月19日前交）纺企.xlsx]Sheet2'!#REF!</xm:f>
          </x14:formula1>
          <xm:sqref>E133:E143 C133:C143</xm:sqref>
        </x14:dataValidation>
        <x14:dataValidation type="list" allowBlank="1" showInputMessage="1" showErrorMessage="1" xr:uid="{00000000-0002-0000-1300-000006000000}">
          <x14:formula1>
            <xm:f>'C:\Users\chizh\Desktop\ffcell\企业交\[02-关联交易等事项统计表（1月19日前交）-广德供应链.xlsx]Sheet2'!#REF!</xm:f>
          </x14:formula1>
          <xm:sqref>C225:C238 E225:E238</xm:sqref>
        </x14:dataValidation>
        <x14:dataValidation type="list" allowBlank="1" showInputMessage="1" showErrorMessage="1" xr:uid="{00000000-0002-0000-1300-000007000000}">
          <x14:formula1>
            <xm:f>'C:\Users\chizh\Desktop\ffcell\企业交\[02-关联交易等事项统计表（1月19日前交）-合和.xlsx]Sheet2'!#REF!</xm:f>
          </x14:formula1>
          <xm:sqref>C239:C243 E239:E243</xm:sqref>
        </x14:dataValidation>
        <x14:dataValidation type="list" allowBlank="1" showInputMessage="1" showErrorMessage="1" xr:uid="{00000000-0002-0000-1300-000008000000}">
          <x14:formula1>
            <xm:f>'C:\Users\chizh\Desktop\ffcell\企业交\[02-关联交易等事项统计表（1月19日前交）合纤.xlsx]Sheet2'!#REF!</xm:f>
          </x14:formula1>
          <xm:sqref>E244:E251 C244:C251</xm:sqref>
        </x14:dataValidation>
        <x14:dataValidation type="list" allowBlank="1" showInputMessage="1" showErrorMessage="1" xr:uid="{00000000-0002-0000-1300-000009000000}">
          <x14:formula1>
            <xm:f>'C:\Users\chizh\Desktop\ffcell\企业交\[02-关联交易等事项统计表（1月19日前交）新联泰.xlsx]Sheet2'!#REF!</xm:f>
          </x14:formula1>
          <xm:sqref>C347:C383 E347:E383</xm:sqref>
        </x14:dataValidation>
        <x14:dataValidation type="list" allowBlank="1" showInputMessage="1" showErrorMessage="1" xr:uid="{00000000-0002-0000-1300-00000A000000}">
          <x14:formula1>
            <xm:f>'C:\Users\chizh\Desktop\ffcell\企业交\[02-关联交易等事项统计表（1月19日前交）-新时尚.xlsx]Sheet2'!#REF!</xm:f>
          </x14:formula1>
          <xm:sqref>C384:C395 E384:E395</xm:sqref>
        </x14:dataValidation>
        <x14:dataValidation type="list" allowBlank="1" showInputMessage="1" showErrorMessage="1" xr:uid="{00000000-0002-0000-1300-00000B000000}">
          <x14:formula1>
            <xm:f>'C:\Users\chizh\Desktop\ffcell\企业交\[02-关联交易等事项统计表-广纺检测（1月19日前交）.xlsx]Sheet2'!#REF!</xm:f>
          </x14:formula1>
          <xm:sqref>C396:C410 E396:E410</xm:sqref>
        </x14:dataValidation>
        <x14:dataValidation type="list" allowBlank="1" showInputMessage="1" showErrorMessage="1" xr:uid="{00000000-0002-0000-1300-00000C000000}">
          <x14:formula1>
            <xm:f>'C:\Users\chizh\Desktop\ffcell\企业交\[供销公司02-关联交易等事项统计表（1月19日前交）.xlsx]Sheet2'!#REF!</xm:f>
          </x14:formula1>
          <xm:sqref>C489:C495 E489:E495</xm:sqref>
        </x14:dataValidation>
        <x14:dataValidation type="list" allowBlank="1" showInputMessage="1" showErrorMessage="1" xr:uid="{00000000-0002-0000-1300-00000D000000}">
          <x14:formula1>
            <xm:f>'C:\Users\chizh\Desktop\ffcell\企业交\[广纺联 服装研究所02-关联交易等事项统计表（1月19日前交）.xlsx]Sheet2'!#REF!</xm:f>
          </x14:formula1>
          <xm:sqref>C496:C524 E496:E521</xm:sqref>
        </x14:dataValidation>
        <x14:dataValidation type="list" allowBlank="1" showInputMessage="1" showErrorMessage="1" xr:uid="{00000000-0002-0000-1300-00000E000000}">
          <x14:formula1>
            <xm:f>'C:\Users\chizh\Desktop\ffcell\企业交\[染织公司02-关联交易等事项统计表（1月19日前交）.xlsx]Sheet2'!#REF!</xm:f>
          </x14:formula1>
          <xm:sqref>C525:C529 E525:E529 E522:E523</xm:sqref>
        </x14:dataValidation>
        <x14:dataValidation type="list" allowBlank="1" showInputMessage="1" showErrorMessage="1" xr:uid="{00000000-0002-0000-1300-00000F000000}">
          <x14:formula1>
            <xm:f>'C:\Users\chizh\Desktop\关联交易表\[02-关联交易等事项统计表-纺织公司.xlsx]Sheet2'!#REF!</xm:f>
          </x14:formula1>
          <xm:sqref>C49:C449 E49:E449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/>
  <dimension ref="A1:R452"/>
  <sheetViews>
    <sheetView view="pageBreakPreview" topLeftCell="A47" zoomScale="90" zoomScaleNormal="100" zoomScaleSheetLayoutView="90" workbookViewId="0">
      <pane xSplit="5" ySplit="2" topLeftCell="F49" activePane="bottomRight" state="frozen"/>
      <selection activeCell="I112" sqref="I1:N1048576"/>
      <selection pane="topRight" activeCell="I112" sqref="I1:N1048576"/>
      <selection pane="bottomLeft" activeCell="I112" sqref="I1:N1048576"/>
      <selection pane="bottomRight" activeCell="I112" sqref="I1:N1048576"/>
    </sheetView>
  </sheetViews>
  <sheetFormatPr defaultColWidth="10.26953125" defaultRowHeight="12.75" customHeight="1" outlineLevelCol="1"/>
  <cols>
    <col min="1" max="1" width="5.54296875" style="28" customWidth="1"/>
    <col min="2" max="2" width="24.1796875" style="28" customWidth="1"/>
    <col min="3" max="3" width="24.81640625" style="8" customWidth="1"/>
    <col min="4" max="4" width="22.81640625" style="8" customWidth="1"/>
    <col min="5" max="5" width="21.7265625" style="8" customWidth="1"/>
    <col min="6" max="6" width="22.7265625" style="8" customWidth="1"/>
    <col min="7" max="7" width="20.453125" style="8" customWidth="1"/>
    <col min="8" max="8" width="29.1796875" style="8" customWidth="1"/>
    <col min="9" max="9" width="13.54296875" style="8" customWidth="1"/>
    <col min="10" max="10" width="13.81640625" style="8" customWidth="1" outlineLevel="1"/>
    <col min="11" max="11" width="17.26953125" style="8" customWidth="1" outlineLevel="1"/>
    <col min="12" max="12" width="14.26953125" style="8" customWidth="1" outlineLevel="1"/>
    <col min="13" max="15" width="10.26953125" style="8" outlineLevel="1"/>
    <col min="16" max="17" width="15.453125" style="8" customWidth="1" outlineLevel="1"/>
    <col min="18" max="18" width="12.7265625" style="8" outlineLevel="1"/>
    <col min="19" max="16384" width="10.26953125" style="8"/>
  </cols>
  <sheetData>
    <row r="1" spans="8:14" ht="13">
      <c r="H1" s="1" t="s">
        <v>3</v>
      </c>
    </row>
    <row r="2" spans="8:14" ht="13">
      <c r="H2" s="1" t="s">
        <v>4</v>
      </c>
    </row>
    <row r="3" spans="8:14" ht="13">
      <c r="H3" s="1" t="s">
        <v>5</v>
      </c>
    </row>
    <row r="4" spans="8:14" ht="13">
      <c r="H4" s="1" t="s">
        <v>6</v>
      </c>
    </row>
    <row r="5" spans="8:14" ht="13">
      <c r="H5" s="2" t="s">
        <v>7</v>
      </c>
    </row>
    <row r="6" spans="8:14" ht="13">
      <c r="H6" s="2" t="s">
        <v>8</v>
      </c>
    </row>
    <row r="7" spans="8:14" ht="13">
      <c r="H7" s="2" t="s">
        <v>9</v>
      </c>
      <c r="N7" s="3"/>
    </row>
    <row r="8" spans="8:14" ht="13">
      <c r="H8" s="2" t="s">
        <v>10</v>
      </c>
      <c r="N8" s="3"/>
    </row>
    <row r="9" spans="8:14" ht="13">
      <c r="H9" s="2" t="s">
        <v>11</v>
      </c>
      <c r="N9" s="3"/>
    </row>
    <row r="10" spans="8:14" ht="13">
      <c r="H10" s="2" t="s">
        <v>12</v>
      </c>
      <c r="N10" s="3"/>
    </row>
    <row r="11" spans="8:14" ht="13">
      <c r="H11" s="2" t="s">
        <v>13</v>
      </c>
    </row>
    <row r="12" spans="8:14" ht="13">
      <c r="H12" s="2" t="s">
        <v>14</v>
      </c>
    </row>
    <row r="13" spans="8:14" ht="13">
      <c r="H13" s="2" t="s">
        <v>15</v>
      </c>
    </row>
    <row r="14" spans="8:14" ht="13">
      <c r="H14" s="2" t="s">
        <v>16</v>
      </c>
    </row>
    <row r="15" spans="8:14" ht="13">
      <c r="H15" s="2" t="s">
        <v>17</v>
      </c>
    </row>
    <row r="16" spans="8:14" ht="13">
      <c r="H16" s="2" t="s">
        <v>18</v>
      </c>
    </row>
    <row r="17" spans="8:8" ht="13">
      <c r="H17" s="2" t="s">
        <v>19</v>
      </c>
    </row>
    <row r="18" spans="8:8" ht="13">
      <c r="H18" s="2" t="s">
        <v>20</v>
      </c>
    </row>
    <row r="19" spans="8:8" ht="13">
      <c r="H19" s="2" t="s">
        <v>21</v>
      </c>
    </row>
    <row r="20" spans="8:8" ht="13">
      <c r="H20" s="2" t="s">
        <v>22</v>
      </c>
    </row>
    <row r="21" spans="8:8" ht="13">
      <c r="H21" s="2" t="s">
        <v>23</v>
      </c>
    </row>
    <row r="22" spans="8:8" ht="13">
      <c r="H22" s="2" t="s">
        <v>24</v>
      </c>
    </row>
    <row r="23" spans="8:8" ht="13">
      <c r="H23" s="2" t="s">
        <v>25</v>
      </c>
    </row>
    <row r="24" spans="8:8" ht="10" customHeight="1">
      <c r="H24" s="2" t="s">
        <v>26</v>
      </c>
    </row>
    <row r="25" spans="8:8" ht="13">
      <c r="H25" s="1" t="s">
        <v>27</v>
      </c>
    </row>
    <row r="26" spans="8:8" ht="13">
      <c r="H26" s="1" t="s">
        <v>28</v>
      </c>
    </row>
    <row r="27" spans="8:8" ht="13">
      <c r="H27" s="1" t="s">
        <v>29</v>
      </c>
    </row>
    <row r="28" spans="8:8" ht="13">
      <c r="H28" s="1" t="s">
        <v>30</v>
      </c>
    </row>
    <row r="29" spans="8:8" ht="13">
      <c r="H29" s="1" t="s">
        <v>31</v>
      </c>
    </row>
    <row r="30" spans="8:8" ht="13">
      <c r="H30" s="1" t="s">
        <v>32</v>
      </c>
    </row>
    <row r="31" spans="8:8" ht="13">
      <c r="H31" s="1" t="s">
        <v>33</v>
      </c>
    </row>
    <row r="32" spans="8:8" ht="13">
      <c r="H32" s="1" t="s">
        <v>34</v>
      </c>
    </row>
    <row r="33" spans="1:18" ht="13">
      <c r="H33" s="1" t="s">
        <v>35</v>
      </c>
    </row>
    <row r="34" spans="1:18" ht="13">
      <c r="H34" s="1" t="s">
        <v>36</v>
      </c>
    </row>
    <row r="35" spans="1:18" ht="13">
      <c r="H35" s="1" t="s">
        <v>37</v>
      </c>
    </row>
    <row r="36" spans="1:18" ht="13">
      <c r="H36" s="1" t="s">
        <v>38</v>
      </c>
    </row>
    <row r="37" spans="1:18" ht="13">
      <c r="H37" s="1" t="s">
        <v>39</v>
      </c>
    </row>
    <row r="38" spans="1:18" ht="13">
      <c r="H38" s="1" t="s">
        <v>40</v>
      </c>
    </row>
    <row r="39" spans="1:18" ht="13">
      <c r="H39" s="1" t="s">
        <v>41</v>
      </c>
    </row>
    <row r="40" spans="1:18" ht="13">
      <c r="H40" s="1" t="s">
        <v>42</v>
      </c>
    </row>
    <row r="41" spans="1:18" ht="13">
      <c r="H41" s="1" t="s">
        <v>43</v>
      </c>
    </row>
    <row r="42" spans="1:18" ht="13">
      <c r="H42" s="2" t="s">
        <v>44</v>
      </c>
    </row>
    <row r="47" spans="1:18" s="5" customFormat="1" ht="17.149999999999999" customHeight="1">
      <c r="A47" s="139" t="s">
        <v>45</v>
      </c>
      <c r="B47" s="140" t="s">
        <v>46</v>
      </c>
      <c r="C47" s="141" t="s">
        <v>47</v>
      </c>
      <c r="D47" s="140" t="s">
        <v>48</v>
      </c>
      <c r="E47" s="141" t="s">
        <v>49</v>
      </c>
      <c r="F47" s="140" t="s">
        <v>50</v>
      </c>
      <c r="G47" s="137" t="s">
        <v>51</v>
      </c>
      <c r="H47" s="137" t="s">
        <v>51</v>
      </c>
      <c r="I47" s="137" t="s">
        <v>51</v>
      </c>
      <c r="J47" s="138" t="s">
        <v>52</v>
      </c>
      <c r="K47" s="138" t="s">
        <v>52</v>
      </c>
      <c r="L47" s="138" t="s">
        <v>52</v>
      </c>
      <c r="M47" s="138" t="s">
        <v>53</v>
      </c>
      <c r="N47" s="138" t="s">
        <v>53</v>
      </c>
      <c r="O47" s="138" t="s">
        <v>53</v>
      </c>
      <c r="P47" s="138" t="s">
        <v>54</v>
      </c>
      <c r="Q47" s="138" t="s">
        <v>54</v>
      </c>
      <c r="R47" s="138" t="s">
        <v>54</v>
      </c>
    </row>
    <row r="48" spans="1:18" s="5" customFormat="1" ht="26">
      <c r="A48" s="139" t="s">
        <v>45</v>
      </c>
      <c r="B48" s="140" t="s">
        <v>46</v>
      </c>
      <c r="C48" s="141" t="s">
        <v>47</v>
      </c>
      <c r="D48" s="140" t="s">
        <v>48</v>
      </c>
      <c r="E48" s="141" t="s">
        <v>49</v>
      </c>
      <c r="F48" s="140" t="s">
        <v>50</v>
      </c>
      <c r="G48" s="6" t="s">
        <v>55</v>
      </c>
      <c r="H48" s="6" t="s">
        <v>56</v>
      </c>
      <c r="I48" s="6" t="s">
        <v>57</v>
      </c>
      <c r="J48" s="7" t="s">
        <v>55</v>
      </c>
      <c r="K48" s="7" t="s">
        <v>56</v>
      </c>
      <c r="L48" s="7" t="s">
        <v>57</v>
      </c>
      <c r="M48" s="7" t="s">
        <v>58</v>
      </c>
      <c r="N48" s="7" t="s">
        <v>59</v>
      </c>
      <c r="O48" s="7" t="s">
        <v>60</v>
      </c>
      <c r="P48" s="7" t="s">
        <v>61</v>
      </c>
      <c r="Q48" s="7" t="s">
        <v>62</v>
      </c>
      <c r="R48" s="7" t="s">
        <v>63</v>
      </c>
    </row>
    <row r="49" spans="1:18" ht="18" customHeight="1">
      <c r="A49" s="9">
        <v>1</v>
      </c>
      <c r="B49" s="10" t="str">
        <f t="shared" ref="B49:B112" si="0">TEXT(C49,"000")&amp;"-"&amp;TEXT(E49,"000")</f>
        <v>2级-2级</v>
      </c>
      <c r="C49" s="10" t="s">
        <v>66</v>
      </c>
      <c r="D49" s="10" t="s">
        <v>78</v>
      </c>
      <c r="E49" s="10" t="s">
        <v>66</v>
      </c>
      <c r="F49" s="10" t="s">
        <v>90</v>
      </c>
      <c r="G49" s="30" t="s">
        <v>297</v>
      </c>
      <c r="H49" s="13" t="s">
        <v>3</v>
      </c>
      <c r="I49" s="26">
        <v>224</v>
      </c>
      <c r="J49" s="22"/>
      <c r="K49" s="23"/>
      <c r="L49" s="32"/>
      <c r="M49" s="24"/>
      <c r="N49" s="20"/>
      <c r="O49" s="20"/>
      <c r="P49" s="20"/>
      <c r="Q49" s="20"/>
      <c r="R49" s="20"/>
    </row>
    <row r="50" spans="1:18" ht="18" customHeight="1">
      <c r="A50" s="9">
        <v>2</v>
      </c>
      <c r="B50" s="10" t="str">
        <f t="shared" si="0"/>
        <v>2级-2级</v>
      </c>
      <c r="C50" s="10" t="s">
        <v>66</v>
      </c>
      <c r="D50" s="10" t="s">
        <v>78</v>
      </c>
      <c r="E50" s="10" t="s">
        <v>66</v>
      </c>
      <c r="F50" s="10" t="s">
        <v>74</v>
      </c>
      <c r="G50" s="30" t="s">
        <v>297</v>
      </c>
      <c r="H50" s="13" t="s">
        <v>3</v>
      </c>
      <c r="I50" s="26">
        <v>263100</v>
      </c>
      <c r="J50" s="22"/>
      <c r="K50" s="23"/>
      <c r="L50" s="32"/>
      <c r="M50" s="24"/>
      <c r="N50" s="20"/>
      <c r="O50" s="20"/>
      <c r="P50" s="20"/>
      <c r="Q50" s="20"/>
      <c r="R50" s="20"/>
    </row>
    <row r="51" spans="1:18" ht="18" customHeight="1">
      <c r="A51" s="9">
        <v>3</v>
      </c>
      <c r="B51" s="10" t="str">
        <f t="shared" si="0"/>
        <v>2级-3级</v>
      </c>
      <c r="C51" s="10" t="s">
        <v>66</v>
      </c>
      <c r="D51" s="10" t="s">
        <v>78</v>
      </c>
      <c r="E51" s="10" t="s">
        <v>69</v>
      </c>
      <c r="F51" s="10" t="s">
        <v>213</v>
      </c>
      <c r="G51" s="30" t="s">
        <v>297</v>
      </c>
      <c r="H51" s="13" t="s">
        <v>3</v>
      </c>
      <c r="I51" s="26">
        <v>28</v>
      </c>
      <c r="J51" s="22"/>
      <c r="K51" s="23"/>
      <c r="L51" s="32"/>
      <c r="M51" s="24"/>
      <c r="N51" s="20"/>
      <c r="O51" s="20"/>
      <c r="P51" s="20"/>
      <c r="Q51" s="20"/>
      <c r="R51" s="20"/>
    </row>
    <row r="52" spans="1:18" ht="18" customHeight="1">
      <c r="A52" s="9">
        <v>4</v>
      </c>
      <c r="B52" s="10" t="str">
        <f t="shared" si="0"/>
        <v>2级-3级</v>
      </c>
      <c r="C52" s="10" t="s">
        <v>66</v>
      </c>
      <c r="D52" s="10" t="s">
        <v>78</v>
      </c>
      <c r="E52" s="10" t="s">
        <v>69</v>
      </c>
      <c r="F52" s="10" t="s">
        <v>197</v>
      </c>
      <c r="G52" s="30" t="s">
        <v>297</v>
      </c>
      <c r="H52" s="13" t="s">
        <v>3</v>
      </c>
      <c r="I52" s="26">
        <v>336</v>
      </c>
      <c r="J52" s="22"/>
      <c r="K52" s="23"/>
      <c r="L52" s="32"/>
      <c r="M52" s="24"/>
      <c r="N52" s="20"/>
      <c r="O52" s="20"/>
      <c r="P52" s="20"/>
      <c r="Q52" s="20"/>
      <c r="R52" s="20"/>
    </row>
    <row r="53" spans="1:18" ht="18" customHeight="1">
      <c r="A53" s="9">
        <v>5</v>
      </c>
      <c r="B53" s="10" t="str">
        <f t="shared" si="0"/>
        <v>2级-2级</v>
      </c>
      <c r="C53" s="10" t="s">
        <v>66</v>
      </c>
      <c r="D53" s="10" t="s">
        <v>78</v>
      </c>
      <c r="E53" s="10" t="s">
        <v>66</v>
      </c>
      <c r="F53" s="10" t="s">
        <v>81</v>
      </c>
      <c r="G53" s="30" t="s">
        <v>297</v>
      </c>
      <c r="H53" s="13" t="s">
        <v>3</v>
      </c>
      <c r="I53" s="26">
        <v>126</v>
      </c>
      <c r="J53" s="22"/>
      <c r="K53" s="23"/>
      <c r="L53" s="32"/>
      <c r="M53" s="24"/>
      <c r="N53" s="20"/>
      <c r="O53" s="20"/>
      <c r="P53" s="20"/>
      <c r="Q53" s="20"/>
      <c r="R53" s="20"/>
    </row>
    <row r="54" spans="1:18" ht="18" customHeight="1">
      <c r="A54" s="9">
        <v>6</v>
      </c>
      <c r="B54" s="10" t="str">
        <f t="shared" si="0"/>
        <v>2级-2级</v>
      </c>
      <c r="C54" s="10" t="s">
        <v>66</v>
      </c>
      <c r="D54" s="10" t="s">
        <v>78</v>
      </c>
      <c r="E54" s="10" t="s">
        <v>66</v>
      </c>
      <c r="F54" s="10" t="s">
        <v>202</v>
      </c>
      <c r="G54" s="30" t="s">
        <v>403</v>
      </c>
      <c r="H54" s="13" t="s">
        <v>6</v>
      </c>
      <c r="I54" s="26">
        <v>693</v>
      </c>
      <c r="J54" s="22"/>
      <c r="K54" s="23"/>
      <c r="L54" s="38"/>
      <c r="M54" s="24"/>
      <c r="N54" s="20"/>
      <c r="O54" s="20" t="str">
        <f t="shared" ref="O54:O59" si="1">IF(M54=0,"OK","待核对")</f>
        <v>OK</v>
      </c>
      <c r="P54" s="20"/>
      <c r="Q54" s="20"/>
      <c r="R54" s="20"/>
    </row>
    <row r="55" spans="1:18" ht="18" customHeight="1">
      <c r="A55" s="9">
        <v>7</v>
      </c>
      <c r="B55" s="10" t="str">
        <f t="shared" si="0"/>
        <v>2级-2级</v>
      </c>
      <c r="C55" s="10" t="s">
        <v>66</v>
      </c>
      <c r="D55" s="10" t="s">
        <v>78</v>
      </c>
      <c r="E55" s="10" t="s">
        <v>66</v>
      </c>
      <c r="F55" s="10" t="s">
        <v>202</v>
      </c>
      <c r="G55" s="30" t="s">
        <v>297</v>
      </c>
      <c r="H55" s="13" t="s">
        <v>3</v>
      </c>
      <c r="I55" s="26">
        <v>840</v>
      </c>
      <c r="J55" s="22"/>
      <c r="K55" s="23"/>
      <c r="L55" s="38"/>
      <c r="M55" s="24"/>
      <c r="N55" s="20"/>
      <c r="O55" s="20" t="str">
        <f t="shared" si="1"/>
        <v>OK</v>
      </c>
      <c r="P55" s="20"/>
      <c r="Q55" s="20"/>
      <c r="R55" s="20"/>
    </row>
    <row r="56" spans="1:18" ht="18" customHeight="1">
      <c r="A56" s="9">
        <v>8</v>
      </c>
      <c r="B56" s="10" t="str">
        <f t="shared" si="0"/>
        <v>2级-2级</v>
      </c>
      <c r="C56" s="10" t="s">
        <v>66</v>
      </c>
      <c r="D56" s="10" t="s">
        <v>78</v>
      </c>
      <c r="E56" s="10" t="s">
        <v>66</v>
      </c>
      <c r="F56" s="10" t="s">
        <v>80</v>
      </c>
      <c r="G56" s="30" t="s">
        <v>403</v>
      </c>
      <c r="H56" s="13" t="s">
        <v>6</v>
      </c>
      <c r="I56" s="26">
        <v>217815.1</v>
      </c>
      <c r="J56" s="22"/>
      <c r="K56" s="23"/>
      <c r="L56" s="38"/>
      <c r="M56" s="24"/>
      <c r="N56" s="20"/>
      <c r="O56" s="20" t="str">
        <f t="shared" si="1"/>
        <v>OK</v>
      </c>
      <c r="P56" s="20"/>
      <c r="Q56" s="20"/>
      <c r="R56" s="20"/>
    </row>
    <row r="57" spans="1:18" ht="18" customHeight="1">
      <c r="A57" s="9">
        <v>9</v>
      </c>
      <c r="B57" s="10" t="str">
        <f t="shared" si="0"/>
        <v>2级-2级</v>
      </c>
      <c r="C57" s="10" t="s">
        <v>66</v>
      </c>
      <c r="D57" s="10" t="s">
        <v>78</v>
      </c>
      <c r="E57" s="10" t="s">
        <v>66</v>
      </c>
      <c r="F57" s="10" t="s">
        <v>80</v>
      </c>
      <c r="G57" s="30" t="s">
        <v>297</v>
      </c>
      <c r="H57" s="13" t="s">
        <v>3</v>
      </c>
      <c r="I57" s="26">
        <v>112</v>
      </c>
      <c r="J57" s="22"/>
      <c r="K57" s="23"/>
      <c r="L57" s="40"/>
      <c r="M57" s="24"/>
      <c r="N57" s="20"/>
      <c r="O57" s="20" t="str">
        <f t="shared" si="1"/>
        <v>OK</v>
      </c>
      <c r="P57" s="20"/>
      <c r="Q57" s="20"/>
      <c r="R57" s="20"/>
    </row>
    <row r="58" spans="1:18" ht="18" customHeight="1">
      <c r="A58" s="9">
        <v>10</v>
      </c>
      <c r="B58" s="10" t="str">
        <f t="shared" si="0"/>
        <v>2级-2级</v>
      </c>
      <c r="C58" s="10" t="s">
        <v>66</v>
      </c>
      <c r="D58" s="10" t="s">
        <v>78</v>
      </c>
      <c r="E58" s="10" t="s">
        <v>66</v>
      </c>
      <c r="F58" s="10" t="s">
        <v>89</v>
      </c>
      <c r="G58" s="30" t="s">
        <v>297</v>
      </c>
      <c r="H58" s="13" t="s">
        <v>3</v>
      </c>
      <c r="I58" s="26">
        <v>1764</v>
      </c>
      <c r="J58" s="22"/>
      <c r="K58" s="23"/>
      <c r="L58" s="40"/>
      <c r="M58" s="24"/>
      <c r="N58" s="20"/>
      <c r="O58" s="20" t="str">
        <f t="shared" si="1"/>
        <v>OK</v>
      </c>
      <c r="P58" s="20"/>
      <c r="Q58" s="20"/>
      <c r="R58" s="20"/>
    </row>
    <row r="59" spans="1:18" ht="18" customHeight="1">
      <c r="A59" s="9">
        <v>11</v>
      </c>
      <c r="B59" s="10" t="str">
        <f t="shared" si="0"/>
        <v>2级-3级</v>
      </c>
      <c r="C59" s="10" t="s">
        <v>66</v>
      </c>
      <c r="D59" s="10" t="s">
        <v>78</v>
      </c>
      <c r="E59" s="10" t="s">
        <v>69</v>
      </c>
      <c r="F59" s="10" t="s">
        <v>196</v>
      </c>
      <c r="G59" s="30" t="s">
        <v>297</v>
      </c>
      <c r="H59" s="13" t="s">
        <v>3</v>
      </c>
      <c r="I59" s="26">
        <v>1036</v>
      </c>
      <c r="J59" s="22"/>
      <c r="K59" s="23"/>
      <c r="L59" s="20"/>
      <c r="M59" s="24"/>
      <c r="N59" s="20"/>
      <c r="O59" s="20" t="str">
        <f t="shared" si="1"/>
        <v>OK</v>
      </c>
      <c r="P59" s="20"/>
      <c r="Q59" s="20"/>
      <c r="R59" s="20"/>
    </row>
    <row r="60" spans="1:18" ht="18" customHeight="1">
      <c r="A60" s="9">
        <v>12</v>
      </c>
      <c r="B60" s="10" t="str">
        <f t="shared" si="0"/>
        <v>2级-3级</v>
      </c>
      <c r="C60" s="10" t="s">
        <v>66</v>
      </c>
      <c r="D60" s="10" t="s">
        <v>78</v>
      </c>
      <c r="E60" s="10" t="s">
        <v>69</v>
      </c>
      <c r="F60" s="10" t="s">
        <v>195</v>
      </c>
      <c r="G60" s="30" t="s">
        <v>297</v>
      </c>
      <c r="H60" s="13" t="s">
        <v>3</v>
      </c>
      <c r="I60" s="26">
        <v>154</v>
      </c>
      <c r="J60" s="22"/>
      <c r="K60" s="23"/>
      <c r="L60" s="20"/>
      <c r="M60" s="24"/>
      <c r="N60" s="20"/>
      <c r="O60" s="20"/>
      <c r="P60" s="20"/>
      <c r="Q60" s="20"/>
      <c r="R60" s="20"/>
    </row>
    <row r="61" spans="1:18" ht="18" customHeight="1">
      <c r="A61" s="9">
        <v>13</v>
      </c>
      <c r="B61" s="10" t="str">
        <f t="shared" si="0"/>
        <v>2级-3级</v>
      </c>
      <c r="C61" s="10" t="s">
        <v>66</v>
      </c>
      <c r="D61" s="10" t="s">
        <v>78</v>
      </c>
      <c r="E61" s="10" t="s">
        <v>69</v>
      </c>
      <c r="F61" s="10" t="s">
        <v>231</v>
      </c>
      <c r="G61" s="30" t="s">
        <v>297</v>
      </c>
      <c r="H61" s="13" t="s">
        <v>3</v>
      </c>
      <c r="I61" s="26">
        <v>28</v>
      </c>
      <c r="J61" s="22"/>
      <c r="K61" s="23"/>
      <c r="L61" s="20"/>
      <c r="M61" s="24"/>
      <c r="N61" s="20"/>
      <c r="O61" s="20"/>
      <c r="P61" s="20"/>
      <c r="Q61" s="20"/>
      <c r="R61" s="20"/>
    </row>
    <row r="62" spans="1:18" ht="18" customHeight="1">
      <c r="A62" s="9">
        <v>14</v>
      </c>
      <c r="B62" s="10" t="str">
        <f t="shared" si="0"/>
        <v>2级-3级</v>
      </c>
      <c r="C62" s="10" t="s">
        <v>66</v>
      </c>
      <c r="D62" s="10" t="s">
        <v>78</v>
      </c>
      <c r="E62" s="10" t="s">
        <v>69</v>
      </c>
      <c r="F62" s="10" t="s">
        <v>161</v>
      </c>
      <c r="G62" s="30" t="s">
        <v>403</v>
      </c>
      <c r="H62" s="13" t="s">
        <v>6</v>
      </c>
      <c r="I62" s="26">
        <v>63299</v>
      </c>
      <c r="J62" s="22"/>
      <c r="K62" s="23"/>
      <c r="L62" s="20"/>
      <c r="M62" s="24"/>
      <c r="N62" s="20"/>
      <c r="O62" s="20"/>
      <c r="P62" s="20"/>
      <c r="Q62" s="20"/>
      <c r="R62" s="20"/>
    </row>
    <row r="63" spans="1:18" ht="18" customHeight="1">
      <c r="A63" s="9">
        <v>15</v>
      </c>
      <c r="B63" s="10" t="str">
        <f t="shared" si="0"/>
        <v>2级-3级</v>
      </c>
      <c r="C63" s="10" t="s">
        <v>66</v>
      </c>
      <c r="D63" s="10" t="s">
        <v>78</v>
      </c>
      <c r="E63" s="10" t="s">
        <v>69</v>
      </c>
      <c r="F63" s="10" t="s">
        <v>381</v>
      </c>
      <c r="G63" s="30" t="s">
        <v>297</v>
      </c>
      <c r="H63" s="13" t="s">
        <v>3</v>
      </c>
      <c r="I63" s="26">
        <v>70</v>
      </c>
      <c r="J63" s="22"/>
      <c r="K63" s="23"/>
      <c r="L63" s="20"/>
      <c r="M63" s="24"/>
      <c r="N63" s="20"/>
      <c r="O63" s="20"/>
      <c r="P63" s="20"/>
      <c r="Q63" s="20"/>
      <c r="R63" s="20"/>
    </row>
    <row r="64" spans="1:18" ht="18" customHeight="1">
      <c r="A64" s="9">
        <v>16</v>
      </c>
      <c r="B64" s="10" t="str">
        <f t="shared" si="0"/>
        <v>2级-3级</v>
      </c>
      <c r="C64" s="10" t="s">
        <v>66</v>
      </c>
      <c r="D64" s="10" t="s">
        <v>78</v>
      </c>
      <c r="E64" s="10" t="s">
        <v>69</v>
      </c>
      <c r="F64" s="10" t="s">
        <v>194</v>
      </c>
      <c r="G64" s="30" t="s">
        <v>297</v>
      </c>
      <c r="H64" s="13" t="s">
        <v>3</v>
      </c>
      <c r="I64" s="26">
        <v>294</v>
      </c>
      <c r="J64" s="22"/>
      <c r="K64" s="23"/>
      <c r="L64" s="20"/>
      <c r="M64" s="24"/>
      <c r="N64" s="20"/>
      <c r="O64" s="20"/>
      <c r="P64" s="20"/>
      <c r="Q64" s="20"/>
      <c r="R64" s="20"/>
    </row>
    <row r="65" spans="1:18" ht="18" customHeight="1">
      <c r="A65" s="9">
        <v>17</v>
      </c>
      <c r="B65" s="10" t="str">
        <f t="shared" si="0"/>
        <v>2级-3级</v>
      </c>
      <c r="C65" s="10" t="s">
        <v>66</v>
      </c>
      <c r="D65" s="10" t="s">
        <v>78</v>
      </c>
      <c r="E65" s="10" t="s">
        <v>69</v>
      </c>
      <c r="F65" s="10" t="s">
        <v>355</v>
      </c>
      <c r="G65" s="30" t="s">
        <v>297</v>
      </c>
      <c r="H65" s="13" t="s">
        <v>3</v>
      </c>
      <c r="I65" s="26">
        <v>14</v>
      </c>
      <c r="J65" s="22"/>
      <c r="K65" s="23"/>
      <c r="L65" s="20"/>
      <c r="M65" s="24"/>
      <c r="N65" s="20"/>
      <c r="O65" s="20"/>
      <c r="P65" s="20"/>
      <c r="Q65" s="20"/>
      <c r="R65" s="20"/>
    </row>
    <row r="66" spans="1:18" ht="18" customHeight="1">
      <c r="A66" s="9">
        <v>18</v>
      </c>
      <c r="B66" s="10" t="str">
        <f t="shared" si="0"/>
        <v>2级-3级</v>
      </c>
      <c r="C66" s="10" t="s">
        <v>66</v>
      </c>
      <c r="D66" s="10" t="s">
        <v>78</v>
      </c>
      <c r="E66" s="10" t="s">
        <v>69</v>
      </c>
      <c r="F66" s="10" t="s">
        <v>371</v>
      </c>
      <c r="G66" s="30" t="s">
        <v>297</v>
      </c>
      <c r="H66" s="13" t="s">
        <v>3</v>
      </c>
      <c r="I66" s="26">
        <v>42</v>
      </c>
      <c r="J66" s="22"/>
      <c r="K66" s="23"/>
      <c r="L66" s="20"/>
      <c r="M66" s="24"/>
      <c r="N66" s="20"/>
      <c r="O66" s="20"/>
      <c r="P66" s="20"/>
      <c r="Q66" s="20"/>
      <c r="R66" s="20"/>
    </row>
    <row r="67" spans="1:18" ht="18" customHeight="1">
      <c r="A67" s="9">
        <v>19</v>
      </c>
      <c r="B67" s="10" t="str">
        <f t="shared" si="0"/>
        <v>2级-3级</v>
      </c>
      <c r="C67" s="10" t="s">
        <v>66</v>
      </c>
      <c r="D67" s="10" t="s">
        <v>78</v>
      </c>
      <c r="E67" s="10" t="s">
        <v>69</v>
      </c>
      <c r="F67" s="10" t="s">
        <v>180</v>
      </c>
      <c r="G67" s="30" t="s">
        <v>403</v>
      </c>
      <c r="H67" s="13" t="s">
        <v>6</v>
      </c>
      <c r="I67" s="26">
        <v>2306</v>
      </c>
      <c r="J67" s="22"/>
      <c r="K67" s="23"/>
      <c r="L67" s="20"/>
      <c r="M67" s="24"/>
      <c r="N67" s="20"/>
      <c r="O67" s="20"/>
      <c r="P67" s="20"/>
      <c r="Q67" s="20"/>
      <c r="R67" s="20"/>
    </row>
    <row r="68" spans="1:18" ht="18" customHeight="1">
      <c r="A68" s="9">
        <v>20</v>
      </c>
      <c r="B68" s="10" t="str">
        <f t="shared" si="0"/>
        <v>2级-3级</v>
      </c>
      <c r="C68" s="10" t="s">
        <v>66</v>
      </c>
      <c r="D68" s="10" t="s">
        <v>78</v>
      </c>
      <c r="E68" s="10" t="s">
        <v>69</v>
      </c>
      <c r="F68" s="10" t="s">
        <v>180</v>
      </c>
      <c r="G68" s="30" t="s">
        <v>297</v>
      </c>
      <c r="H68" s="13" t="s">
        <v>3</v>
      </c>
      <c r="I68" s="26">
        <v>196</v>
      </c>
      <c r="J68" s="22"/>
      <c r="K68" s="23"/>
      <c r="L68" s="20"/>
      <c r="M68" s="24"/>
      <c r="N68" s="20"/>
      <c r="O68" s="20"/>
      <c r="P68" s="20"/>
      <c r="Q68" s="20"/>
      <c r="R68" s="20"/>
    </row>
    <row r="69" spans="1:18" ht="18" customHeight="1">
      <c r="A69" s="9">
        <v>21</v>
      </c>
      <c r="B69" s="10" t="str">
        <f t="shared" si="0"/>
        <v>2级-4级</v>
      </c>
      <c r="C69" s="10" t="s">
        <v>66</v>
      </c>
      <c r="D69" s="10" t="s">
        <v>78</v>
      </c>
      <c r="E69" s="10" t="s">
        <v>72</v>
      </c>
      <c r="F69" s="10" t="s">
        <v>73</v>
      </c>
      <c r="G69" s="30" t="s">
        <v>403</v>
      </c>
      <c r="H69" s="13" t="s">
        <v>6</v>
      </c>
      <c r="I69" s="26">
        <v>3832</v>
      </c>
      <c r="J69" s="22"/>
      <c r="K69" s="23"/>
      <c r="L69" s="20"/>
      <c r="M69" s="24"/>
      <c r="N69" s="20"/>
      <c r="O69" s="20"/>
      <c r="P69" s="20"/>
      <c r="Q69" s="20"/>
      <c r="R69" s="20"/>
    </row>
    <row r="70" spans="1:18" ht="18" customHeight="1">
      <c r="A70" s="9">
        <v>22</v>
      </c>
      <c r="B70" s="10" t="str">
        <f t="shared" si="0"/>
        <v>2级-3级</v>
      </c>
      <c r="C70" s="73" t="s">
        <v>66</v>
      </c>
      <c r="D70" s="73" t="s">
        <v>78</v>
      </c>
      <c r="E70" s="73" t="s">
        <v>69</v>
      </c>
      <c r="F70" s="73" t="s">
        <v>354</v>
      </c>
      <c r="G70" s="119" t="s">
        <v>297</v>
      </c>
      <c r="H70" s="77" t="s">
        <v>3</v>
      </c>
      <c r="I70" s="26">
        <v>224</v>
      </c>
      <c r="J70" s="22"/>
      <c r="K70" s="23"/>
      <c r="L70" s="20"/>
      <c r="M70" s="24"/>
      <c r="N70" s="20"/>
      <c r="O70" s="20"/>
      <c r="P70" s="20"/>
      <c r="Q70" s="20"/>
      <c r="R70" s="20"/>
    </row>
    <row r="71" spans="1:18" ht="18" customHeight="1">
      <c r="A71" s="9">
        <v>23</v>
      </c>
      <c r="B71" s="10" t="str">
        <f t="shared" si="0"/>
        <v>2级-2级</v>
      </c>
      <c r="C71" s="73" t="s">
        <v>66</v>
      </c>
      <c r="D71" s="73" t="s">
        <v>78</v>
      </c>
      <c r="E71" s="73" t="s">
        <v>66</v>
      </c>
      <c r="F71" s="73" t="s">
        <v>83</v>
      </c>
      <c r="G71" s="119" t="s">
        <v>297</v>
      </c>
      <c r="H71" s="77" t="s">
        <v>3</v>
      </c>
      <c r="I71" s="26">
        <v>490</v>
      </c>
      <c r="J71" s="22"/>
      <c r="K71" s="23"/>
      <c r="L71" s="20"/>
      <c r="M71" s="24"/>
      <c r="N71" s="20"/>
      <c r="O71" s="20"/>
      <c r="P71" s="20"/>
      <c r="Q71" s="20"/>
      <c r="R71" s="20"/>
    </row>
    <row r="72" spans="1:18" ht="18" customHeight="1">
      <c r="A72" s="9">
        <v>24</v>
      </c>
      <c r="B72" s="10" t="str">
        <f t="shared" si="0"/>
        <v>2级-3级</v>
      </c>
      <c r="C72" s="73" t="s">
        <v>66</v>
      </c>
      <c r="D72" s="73" t="s">
        <v>78</v>
      </c>
      <c r="E72" s="73" t="s">
        <v>69</v>
      </c>
      <c r="F72" s="73" t="s">
        <v>102</v>
      </c>
      <c r="G72" s="119" t="s">
        <v>297</v>
      </c>
      <c r="H72" s="77" t="s">
        <v>3</v>
      </c>
      <c r="I72" s="26">
        <v>1918</v>
      </c>
      <c r="J72" s="22"/>
      <c r="K72" s="23"/>
      <c r="L72" s="20"/>
      <c r="M72" s="24"/>
      <c r="N72" s="20"/>
      <c r="O72" s="20"/>
      <c r="P72" s="20"/>
      <c r="Q72" s="20"/>
      <c r="R72" s="20"/>
    </row>
    <row r="73" spans="1:18" ht="18" customHeight="1">
      <c r="A73" s="9">
        <v>25</v>
      </c>
      <c r="B73" s="10" t="str">
        <f t="shared" si="0"/>
        <v>2级-3级</v>
      </c>
      <c r="C73" s="73" t="s">
        <v>66</v>
      </c>
      <c r="D73" s="73" t="s">
        <v>78</v>
      </c>
      <c r="E73" s="73" t="s">
        <v>69</v>
      </c>
      <c r="F73" s="73" t="s">
        <v>102</v>
      </c>
      <c r="G73" s="136" t="s">
        <v>403</v>
      </c>
      <c r="H73" s="77" t="s">
        <v>6</v>
      </c>
      <c r="I73" s="26">
        <v>1701.7</v>
      </c>
      <c r="J73" s="22"/>
      <c r="K73" s="23"/>
      <c r="L73" s="20"/>
      <c r="M73" s="24"/>
      <c r="N73" s="20"/>
      <c r="O73" s="20"/>
      <c r="P73" s="20"/>
      <c r="Q73" s="20"/>
      <c r="R73" s="20"/>
    </row>
    <row r="74" spans="1:18" ht="18" customHeight="1">
      <c r="A74" s="9">
        <v>26</v>
      </c>
      <c r="B74" s="10" t="str">
        <f t="shared" si="0"/>
        <v>2级-3级</v>
      </c>
      <c r="C74" s="73" t="s">
        <v>66</v>
      </c>
      <c r="D74" s="73" t="s">
        <v>78</v>
      </c>
      <c r="E74" s="73" t="s">
        <v>69</v>
      </c>
      <c r="F74" s="73" t="s">
        <v>279</v>
      </c>
      <c r="G74" s="136" t="s">
        <v>403</v>
      </c>
      <c r="H74" s="77" t="s">
        <v>6</v>
      </c>
      <c r="I74" s="26">
        <v>344356.83</v>
      </c>
      <c r="J74" s="22"/>
      <c r="K74" s="23"/>
      <c r="L74" s="20"/>
      <c r="M74" s="24"/>
      <c r="N74" s="20"/>
      <c r="O74" s="20"/>
      <c r="P74" s="20"/>
      <c r="Q74" s="20"/>
      <c r="R74" s="20"/>
    </row>
    <row r="75" spans="1:18" ht="18" customHeight="1">
      <c r="A75" s="9">
        <v>27</v>
      </c>
      <c r="B75" s="10" t="str">
        <f t="shared" si="0"/>
        <v>2级-2级</v>
      </c>
      <c r="C75" s="73" t="s">
        <v>66</v>
      </c>
      <c r="D75" s="73" t="s">
        <v>78</v>
      </c>
      <c r="E75" s="73" t="s">
        <v>66</v>
      </c>
      <c r="F75" s="73" t="s">
        <v>67</v>
      </c>
      <c r="G75" s="136" t="s">
        <v>694</v>
      </c>
      <c r="H75" s="77" t="s">
        <v>5</v>
      </c>
      <c r="I75" s="26">
        <v>256828.26</v>
      </c>
      <c r="J75" s="22"/>
      <c r="K75" s="23"/>
      <c r="L75" s="20"/>
      <c r="M75" s="24"/>
      <c r="N75" s="20"/>
      <c r="O75" s="20"/>
      <c r="P75" s="20"/>
      <c r="Q75" s="20"/>
      <c r="R75" s="20"/>
    </row>
    <row r="76" spans="1:18" ht="18" customHeight="1">
      <c r="A76" s="9">
        <v>28</v>
      </c>
      <c r="B76" s="10" t="str">
        <f t="shared" si="0"/>
        <v>2级-2级</v>
      </c>
      <c r="C76" s="73" t="s">
        <v>66</v>
      </c>
      <c r="D76" s="73" t="s">
        <v>78</v>
      </c>
      <c r="E76" s="73" t="s">
        <v>66</v>
      </c>
      <c r="F76" s="73" t="s">
        <v>67</v>
      </c>
      <c r="G76" s="136" t="s">
        <v>403</v>
      </c>
      <c r="H76" s="77" t="s">
        <v>6</v>
      </c>
      <c r="I76" s="26">
        <v>1647274.84</v>
      </c>
      <c r="J76" s="22"/>
      <c r="K76" s="23"/>
      <c r="L76" s="20"/>
      <c r="M76" s="24"/>
      <c r="N76" s="20"/>
      <c r="O76" s="20"/>
      <c r="P76" s="20"/>
      <c r="Q76" s="20"/>
      <c r="R76" s="20"/>
    </row>
    <row r="77" spans="1:18" ht="18" customHeight="1">
      <c r="A77" s="9">
        <v>29</v>
      </c>
      <c r="B77" s="10" t="str">
        <f t="shared" si="0"/>
        <v>2级-2级</v>
      </c>
      <c r="C77" s="73" t="s">
        <v>66</v>
      </c>
      <c r="D77" s="73" t="s">
        <v>78</v>
      </c>
      <c r="E77" s="73" t="s">
        <v>66</v>
      </c>
      <c r="F77" s="73" t="s">
        <v>175</v>
      </c>
      <c r="G77" s="136" t="s">
        <v>403</v>
      </c>
      <c r="H77" s="77" t="s">
        <v>6</v>
      </c>
      <c r="I77" s="26">
        <v>32113548.530000001</v>
      </c>
      <c r="J77" s="22"/>
      <c r="K77" s="23"/>
      <c r="L77" s="20"/>
      <c r="M77" s="24"/>
      <c r="N77" s="20"/>
      <c r="O77" s="20"/>
      <c r="P77" s="20"/>
      <c r="Q77" s="20"/>
      <c r="R77" s="20"/>
    </row>
    <row r="78" spans="1:18" ht="18" customHeight="1">
      <c r="A78" s="9">
        <v>30</v>
      </c>
      <c r="B78" s="10" t="str">
        <f t="shared" si="0"/>
        <v>2级-2级</v>
      </c>
      <c r="C78" s="73" t="s">
        <v>66</v>
      </c>
      <c r="D78" s="73" t="s">
        <v>78</v>
      </c>
      <c r="E78" s="73" t="s">
        <v>66</v>
      </c>
      <c r="F78" s="73" t="s">
        <v>175</v>
      </c>
      <c r="G78" s="119" t="s">
        <v>297</v>
      </c>
      <c r="H78" s="77" t="s">
        <v>3</v>
      </c>
      <c r="I78" s="26">
        <v>1148</v>
      </c>
      <c r="J78" s="22"/>
      <c r="K78" s="23"/>
      <c r="L78" s="20"/>
      <c r="M78" s="24"/>
      <c r="N78" s="20"/>
      <c r="O78" s="20"/>
      <c r="P78" s="20"/>
      <c r="Q78" s="20"/>
      <c r="R78" s="20"/>
    </row>
    <row r="79" spans="1:18" ht="18" customHeight="1">
      <c r="A79" s="9">
        <v>31</v>
      </c>
      <c r="B79" s="10" t="str">
        <f t="shared" si="0"/>
        <v>2级-3级</v>
      </c>
      <c r="C79" s="73" t="s">
        <v>66</v>
      </c>
      <c r="D79" s="73" t="s">
        <v>78</v>
      </c>
      <c r="E79" s="73" t="s">
        <v>69</v>
      </c>
      <c r="F79" s="73" t="s">
        <v>476</v>
      </c>
      <c r="G79" s="136" t="s">
        <v>403</v>
      </c>
      <c r="H79" s="77" t="s">
        <v>6</v>
      </c>
      <c r="I79" s="26">
        <v>124597.75999999999</v>
      </c>
      <c r="J79" s="22"/>
      <c r="K79" s="23"/>
      <c r="L79" s="20"/>
      <c r="M79" s="24"/>
      <c r="N79" s="20"/>
      <c r="O79" s="20"/>
      <c r="P79" s="20"/>
      <c r="Q79" s="20"/>
      <c r="R79" s="20"/>
    </row>
    <row r="80" spans="1:18" ht="18" customHeight="1">
      <c r="A80" s="9">
        <v>32</v>
      </c>
      <c r="B80" s="10" t="str">
        <f t="shared" si="0"/>
        <v>2级-3级</v>
      </c>
      <c r="C80" s="73" t="s">
        <v>66</v>
      </c>
      <c r="D80" s="73" t="s">
        <v>78</v>
      </c>
      <c r="E80" s="73" t="s">
        <v>69</v>
      </c>
      <c r="F80" s="73" t="s">
        <v>158</v>
      </c>
      <c r="G80" s="136" t="s">
        <v>403</v>
      </c>
      <c r="H80" s="77" t="s">
        <v>6</v>
      </c>
      <c r="I80" s="26">
        <v>273713</v>
      </c>
      <c r="J80" s="22"/>
      <c r="K80" s="23"/>
      <c r="L80" s="20"/>
      <c r="M80" s="24"/>
      <c r="N80" s="20"/>
      <c r="O80" s="20"/>
      <c r="P80" s="20"/>
      <c r="Q80" s="20"/>
      <c r="R80" s="20"/>
    </row>
    <row r="81" spans="1:18" ht="18" customHeight="1">
      <c r="A81" s="9">
        <v>33</v>
      </c>
      <c r="B81" s="10" t="str">
        <f t="shared" si="0"/>
        <v>2级-2级</v>
      </c>
      <c r="C81" s="73" t="s">
        <v>66</v>
      </c>
      <c r="D81" s="73" t="s">
        <v>78</v>
      </c>
      <c r="E81" s="73" t="s">
        <v>66</v>
      </c>
      <c r="F81" s="73" t="s">
        <v>106</v>
      </c>
      <c r="G81" s="119" t="s">
        <v>297</v>
      </c>
      <c r="H81" s="77" t="s">
        <v>3</v>
      </c>
      <c r="I81" s="26">
        <v>280</v>
      </c>
      <c r="J81" s="22"/>
      <c r="K81" s="23"/>
      <c r="L81" s="20"/>
      <c r="M81" s="24"/>
      <c r="N81" s="20"/>
      <c r="O81" s="20"/>
      <c r="P81" s="20"/>
      <c r="Q81" s="20"/>
      <c r="R81" s="20"/>
    </row>
    <row r="82" spans="1:18" ht="18" customHeight="1">
      <c r="A82" s="9">
        <v>34</v>
      </c>
      <c r="B82" s="10" t="str">
        <f t="shared" si="0"/>
        <v>2级-4级</v>
      </c>
      <c r="C82" s="73" t="s">
        <v>66</v>
      </c>
      <c r="D82" s="73" t="s">
        <v>78</v>
      </c>
      <c r="E82" s="73" t="s">
        <v>72</v>
      </c>
      <c r="F82" s="73" t="s">
        <v>173</v>
      </c>
      <c r="G82" s="119" t="s">
        <v>297</v>
      </c>
      <c r="H82" s="77" t="s">
        <v>3</v>
      </c>
      <c r="I82" s="26">
        <v>15440</v>
      </c>
      <c r="J82" s="22"/>
      <c r="K82" s="23"/>
      <c r="L82" s="20"/>
      <c r="M82" s="24"/>
      <c r="N82" s="20"/>
      <c r="O82" s="20"/>
      <c r="P82" s="20"/>
      <c r="Q82" s="20"/>
      <c r="R82" s="20"/>
    </row>
    <row r="83" spans="1:18" ht="18" customHeight="1">
      <c r="A83" s="9">
        <v>35</v>
      </c>
      <c r="B83" s="10" t="str">
        <f t="shared" si="0"/>
        <v>2级-3级</v>
      </c>
      <c r="C83" s="73" t="s">
        <v>66</v>
      </c>
      <c r="D83" s="73" t="s">
        <v>78</v>
      </c>
      <c r="E83" s="73" t="s">
        <v>69</v>
      </c>
      <c r="F83" s="73" t="s">
        <v>96</v>
      </c>
      <c r="G83" s="119" t="s">
        <v>297</v>
      </c>
      <c r="H83" s="77" t="s">
        <v>3</v>
      </c>
      <c r="I83" s="26">
        <v>84</v>
      </c>
      <c r="J83" s="22"/>
      <c r="K83" s="23"/>
      <c r="L83" s="20"/>
      <c r="M83" s="24"/>
      <c r="N83" s="20"/>
      <c r="O83" s="20"/>
      <c r="P83" s="20"/>
      <c r="Q83" s="20"/>
      <c r="R83" s="20"/>
    </row>
    <row r="84" spans="1:18" ht="18" customHeight="1">
      <c r="A84" s="9">
        <v>36</v>
      </c>
      <c r="B84" s="10" t="str">
        <f t="shared" si="0"/>
        <v>2级-4级</v>
      </c>
      <c r="C84" s="73" t="s">
        <v>66</v>
      </c>
      <c r="D84" s="73" t="s">
        <v>78</v>
      </c>
      <c r="E84" s="73" t="s">
        <v>72</v>
      </c>
      <c r="F84" s="73" t="s">
        <v>97</v>
      </c>
      <c r="G84" s="119" t="s">
        <v>297</v>
      </c>
      <c r="H84" s="77" t="s">
        <v>3</v>
      </c>
      <c r="I84" s="26">
        <v>182</v>
      </c>
      <c r="J84" s="22"/>
      <c r="K84" s="23"/>
      <c r="L84" s="20"/>
      <c r="M84" s="24"/>
      <c r="N84" s="20"/>
      <c r="O84" s="20"/>
      <c r="P84" s="20"/>
      <c r="Q84" s="20"/>
      <c r="R84" s="20"/>
    </row>
    <row r="85" spans="1:18" ht="18" customHeight="1">
      <c r="A85" s="9">
        <v>37</v>
      </c>
      <c r="B85" s="10" t="str">
        <f t="shared" si="0"/>
        <v>2级-4级</v>
      </c>
      <c r="C85" s="73" t="s">
        <v>66</v>
      </c>
      <c r="D85" s="73" t="s">
        <v>78</v>
      </c>
      <c r="E85" s="73" t="s">
        <v>72</v>
      </c>
      <c r="F85" s="73" t="s">
        <v>76</v>
      </c>
      <c r="G85" s="119" t="s">
        <v>297</v>
      </c>
      <c r="H85" s="77" t="s">
        <v>3</v>
      </c>
      <c r="I85" s="26">
        <v>518</v>
      </c>
      <c r="J85" s="22"/>
      <c r="K85" s="23"/>
      <c r="L85" s="20"/>
      <c r="M85" s="24"/>
      <c r="N85" s="20"/>
      <c r="O85" s="20"/>
      <c r="P85" s="20"/>
      <c r="Q85" s="20"/>
      <c r="R85" s="20"/>
    </row>
    <row r="86" spans="1:18" ht="18" customHeight="1">
      <c r="A86" s="9">
        <v>38</v>
      </c>
      <c r="B86" s="10" t="str">
        <f t="shared" si="0"/>
        <v>2级-4级</v>
      </c>
      <c r="C86" s="73" t="s">
        <v>66</v>
      </c>
      <c r="D86" s="73" t="s">
        <v>78</v>
      </c>
      <c r="E86" s="73" t="s">
        <v>72</v>
      </c>
      <c r="F86" s="73" t="s">
        <v>76</v>
      </c>
      <c r="G86" s="136" t="s">
        <v>512</v>
      </c>
      <c r="H86" s="77" t="s">
        <v>9</v>
      </c>
      <c r="I86" s="26">
        <v>314204.15000000002</v>
      </c>
      <c r="J86" s="22"/>
      <c r="K86" s="23"/>
      <c r="L86" s="20"/>
      <c r="M86" s="24"/>
      <c r="N86" s="20"/>
      <c r="O86" s="20"/>
      <c r="P86" s="20"/>
      <c r="Q86" s="20"/>
      <c r="R86" s="20"/>
    </row>
    <row r="87" spans="1:18" ht="18" customHeight="1">
      <c r="A87" s="9">
        <v>39</v>
      </c>
      <c r="B87" s="10" t="str">
        <f t="shared" si="0"/>
        <v>2级-4级</v>
      </c>
      <c r="C87" s="73" t="s">
        <v>66</v>
      </c>
      <c r="D87" s="73" t="s">
        <v>78</v>
      </c>
      <c r="E87" s="73" t="s">
        <v>72</v>
      </c>
      <c r="F87" s="73" t="s">
        <v>76</v>
      </c>
      <c r="G87" s="136" t="s">
        <v>695</v>
      </c>
      <c r="H87" s="77" t="s">
        <v>5</v>
      </c>
      <c r="I87" s="26">
        <v>467056.46</v>
      </c>
      <c r="J87" s="22"/>
      <c r="K87" s="23"/>
      <c r="L87" s="20"/>
      <c r="M87" s="24"/>
      <c r="N87" s="20"/>
      <c r="O87" s="20"/>
      <c r="P87" s="20"/>
      <c r="Q87" s="20"/>
      <c r="R87" s="20"/>
    </row>
    <row r="88" spans="1:18" ht="18" customHeight="1">
      <c r="A88" s="9">
        <v>40</v>
      </c>
      <c r="B88" s="10" t="str">
        <f t="shared" si="0"/>
        <v>2级-4级</v>
      </c>
      <c r="C88" s="73" t="s">
        <v>66</v>
      </c>
      <c r="D88" s="73" t="s">
        <v>78</v>
      </c>
      <c r="E88" s="73" t="s">
        <v>72</v>
      </c>
      <c r="F88" s="73" t="s">
        <v>76</v>
      </c>
      <c r="G88" s="136" t="s">
        <v>276</v>
      </c>
      <c r="H88" s="77" t="s">
        <v>5</v>
      </c>
      <c r="I88" s="26">
        <v>1196970.92</v>
      </c>
      <c r="J88" s="22"/>
      <c r="K88" s="23"/>
      <c r="L88" s="20"/>
      <c r="M88" s="24"/>
      <c r="N88" s="20"/>
      <c r="O88" s="20"/>
      <c r="P88" s="20"/>
      <c r="Q88" s="20"/>
      <c r="R88" s="20"/>
    </row>
    <row r="89" spans="1:18" ht="18" customHeight="1">
      <c r="A89" s="9">
        <v>41</v>
      </c>
      <c r="B89" s="10" t="str">
        <f t="shared" si="0"/>
        <v>2级-2级</v>
      </c>
      <c r="C89" s="73" t="s">
        <v>66</v>
      </c>
      <c r="D89" s="73" t="s">
        <v>78</v>
      </c>
      <c r="E89" s="73" t="s">
        <v>66</v>
      </c>
      <c r="F89" s="73" t="s">
        <v>88</v>
      </c>
      <c r="G89" s="119" t="s">
        <v>297</v>
      </c>
      <c r="H89" s="77" t="s">
        <v>3</v>
      </c>
      <c r="I89" s="26">
        <v>280</v>
      </c>
      <c r="J89" s="22"/>
      <c r="K89" s="23"/>
      <c r="L89" s="20"/>
      <c r="M89" s="24"/>
      <c r="N89" s="20"/>
      <c r="O89" s="20"/>
      <c r="P89" s="20"/>
      <c r="Q89" s="20"/>
      <c r="R89" s="20"/>
    </row>
    <row r="90" spans="1:18" ht="18" customHeight="1">
      <c r="A90" s="9">
        <v>42</v>
      </c>
      <c r="B90" s="10" t="str">
        <f t="shared" si="0"/>
        <v>2级-3级</v>
      </c>
      <c r="C90" s="73" t="s">
        <v>66</v>
      </c>
      <c r="D90" s="73" t="s">
        <v>78</v>
      </c>
      <c r="E90" s="73" t="s">
        <v>69</v>
      </c>
      <c r="F90" s="73" t="s">
        <v>70</v>
      </c>
      <c r="G90" s="119" t="s">
        <v>297</v>
      </c>
      <c r="H90" s="77" t="s">
        <v>3</v>
      </c>
      <c r="I90" s="26">
        <v>42</v>
      </c>
      <c r="J90" s="22"/>
      <c r="K90" s="23"/>
      <c r="L90" s="20"/>
      <c r="M90" s="24"/>
      <c r="N90" s="20"/>
      <c r="O90" s="20"/>
      <c r="P90" s="20"/>
      <c r="Q90" s="20"/>
      <c r="R90" s="20"/>
    </row>
    <row r="91" spans="1:18" ht="18" customHeight="1">
      <c r="A91" s="9">
        <v>43</v>
      </c>
      <c r="B91" s="10" t="str">
        <f t="shared" si="0"/>
        <v>2级-2级</v>
      </c>
      <c r="C91" s="73" t="s">
        <v>66</v>
      </c>
      <c r="D91" s="73" t="s">
        <v>78</v>
      </c>
      <c r="E91" s="73" t="s">
        <v>66</v>
      </c>
      <c r="F91" s="73" t="s">
        <v>169</v>
      </c>
      <c r="G91" s="136" t="s">
        <v>403</v>
      </c>
      <c r="H91" s="77" t="s">
        <v>6</v>
      </c>
      <c r="I91" s="26">
        <v>320250</v>
      </c>
      <c r="J91" s="22"/>
      <c r="K91" s="23"/>
      <c r="L91" s="20"/>
      <c r="M91" s="24"/>
      <c r="N91" s="20"/>
      <c r="O91" s="20"/>
      <c r="P91" s="20"/>
      <c r="Q91" s="20"/>
      <c r="R91" s="20"/>
    </row>
    <row r="92" spans="1:18" ht="18" customHeight="1">
      <c r="A92" s="9">
        <v>44</v>
      </c>
      <c r="B92" s="10" t="str">
        <f t="shared" si="0"/>
        <v>2级-3级</v>
      </c>
      <c r="C92" s="73" t="s">
        <v>66</v>
      </c>
      <c r="D92" s="73" t="s">
        <v>78</v>
      </c>
      <c r="E92" s="73" t="s">
        <v>69</v>
      </c>
      <c r="F92" s="73" t="s">
        <v>358</v>
      </c>
      <c r="G92" s="119" t="s">
        <v>297</v>
      </c>
      <c r="H92" s="77" t="s">
        <v>3</v>
      </c>
      <c r="I92" s="26">
        <v>238</v>
      </c>
      <c r="J92" s="22"/>
      <c r="K92" s="23"/>
      <c r="L92" s="20"/>
      <c r="M92" s="24"/>
      <c r="N92" s="20"/>
      <c r="O92" s="20"/>
      <c r="P92" s="20"/>
      <c r="Q92" s="20"/>
      <c r="R92" s="20"/>
    </row>
    <row r="93" spans="1:18" ht="18" customHeight="1">
      <c r="A93" s="9">
        <v>45</v>
      </c>
      <c r="B93" s="10" t="str">
        <f t="shared" si="0"/>
        <v>2级-2级</v>
      </c>
      <c r="C93" s="73" t="s">
        <v>66</v>
      </c>
      <c r="D93" s="73" t="s">
        <v>78</v>
      </c>
      <c r="E93" s="73" t="s">
        <v>66</v>
      </c>
      <c r="F93" s="73" t="s">
        <v>696</v>
      </c>
      <c r="G93" s="119" t="s">
        <v>297</v>
      </c>
      <c r="H93" s="77" t="s">
        <v>3</v>
      </c>
      <c r="I93" s="26">
        <v>32881979.93</v>
      </c>
      <c r="J93" s="22"/>
      <c r="K93" s="23"/>
      <c r="L93" s="20"/>
      <c r="M93" s="24"/>
      <c r="N93" s="20"/>
      <c r="O93" s="20"/>
      <c r="P93" s="20"/>
      <c r="Q93" s="20"/>
      <c r="R93" s="20"/>
    </row>
    <row r="94" spans="1:18" ht="18" customHeight="1">
      <c r="A94" s="9">
        <v>46</v>
      </c>
      <c r="B94" s="10" t="str">
        <f t="shared" si="0"/>
        <v>2级-2级</v>
      </c>
      <c r="C94" s="73" t="s">
        <v>66</v>
      </c>
      <c r="D94" s="73" t="s">
        <v>78</v>
      </c>
      <c r="E94" s="73" t="s">
        <v>66</v>
      </c>
      <c r="F94" s="73" t="s">
        <v>84</v>
      </c>
      <c r="G94" s="119" t="s">
        <v>297</v>
      </c>
      <c r="H94" s="77" t="s">
        <v>3</v>
      </c>
      <c r="I94" s="26">
        <v>619472.09</v>
      </c>
      <c r="J94" s="22"/>
      <c r="K94" s="23"/>
      <c r="L94" s="20"/>
      <c r="M94" s="24"/>
      <c r="N94" s="20"/>
      <c r="O94" s="20"/>
      <c r="P94" s="20"/>
      <c r="Q94" s="20"/>
      <c r="R94" s="20"/>
    </row>
    <row r="95" spans="1:18" ht="18" customHeight="1">
      <c r="A95" s="9">
        <v>47</v>
      </c>
      <c r="B95" s="10" t="str">
        <f t="shared" si="0"/>
        <v>2级-2级</v>
      </c>
      <c r="C95" s="73" t="s">
        <v>66</v>
      </c>
      <c r="D95" s="73" t="s">
        <v>78</v>
      </c>
      <c r="E95" s="73" t="s">
        <v>66</v>
      </c>
      <c r="F95" s="73" t="s">
        <v>109</v>
      </c>
      <c r="G95" s="136" t="s">
        <v>697</v>
      </c>
      <c r="H95" s="77" t="s">
        <v>9</v>
      </c>
      <c r="I95" s="26">
        <v>686279</v>
      </c>
      <c r="J95" s="22"/>
      <c r="K95" s="23"/>
      <c r="L95" s="20"/>
      <c r="M95" s="24"/>
      <c r="N95" s="20"/>
      <c r="O95" s="20"/>
      <c r="P95" s="20"/>
      <c r="Q95" s="20"/>
      <c r="R95" s="20"/>
    </row>
    <row r="96" spans="1:18" ht="18" customHeight="1">
      <c r="A96" s="9">
        <v>48</v>
      </c>
      <c r="B96" s="10" t="str">
        <f t="shared" si="0"/>
        <v>2级-2级</v>
      </c>
      <c r="C96" s="73" t="s">
        <v>66</v>
      </c>
      <c r="D96" s="73" t="s">
        <v>78</v>
      </c>
      <c r="E96" s="73" t="s">
        <v>66</v>
      </c>
      <c r="F96" s="73" t="s">
        <v>109</v>
      </c>
      <c r="G96" s="136" t="s">
        <v>601</v>
      </c>
      <c r="H96" s="77" t="s">
        <v>6</v>
      </c>
      <c r="I96" s="26">
        <v>686279</v>
      </c>
      <c r="J96" s="22"/>
      <c r="K96" s="23"/>
      <c r="L96" s="20"/>
      <c r="M96" s="24"/>
      <c r="N96" s="20"/>
      <c r="O96" s="20"/>
      <c r="P96" s="20"/>
      <c r="Q96" s="20"/>
      <c r="R96" s="20"/>
    </row>
    <row r="97" spans="1:18" ht="18" customHeight="1">
      <c r="A97" s="9">
        <v>49</v>
      </c>
      <c r="B97" s="10" t="str">
        <f t="shared" si="0"/>
        <v>2级-2级</v>
      </c>
      <c r="C97" s="73" t="s">
        <v>66</v>
      </c>
      <c r="D97" s="73" t="s">
        <v>78</v>
      </c>
      <c r="E97" s="73" t="s">
        <v>66</v>
      </c>
      <c r="F97" s="73" t="s">
        <v>109</v>
      </c>
      <c r="G97" s="136" t="s">
        <v>601</v>
      </c>
      <c r="H97" s="77" t="s">
        <v>9</v>
      </c>
      <c r="I97" s="26">
        <v>2058837</v>
      </c>
      <c r="J97" s="22"/>
      <c r="K97" s="23"/>
      <c r="L97" s="20"/>
      <c r="M97" s="24"/>
      <c r="N97" s="20"/>
      <c r="O97" s="20"/>
      <c r="P97" s="20"/>
      <c r="Q97" s="20"/>
      <c r="R97" s="20"/>
    </row>
    <row r="98" spans="1:18" ht="18" customHeight="1">
      <c r="A98" s="9">
        <v>50</v>
      </c>
      <c r="B98" s="10" t="str">
        <f t="shared" si="0"/>
        <v>2级-2级</v>
      </c>
      <c r="C98" s="73" t="s">
        <v>66</v>
      </c>
      <c r="D98" s="73" t="s">
        <v>78</v>
      </c>
      <c r="E98" s="73" t="s">
        <v>66</v>
      </c>
      <c r="F98" s="73" t="s">
        <v>109</v>
      </c>
      <c r="G98" s="136" t="s">
        <v>698</v>
      </c>
      <c r="H98" s="77" t="s">
        <v>24</v>
      </c>
      <c r="I98" s="26">
        <v>22546518.079999998</v>
      </c>
      <c r="J98" s="22"/>
      <c r="K98" s="23"/>
      <c r="L98" s="20"/>
      <c r="M98" s="24"/>
      <c r="N98" s="20"/>
      <c r="O98" s="20"/>
      <c r="P98" s="20"/>
      <c r="Q98" s="20"/>
      <c r="R98" s="20"/>
    </row>
    <row r="99" spans="1:18" ht="18" customHeight="1">
      <c r="A99" s="9">
        <v>51</v>
      </c>
      <c r="B99" s="10" t="str">
        <f t="shared" si="0"/>
        <v>2级-3级</v>
      </c>
      <c r="C99" s="73" t="s">
        <v>66</v>
      </c>
      <c r="D99" s="73" t="s">
        <v>78</v>
      </c>
      <c r="E99" s="73" t="s">
        <v>69</v>
      </c>
      <c r="F99" s="73" t="s">
        <v>285</v>
      </c>
      <c r="G99" s="136" t="s">
        <v>601</v>
      </c>
      <c r="H99" s="77" t="s">
        <v>9</v>
      </c>
      <c r="I99" s="26">
        <v>1453492.92</v>
      </c>
      <c r="J99" s="22"/>
      <c r="K99" s="23"/>
      <c r="L99" s="20"/>
      <c r="M99" s="24"/>
      <c r="N99" s="20"/>
      <c r="O99" s="20"/>
      <c r="P99" s="20"/>
      <c r="Q99" s="20"/>
      <c r="R99" s="20"/>
    </row>
    <row r="100" spans="1:18" ht="18" customHeight="1">
      <c r="A100" s="9">
        <v>52</v>
      </c>
      <c r="B100" s="10" t="str">
        <f t="shared" si="0"/>
        <v>2级-1级</v>
      </c>
      <c r="C100" s="73" t="s">
        <v>66</v>
      </c>
      <c r="D100" s="73" t="s">
        <v>78</v>
      </c>
      <c r="E100" s="73" t="s">
        <v>64</v>
      </c>
      <c r="F100" s="73" t="s">
        <v>65</v>
      </c>
      <c r="G100" s="119" t="s">
        <v>297</v>
      </c>
      <c r="H100" s="77" t="s">
        <v>3</v>
      </c>
      <c r="I100" s="26">
        <v>5376</v>
      </c>
      <c r="J100" s="22"/>
      <c r="K100" s="23"/>
      <c r="L100" s="20"/>
      <c r="M100" s="24"/>
      <c r="N100" s="20"/>
      <c r="O100" s="20"/>
      <c r="P100" s="20"/>
      <c r="Q100" s="20"/>
      <c r="R100" s="20"/>
    </row>
    <row r="101" spans="1:18" ht="18" customHeight="1">
      <c r="A101" s="9">
        <v>53</v>
      </c>
      <c r="B101" s="10" t="str">
        <f t="shared" si="0"/>
        <v>2级-1级</v>
      </c>
      <c r="C101" s="73" t="s">
        <v>66</v>
      </c>
      <c r="D101" s="73" t="s">
        <v>78</v>
      </c>
      <c r="E101" s="73" t="s">
        <v>64</v>
      </c>
      <c r="F101" s="73" t="s">
        <v>65</v>
      </c>
      <c r="G101" s="119" t="s">
        <v>699</v>
      </c>
      <c r="H101" s="77" t="s">
        <v>9</v>
      </c>
      <c r="I101" s="26">
        <v>90053.84</v>
      </c>
      <c r="J101" s="22"/>
      <c r="K101" s="23"/>
      <c r="L101" s="20"/>
      <c r="M101" s="24"/>
      <c r="N101" s="20"/>
      <c r="O101" s="20"/>
      <c r="P101" s="20"/>
      <c r="Q101" s="20"/>
      <c r="R101" s="20"/>
    </row>
    <row r="102" spans="1:18" ht="18" customHeight="1">
      <c r="A102" s="9">
        <v>54</v>
      </c>
      <c r="B102" s="10" t="str">
        <f t="shared" si="0"/>
        <v>2级-1级</v>
      </c>
      <c r="C102" s="73" t="s">
        <v>66</v>
      </c>
      <c r="D102" s="73" t="s">
        <v>78</v>
      </c>
      <c r="E102" s="73" t="s">
        <v>64</v>
      </c>
      <c r="F102" s="73" t="s">
        <v>65</v>
      </c>
      <c r="G102" s="119" t="s">
        <v>700</v>
      </c>
      <c r="H102" s="77" t="s">
        <v>10</v>
      </c>
      <c r="I102" s="26">
        <v>350000000</v>
      </c>
      <c r="J102" s="22"/>
      <c r="K102" s="23"/>
      <c r="L102" s="20"/>
      <c r="M102" s="24"/>
      <c r="N102" s="20"/>
      <c r="O102" s="20"/>
      <c r="P102" s="20"/>
      <c r="Q102" s="20"/>
      <c r="R102" s="20"/>
    </row>
    <row r="103" spans="1:18" ht="18" customHeight="1">
      <c r="A103" s="9">
        <v>55</v>
      </c>
      <c r="B103" s="10" t="str">
        <f t="shared" si="0"/>
        <v>2级-1级</v>
      </c>
      <c r="C103" s="73" t="s">
        <v>66</v>
      </c>
      <c r="D103" s="73" t="s">
        <v>78</v>
      </c>
      <c r="E103" s="73" t="s">
        <v>64</v>
      </c>
      <c r="F103" s="73" t="s">
        <v>65</v>
      </c>
      <c r="G103" s="119" t="s">
        <v>256</v>
      </c>
      <c r="H103" s="77" t="s">
        <v>5</v>
      </c>
      <c r="I103" s="26">
        <v>1146250</v>
      </c>
      <c r="J103" s="22"/>
      <c r="K103" s="23"/>
      <c r="L103" s="20"/>
      <c r="M103" s="24"/>
      <c r="N103" s="20"/>
      <c r="O103" s="20"/>
      <c r="P103" s="20"/>
      <c r="Q103" s="20"/>
      <c r="R103" s="20"/>
    </row>
    <row r="104" spans="1:18" ht="18" customHeight="1">
      <c r="A104" s="9">
        <v>56</v>
      </c>
      <c r="B104" s="10" t="str">
        <f t="shared" si="0"/>
        <v>3级-4级</v>
      </c>
      <c r="C104" s="73" t="s">
        <v>69</v>
      </c>
      <c r="D104" s="73" t="s">
        <v>293</v>
      </c>
      <c r="E104" s="73" t="s">
        <v>72</v>
      </c>
      <c r="F104" s="73" t="s">
        <v>73</v>
      </c>
      <c r="G104" s="136" t="s">
        <v>403</v>
      </c>
      <c r="H104" s="77" t="s">
        <v>6</v>
      </c>
      <c r="I104" s="26">
        <v>2730</v>
      </c>
      <c r="J104" s="22"/>
      <c r="K104" s="23"/>
      <c r="L104" s="20"/>
      <c r="M104" s="24"/>
      <c r="N104" s="20"/>
      <c r="O104" s="20"/>
      <c r="P104" s="20"/>
      <c r="Q104" s="20"/>
      <c r="R104" s="20"/>
    </row>
    <row r="105" spans="1:18" ht="18" customHeight="1">
      <c r="A105" s="9">
        <v>57</v>
      </c>
      <c r="B105" s="10" t="str">
        <f t="shared" si="0"/>
        <v>3级-3级</v>
      </c>
      <c r="C105" s="73" t="s">
        <v>69</v>
      </c>
      <c r="D105" s="73" t="s">
        <v>293</v>
      </c>
      <c r="E105" s="73" t="s">
        <v>69</v>
      </c>
      <c r="F105" s="73" t="s">
        <v>279</v>
      </c>
      <c r="G105" s="136" t="s">
        <v>403</v>
      </c>
      <c r="H105" s="77" t="s">
        <v>6</v>
      </c>
      <c r="I105" s="26">
        <v>13330.24</v>
      </c>
      <c r="J105" s="22"/>
      <c r="K105" s="23"/>
      <c r="L105" s="20"/>
      <c r="M105" s="24"/>
      <c r="N105" s="20"/>
      <c r="O105" s="20"/>
      <c r="P105" s="20"/>
      <c r="Q105" s="20"/>
      <c r="R105" s="20"/>
    </row>
    <row r="106" spans="1:18" ht="18" customHeight="1">
      <c r="A106" s="9">
        <v>58</v>
      </c>
      <c r="B106" s="10" t="str">
        <f t="shared" si="0"/>
        <v>3级-2级</v>
      </c>
      <c r="C106" s="73" t="s">
        <v>69</v>
      </c>
      <c r="D106" s="73" t="s">
        <v>293</v>
      </c>
      <c r="E106" s="73" t="s">
        <v>66</v>
      </c>
      <c r="F106" s="73" t="s">
        <v>175</v>
      </c>
      <c r="G106" s="136" t="s">
        <v>403</v>
      </c>
      <c r="H106" s="77" t="s">
        <v>6</v>
      </c>
      <c r="I106" s="26">
        <v>499314.3</v>
      </c>
      <c r="J106" s="22"/>
      <c r="K106" s="23"/>
      <c r="L106" s="20"/>
      <c r="M106" s="24"/>
      <c r="N106" s="20"/>
      <c r="O106" s="20"/>
      <c r="P106" s="20"/>
      <c r="Q106" s="20"/>
      <c r="R106" s="20"/>
    </row>
    <row r="107" spans="1:18" ht="18" customHeight="1">
      <c r="A107" s="9">
        <v>59</v>
      </c>
      <c r="B107" s="10" t="str">
        <f t="shared" si="0"/>
        <v>3级-2级</v>
      </c>
      <c r="C107" s="73" t="s">
        <v>69</v>
      </c>
      <c r="D107" s="73" t="s">
        <v>293</v>
      </c>
      <c r="E107" s="73" t="s">
        <v>66</v>
      </c>
      <c r="F107" s="73" t="s">
        <v>175</v>
      </c>
      <c r="G107" s="136" t="s">
        <v>403</v>
      </c>
      <c r="H107" s="77" t="s">
        <v>9</v>
      </c>
      <c r="I107" s="26">
        <v>1500</v>
      </c>
      <c r="J107" s="22"/>
      <c r="K107" s="23"/>
      <c r="L107" s="20"/>
      <c r="M107" s="24"/>
      <c r="N107" s="20"/>
      <c r="O107" s="20"/>
      <c r="P107" s="20"/>
      <c r="Q107" s="20"/>
      <c r="R107" s="20"/>
    </row>
    <row r="108" spans="1:18" ht="18" customHeight="1">
      <c r="A108" s="9">
        <v>60</v>
      </c>
      <c r="B108" s="10" t="str">
        <f t="shared" si="0"/>
        <v>3级-3级</v>
      </c>
      <c r="C108" s="73" t="s">
        <v>69</v>
      </c>
      <c r="D108" s="73" t="s">
        <v>293</v>
      </c>
      <c r="E108" s="73" t="s">
        <v>69</v>
      </c>
      <c r="F108" s="73" t="s">
        <v>476</v>
      </c>
      <c r="G108" s="136" t="s">
        <v>403</v>
      </c>
      <c r="H108" s="77" t="s">
        <v>6</v>
      </c>
      <c r="I108" s="26">
        <v>106516.07</v>
      </c>
      <c r="J108" s="22"/>
      <c r="K108" s="23"/>
      <c r="L108" s="20"/>
      <c r="M108" s="24"/>
      <c r="N108" s="20"/>
      <c r="O108" s="20"/>
      <c r="P108" s="20"/>
      <c r="Q108" s="20"/>
      <c r="R108" s="20"/>
    </row>
    <row r="109" spans="1:18" ht="18" customHeight="1">
      <c r="A109" s="9">
        <v>61</v>
      </c>
      <c r="B109" s="10" t="str">
        <f t="shared" si="0"/>
        <v>3级-3级</v>
      </c>
      <c r="C109" s="73" t="s">
        <v>69</v>
      </c>
      <c r="D109" s="73" t="s">
        <v>293</v>
      </c>
      <c r="E109" s="73" t="s">
        <v>69</v>
      </c>
      <c r="F109" s="73" t="s">
        <v>161</v>
      </c>
      <c r="G109" s="136" t="s">
        <v>403</v>
      </c>
      <c r="H109" s="77" t="s">
        <v>9</v>
      </c>
      <c r="I109" s="26">
        <v>22000</v>
      </c>
      <c r="J109" s="22"/>
      <c r="K109" s="23"/>
      <c r="L109" s="20"/>
      <c r="M109" s="24"/>
      <c r="N109" s="20"/>
      <c r="O109" s="20"/>
      <c r="P109" s="20"/>
      <c r="Q109" s="20"/>
      <c r="R109" s="20"/>
    </row>
    <row r="110" spans="1:18" ht="18" customHeight="1">
      <c r="A110" s="9">
        <v>62</v>
      </c>
      <c r="B110" s="10" t="str">
        <f t="shared" si="0"/>
        <v>2级-3级</v>
      </c>
      <c r="C110" s="10" t="s">
        <v>66</v>
      </c>
      <c r="D110" s="73" t="s">
        <v>78</v>
      </c>
      <c r="E110" s="10" t="s">
        <v>69</v>
      </c>
      <c r="F110" s="73" t="s">
        <v>293</v>
      </c>
      <c r="G110" s="136" t="s">
        <v>403</v>
      </c>
      <c r="H110" s="77" t="s">
        <v>6</v>
      </c>
      <c r="I110" s="26">
        <v>90206992.230000004</v>
      </c>
      <c r="J110" s="22"/>
      <c r="K110" s="23"/>
      <c r="L110" s="20"/>
      <c r="M110" s="24"/>
      <c r="N110" s="20"/>
      <c r="O110" s="20"/>
      <c r="P110" s="20"/>
      <c r="Q110" s="20"/>
      <c r="R110" s="20"/>
    </row>
    <row r="111" spans="1:18" ht="18" customHeight="1">
      <c r="A111" s="9">
        <v>63</v>
      </c>
      <c r="B111" s="10" t="str">
        <f t="shared" si="0"/>
        <v>3级-2级</v>
      </c>
      <c r="C111" s="10" t="s">
        <v>69</v>
      </c>
      <c r="D111" s="73" t="s">
        <v>293</v>
      </c>
      <c r="E111" s="10" t="s">
        <v>66</v>
      </c>
      <c r="F111" s="73" t="s">
        <v>78</v>
      </c>
      <c r="G111" s="119" t="s">
        <v>297</v>
      </c>
      <c r="H111" s="77" t="s">
        <v>3</v>
      </c>
      <c r="I111" s="26">
        <v>90206992.230000004</v>
      </c>
      <c r="J111" s="22"/>
      <c r="K111" s="23"/>
      <c r="L111" s="20"/>
      <c r="M111" s="24"/>
      <c r="N111" s="20"/>
      <c r="O111" s="20"/>
      <c r="P111" s="20"/>
      <c r="Q111" s="20"/>
      <c r="R111" s="20"/>
    </row>
    <row r="112" spans="1:18" ht="18" customHeight="1">
      <c r="A112" s="9">
        <v>64</v>
      </c>
      <c r="B112" s="10" t="str">
        <f t="shared" si="0"/>
        <v>2级-3级</v>
      </c>
      <c r="C112" s="10" t="s">
        <v>66</v>
      </c>
      <c r="D112" s="73" t="s">
        <v>78</v>
      </c>
      <c r="E112" s="10" t="s">
        <v>69</v>
      </c>
      <c r="F112" s="10" t="s">
        <v>701</v>
      </c>
      <c r="G112" s="119" t="s">
        <v>297</v>
      </c>
      <c r="H112" s="77" t="s">
        <v>3</v>
      </c>
      <c r="I112" s="26">
        <v>17672486.859999999</v>
      </c>
      <c r="J112" s="22"/>
      <c r="K112" s="23"/>
      <c r="L112" s="20"/>
      <c r="M112" s="24"/>
      <c r="N112" s="20"/>
      <c r="O112" s="20"/>
      <c r="P112" s="20"/>
      <c r="Q112" s="20"/>
      <c r="R112" s="20"/>
    </row>
    <row r="113" spans="1:18" ht="18" customHeight="1">
      <c r="A113" s="9">
        <v>65</v>
      </c>
      <c r="B113" s="10" t="str">
        <f t="shared" ref="B113:B176" si="2">TEXT(C113,"000")&amp;"-"&amp;TEXT(E113,"000")</f>
        <v>3级-2级</v>
      </c>
      <c r="C113" s="10" t="s">
        <v>69</v>
      </c>
      <c r="D113" s="10" t="s">
        <v>701</v>
      </c>
      <c r="E113" s="10" t="s">
        <v>66</v>
      </c>
      <c r="F113" s="73" t="s">
        <v>78</v>
      </c>
      <c r="G113" s="136" t="s">
        <v>403</v>
      </c>
      <c r="H113" s="77" t="s">
        <v>6</v>
      </c>
      <c r="I113" s="26">
        <v>17672486.859999999</v>
      </c>
      <c r="J113" s="22"/>
      <c r="K113" s="23"/>
      <c r="L113" s="20"/>
      <c r="M113" s="24"/>
      <c r="N113" s="20"/>
      <c r="O113" s="20"/>
      <c r="P113" s="20"/>
      <c r="Q113" s="20"/>
      <c r="R113" s="20"/>
    </row>
    <row r="114" spans="1:18" ht="18" customHeight="1">
      <c r="A114" s="9">
        <v>66</v>
      </c>
      <c r="B114" s="10" t="str">
        <f t="shared" si="2"/>
        <v>2级-3级</v>
      </c>
      <c r="C114" s="10" t="s">
        <v>66</v>
      </c>
      <c r="D114" s="73" t="s">
        <v>78</v>
      </c>
      <c r="E114" s="10" t="s">
        <v>69</v>
      </c>
      <c r="F114" s="10" t="s">
        <v>702</v>
      </c>
      <c r="G114" s="119" t="s">
        <v>297</v>
      </c>
      <c r="H114" s="77" t="s">
        <v>3</v>
      </c>
      <c r="I114" s="26">
        <v>120076.57</v>
      </c>
      <c r="J114" s="22"/>
      <c r="K114" s="23"/>
      <c r="L114" s="20"/>
      <c r="M114" s="24"/>
      <c r="N114" s="20"/>
      <c r="O114" s="20"/>
      <c r="P114" s="20"/>
      <c r="Q114" s="20"/>
      <c r="R114" s="20"/>
    </row>
    <row r="115" spans="1:18" ht="18" customHeight="1">
      <c r="A115" s="9">
        <v>67</v>
      </c>
      <c r="B115" s="10" t="str">
        <f t="shared" si="2"/>
        <v>3级-2级</v>
      </c>
      <c r="C115" s="10" t="s">
        <v>69</v>
      </c>
      <c r="D115" s="10" t="s">
        <v>702</v>
      </c>
      <c r="E115" s="10" t="s">
        <v>66</v>
      </c>
      <c r="F115" s="73" t="s">
        <v>78</v>
      </c>
      <c r="G115" s="136" t="s">
        <v>403</v>
      </c>
      <c r="H115" s="77" t="s">
        <v>6</v>
      </c>
      <c r="I115" s="26">
        <v>120076.57</v>
      </c>
      <c r="J115" s="22"/>
      <c r="K115" s="23"/>
      <c r="L115" s="20"/>
      <c r="M115" s="24"/>
      <c r="N115" s="20"/>
      <c r="O115" s="20"/>
      <c r="P115" s="20"/>
      <c r="Q115" s="20"/>
      <c r="R115" s="20"/>
    </row>
    <row r="116" spans="1:18" ht="18" customHeight="1">
      <c r="A116" s="9">
        <v>68</v>
      </c>
      <c r="B116" s="10" t="str">
        <f t="shared" si="2"/>
        <v>2级-3级</v>
      </c>
      <c r="C116" s="10" t="s">
        <v>66</v>
      </c>
      <c r="D116" s="73" t="s">
        <v>78</v>
      </c>
      <c r="E116" s="10" t="s">
        <v>69</v>
      </c>
      <c r="F116" s="10" t="s">
        <v>703</v>
      </c>
      <c r="G116" s="119" t="s">
        <v>297</v>
      </c>
      <c r="H116" s="77" t="s">
        <v>3</v>
      </c>
      <c r="I116" s="26">
        <v>33525323.59</v>
      </c>
      <c r="J116" s="22"/>
      <c r="K116" s="23"/>
      <c r="L116" s="20"/>
      <c r="M116" s="24"/>
      <c r="N116" s="20"/>
      <c r="O116" s="20"/>
      <c r="P116" s="20"/>
      <c r="Q116" s="20"/>
      <c r="R116" s="20"/>
    </row>
    <row r="117" spans="1:18" ht="18" customHeight="1">
      <c r="A117" s="9">
        <v>69</v>
      </c>
      <c r="B117" s="10" t="str">
        <f t="shared" si="2"/>
        <v>3级-2级</v>
      </c>
      <c r="C117" s="10" t="s">
        <v>69</v>
      </c>
      <c r="D117" s="10" t="s">
        <v>703</v>
      </c>
      <c r="E117" s="10" t="s">
        <v>66</v>
      </c>
      <c r="F117" s="73" t="s">
        <v>78</v>
      </c>
      <c r="G117" s="136" t="s">
        <v>403</v>
      </c>
      <c r="H117" s="77" t="s">
        <v>6</v>
      </c>
      <c r="I117" s="26">
        <v>33525323.59</v>
      </c>
      <c r="J117" s="22"/>
      <c r="K117" s="23"/>
      <c r="L117" s="20"/>
      <c r="M117" s="24"/>
      <c r="N117" s="20"/>
      <c r="O117" s="20"/>
      <c r="P117" s="20"/>
      <c r="Q117" s="20"/>
      <c r="R117" s="20"/>
    </row>
    <row r="118" spans="1:18" ht="18" customHeight="1">
      <c r="A118" s="9">
        <v>70</v>
      </c>
      <c r="B118" s="10" t="str">
        <f t="shared" si="2"/>
        <v>3级-3级</v>
      </c>
      <c r="C118" s="10" t="s">
        <v>69</v>
      </c>
      <c r="D118" s="10" t="s">
        <v>704</v>
      </c>
      <c r="E118" s="10" t="s">
        <v>69</v>
      </c>
      <c r="F118" s="10" t="s">
        <v>702</v>
      </c>
      <c r="G118" s="119" t="s">
        <v>297</v>
      </c>
      <c r="H118" s="77" t="s">
        <v>3</v>
      </c>
      <c r="I118" s="26">
        <v>315275.74</v>
      </c>
      <c r="J118" s="22"/>
      <c r="K118" s="23"/>
      <c r="L118" s="20"/>
      <c r="M118" s="24"/>
      <c r="N118" s="20"/>
      <c r="O118" s="20"/>
      <c r="P118" s="20"/>
      <c r="Q118" s="20"/>
      <c r="R118" s="20"/>
    </row>
    <row r="119" spans="1:18" ht="18" customHeight="1">
      <c r="A119" s="9">
        <v>71</v>
      </c>
      <c r="B119" s="10" t="str">
        <f t="shared" si="2"/>
        <v>3级-3级</v>
      </c>
      <c r="C119" s="10" t="s">
        <v>69</v>
      </c>
      <c r="D119" s="10" t="s">
        <v>702</v>
      </c>
      <c r="E119" s="10" t="s">
        <v>69</v>
      </c>
      <c r="F119" s="10" t="s">
        <v>704</v>
      </c>
      <c r="G119" s="136" t="s">
        <v>403</v>
      </c>
      <c r="H119" s="77" t="s">
        <v>6</v>
      </c>
      <c r="I119" s="26">
        <v>315275.74</v>
      </c>
      <c r="J119" s="22"/>
      <c r="K119" s="23"/>
      <c r="L119" s="20"/>
      <c r="M119" s="24"/>
      <c r="N119" s="20"/>
      <c r="O119" s="20"/>
      <c r="P119" s="20"/>
      <c r="Q119" s="20"/>
      <c r="R119" s="20"/>
    </row>
    <row r="120" spans="1:18" ht="18" customHeight="1">
      <c r="A120" s="9">
        <v>72</v>
      </c>
      <c r="B120" s="10" t="str">
        <f t="shared" si="2"/>
        <v>000-000</v>
      </c>
      <c r="C120" s="10"/>
      <c r="D120" s="10"/>
      <c r="E120" s="10"/>
      <c r="F120" s="10"/>
      <c r="G120" s="27"/>
      <c r="H120" s="13"/>
      <c r="I120" s="26"/>
      <c r="J120" s="22"/>
      <c r="K120" s="23"/>
      <c r="L120" s="20"/>
      <c r="M120" s="24"/>
      <c r="N120" s="20"/>
      <c r="O120" s="20"/>
      <c r="P120" s="20"/>
      <c r="Q120" s="20"/>
      <c r="R120" s="20"/>
    </row>
    <row r="121" spans="1:18" ht="18" customHeight="1">
      <c r="A121" s="9">
        <v>73</v>
      </c>
      <c r="B121" s="10" t="str">
        <f t="shared" si="2"/>
        <v>000-000</v>
      </c>
      <c r="C121" s="10"/>
      <c r="D121" s="10"/>
      <c r="E121" s="10"/>
      <c r="F121" s="10"/>
      <c r="G121" s="27"/>
      <c r="H121" s="13"/>
      <c r="I121" s="26"/>
      <c r="J121" s="22"/>
      <c r="K121" s="23"/>
      <c r="L121" s="20"/>
      <c r="M121" s="24"/>
      <c r="N121" s="20"/>
      <c r="O121" s="20"/>
      <c r="P121" s="20"/>
      <c r="Q121" s="20"/>
      <c r="R121" s="20"/>
    </row>
    <row r="122" spans="1:18" ht="18" customHeight="1">
      <c r="A122" s="9">
        <v>74</v>
      </c>
      <c r="B122" s="10" t="str">
        <f t="shared" si="2"/>
        <v>000-000</v>
      </c>
      <c r="C122" s="10"/>
      <c r="D122" s="10"/>
      <c r="E122" s="10"/>
      <c r="F122" s="10"/>
      <c r="G122" s="27"/>
      <c r="H122" s="13"/>
      <c r="I122" s="26"/>
      <c r="J122" s="22"/>
      <c r="K122" s="23"/>
      <c r="L122" s="20"/>
      <c r="M122" s="24"/>
      <c r="N122" s="20"/>
      <c r="O122" s="20"/>
      <c r="P122" s="20"/>
      <c r="Q122" s="20"/>
      <c r="R122" s="20"/>
    </row>
    <row r="123" spans="1:18" ht="18" customHeight="1">
      <c r="A123" s="9">
        <v>75</v>
      </c>
      <c r="B123" s="10" t="str">
        <f t="shared" si="2"/>
        <v>000-000</v>
      </c>
      <c r="C123" s="10"/>
      <c r="D123" s="10"/>
      <c r="E123" s="10"/>
      <c r="F123" s="10"/>
      <c r="G123" s="27"/>
      <c r="H123" s="13"/>
      <c r="I123" s="26"/>
      <c r="J123" s="22"/>
      <c r="K123" s="23"/>
      <c r="L123" s="20"/>
      <c r="M123" s="24"/>
      <c r="N123" s="20"/>
      <c r="O123" s="20"/>
      <c r="P123" s="20"/>
      <c r="Q123" s="20"/>
      <c r="R123" s="20"/>
    </row>
    <row r="124" spans="1:18" ht="18" customHeight="1">
      <c r="A124" s="9">
        <v>76</v>
      </c>
      <c r="B124" s="10" t="str">
        <f t="shared" si="2"/>
        <v>000-000</v>
      </c>
      <c r="C124" s="10"/>
      <c r="D124" s="10"/>
      <c r="E124" s="10"/>
      <c r="F124" s="10"/>
      <c r="G124" s="27"/>
      <c r="H124" s="13"/>
      <c r="I124" s="26"/>
      <c r="J124" s="22"/>
      <c r="K124" s="23"/>
      <c r="L124" s="20"/>
      <c r="M124" s="24"/>
      <c r="N124" s="20"/>
      <c r="O124" s="20"/>
      <c r="P124" s="20"/>
      <c r="Q124" s="20"/>
      <c r="R124" s="20"/>
    </row>
    <row r="125" spans="1:18" ht="18" customHeight="1">
      <c r="A125" s="9">
        <v>77</v>
      </c>
      <c r="B125" s="10" t="str">
        <f t="shared" si="2"/>
        <v>000-000</v>
      </c>
      <c r="C125" s="10"/>
      <c r="D125" s="10"/>
      <c r="E125" s="10"/>
      <c r="F125" s="10"/>
      <c r="G125" s="27"/>
      <c r="H125" s="13"/>
      <c r="I125" s="26"/>
      <c r="J125" s="22"/>
      <c r="K125" s="23"/>
      <c r="L125" s="20"/>
      <c r="M125" s="24"/>
      <c r="N125" s="20"/>
      <c r="O125" s="20"/>
      <c r="P125" s="20"/>
      <c r="Q125" s="20"/>
      <c r="R125" s="20"/>
    </row>
    <row r="126" spans="1:18" ht="18" customHeight="1">
      <c r="A126" s="9">
        <v>78</v>
      </c>
      <c r="B126" s="10" t="str">
        <f t="shared" si="2"/>
        <v>000-000</v>
      </c>
      <c r="C126" s="10"/>
      <c r="D126" s="10"/>
      <c r="E126" s="10"/>
      <c r="F126" s="10"/>
      <c r="G126" s="27"/>
      <c r="H126" s="13"/>
      <c r="I126" s="26"/>
      <c r="J126" s="22"/>
      <c r="K126" s="23"/>
      <c r="L126" s="20"/>
      <c r="M126" s="24"/>
      <c r="N126" s="20"/>
      <c r="O126" s="20"/>
      <c r="P126" s="20"/>
      <c r="Q126" s="20"/>
      <c r="R126" s="20"/>
    </row>
    <row r="127" spans="1:18" ht="18" customHeight="1">
      <c r="A127" s="9">
        <v>79</v>
      </c>
      <c r="B127" s="10" t="str">
        <f t="shared" si="2"/>
        <v>000-000</v>
      </c>
      <c r="C127" s="10"/>
      <c r="D127" s="10"/>
      <c r="E127" s="10"/>
      <c r="F127" s="10"/>
      <c r="G127" s="27"/>
      <c r="H127" s="13"/>
      <c r="I127" s="26"/>
      <c r="J127" s="22"/>
      <c r="K127" s="23"/>
      <c r="L127" s="20"/>
      <c r="M127" s="24"/>
      <c r="N127" s="20"/>
      <c r="O127" s="20"/>
      <c r="P127" s="20"/>
      <c r="Q127" s="20"/>
      <c r="R127" s="20"/>
    </row>
    <row r="128" spans="1:18" ht="18" customHeight="1">
      <c r="A128" s="9">
        <v>80</v>
      </c>
      <c r="B128" s="10" t="str">
        <f t="shared" si="2"/>
        <v>000-000</v>
      </c>
      <c r="C128" s="10"/>
      <c r="D128" s="10"/>
      <c r="E128" s="10"/>
      <c r="F128" s="10"/>
      <c r="G128" s="27"/>
      <c r="H128" s="13"/>
      <c r="I128" s="26"/>
      <c r="J128" s="22"/>
      <c r="K128" s="23"/>
      <c r="L128" s="20"/>
      <c r="M128" s="24"/>
      <c r="N128" s="20"/>
      <c r="O128" s="20"/>
      <c r="P128" s="20"/>
      <c r="Q128" s="20"/>
      <c r="R128" s="20"/>
    </row>
    <row r="129" spans="1:18" ht="18" customHeight="1">
      <c r="A129" s="9">
        <v>81</v>
      </c>
      <c r="B129" s="10" t="str">
        <f t="shared" si="2"/>
        <v>000-000</v>
      </c>
      <c r="C129" s="10"/>
      <c r="D129" s="10"/>
      <c r="E129" s="10"/>
      <c r="F129" s="10"/>
      <c r="G129" s="27"/>
      <c r="H129" s="13"/>
      <c r="I129" s="26"/>
      <c r="J129" s="22"/>
      <c r="K129" s="23"/>
      <c r="L129" s="20"/>
      <c r="M129" s="24"/>
      <c r="N129" s="20"/>
      <c r="O129" s="20"/>
      <c r="P129" s="20"/>
      <c r="Q129" s="20"/>
      <c r="R129" s="20"/>
    </row>
    <row r="130" spans="1:18" ht="18" customHeight="1">
      <c r="A130" s="9">
        <v>82</v>
      </c>
      <c r="B130" s="10" t="str">
        <f t="shared" si="2"/>
        <v>000-000</v>
      </c>
      <c r="C130" s="10"/>
      <c r="D130" s="10"/>
      <c r="E130" s="10"/>
      <c r="F130" s="10"/>
      <c r="G130" s="27"/>
      <c r="H130" s="13"/>
      <c r="I130" s="26"/>
      <c r="J130" s="22"/>
      <c r="K130" s="23"/>
      <c r="L130" s="20"/>
      <c r="M130" s="24"/>
      <c r="N130" s="20"/>
      <c r="O130" s="20"/>
      <c r="P130" s="20"/>
      <c r="Q130" s="20"/>
      <c r="R130" s="20"/>
    </row>
    <row r="131" spans="1:18" ht="18" customHeight="1">
      <c r="A131" s="9">
        <v>83</v>
      </c>
      <c r="B131" s="10" t="str">
        <f t="shared" si="2"/>
        <v>000-000</v>
      </c>
      <c r="C131" s="10"/>
      <c r="D131" s="10"/>
      <c r="E131" s="10"/>
      <c r="F131" s="10"/>
      <c r="G131" s="27"/>
      <c r="H131" s="13"/>
      <c r="I131" s="26"/>
      <c r="J131" s="22"/>
      <c r="K131" s="23"/>
      <c r="L131" s="20"/>
      <c r="M131" s="24"/>
      <c r="N131" s="20"/>
      <c r="O131" s="20"/>
      <c r="P131" s="20"/>
      <c r="Q131" s="20"/>
      <c r="R131" s="20"/>
    </row>
    <row r="132" spans="1:18" ht="18" customHeight="1">
      <c r="A132" s="9">
        <v>84</v>
      </c>
      <c r="B132" s="10" t="str">
        <f t="shared" si="2"/>
        <v>000-000</v>
      </c>
      <c r="C132" s="10"/>
      <c r="D132" s="10"/>
      <c r="E132" s="10"/>
      <c r="F132" s="10"/>
      <c r="G132" s="27"/>
      <c r="H132" s="13"/>
      <c r="I132" s="26"/>
      <c r="J132" s="22"/>
      <c r="K132" s="23"/>
      <c r="L132" s="20"/>
      <c r="M132" s="24"/>
      <c r="N132" s="20"/>
      <c r="O132" s="20"/>
      <c r="P132" s="20"/>
      <c r="Q132" s="20"/>
      <c r="R132" s="20"/>
    </row>
    <row r="133" spans="1:18" ht="18" customHeight="1">
      <c r="A133" s="9">
        <v>85</v>
      </c>
      <c r="B133" s="10" t="str">
        <f t="shared" si="2"/>
        <v>000-000</v>
      </c>
      <c r="C133" s="10"/>
      <c r="D133" s="10"/>
      <c r="E133" s="10"/>
      <c r="F133" s="10"/>
      <c r="G133" s="27"/>
      <c r="H133" s="13"/>
      <c r="I133" s="26"/>
      <c r="J133" s="22"/>
      <c r="K133" s="23"/>
      <c r="L133" s="20"/>
      <c r="M133" s="24"/>
      <c r="N133" s="20"/>
      <c r="O133" s="20"/>
      <c r="P133" s="20"/>
      <c r="Q133" s="20"/>
      <c r="R133" s="20"/>
    </row>
    <row r="134" spans="1:18" ht="18" customHeight="1">
      <c r="A134" s="9">
        <v>86</v>
      </c>
      <c r="B134" s="10" t="str">
        <f t="shared" si="2"/>
        <v>000-000</v>
      </c>
      <c r="C134" s="10"/>
      <c r="D134" s="10"/>
      <c r="E134" s="10"/>
      <c r="F134" s="10"/>
      <c r="G134" s="27"/>
      <c r="H134" s="13"/>
      <c r="I134" s="26"/>
      <c r="J134" s="22"/>
      <c r="K134" s="23"/>
      <c r="L134" s="20"/>
      <c r="M134" s="24"/>
      <c r="N134" s="20"/>
      <c r="O134" s="20"/>
      <c r="P134" s="20"/>
      <c r="Q134" s="20"/>
      <c r="R134" s="20"/>
    </row>
    <row r="135" spans="1:18" ht="18" customHeight="1">
      <c r="A135" s="9">
        <v>87</v>
      </c>
      <c r="B135" s="10" t="str">
        <f t="shared" si="2"/>
        <v>000-000</v>
      </c>
      <c r="C135" s="10"/>
      <c r="D135" s="10"/>
      <c r="E135" s="10"/>
      <c r="F135" s="10"/>
      <c r="G135" s="27"/>
      <c r="H135" s="13"/>
      <c r="I135" s="26"/>
      <c r="J135" s="22"/>
      <c r="K135" s="23"/>
      <c r="L135" s="20"/>
      <c r="M135" s="24"/>
      <c r="N135" s="20"/>
      <c r="O135" s="20"/>
      <c r="P135" s="20"/>
      <c r="Q135" s="20"/>
      <c r="R135" s="20"/>
    </row>
    <row r="136" spans="1:18" ht="18" customHeight="1">
      <c r="A136" s="9">
        <v>88</v>
      </c>
      <c r="B136" s="10" t="str">
        <f t="shared" si="2"/>
        <v>000-000</v>
      </c>
      <c r="C136" s="10"/>
      <c r="D136" s="10"/>
      <c r="E136" s="10"/>
      <c r="F136" s="10"/>
      <c r="G136" s="27"/>
      <c r="H136" s="13"/>
      <c r="I136" s="26"/>
      <c r="J136" s="22"/>
      <c r="K136" s="23"/>
      <c r="L136" s="20"/>
      <c r="M136" s="24"/>
      <c r="N136" s="20"/>
      <c r="O136" s="20"/>
      <c r="P136" s="20"/>
      <c r="Q136" s="20"/>
      <c r="R136" s="20"/>
    </row>
    <row r="137" spans="1:18" ht="18" customHeight="1">
      <c r="A137" s="9">
        <v>89</v>
      </c>
      <c r="B137" s="10" t="str">
        <f t="shared" si="2"/>
        <v>000-000</v>
      </c>
      <c r="C137" s="10"/>
      <c r="D137" s="10"/>
      <c r="E137" s="10"/>
      <c r="F137" s="10"/>
      <c r="G137" s="27"/>
      <c r="H137" s="13"/>
      <c r="I137" s="26"/>
      <c r="J137" s="22"/>
      <c r="K137" s="23"/>
      <c r="L137" s="20"/>
      <c r="M137" s="24"/>
      <c r="N137" s="20"/>
      <c r="O137" s="20"/>
      <c r="P137" s="20"/>
      <c r="Q137" s="20"/>
      <c r="R137" s="20"/>
    </row>
    <row r="138" spans="1:18" ht="18" customHeight="1">
      <c r="A138" s="9">
        <v>90</v>
      </c>
      <c r="B138" s="10" t="str">
        <f t="shared" si="2"/>
        <v>000-000</v>
      </c>
      <c r="C138" s="10"/>
      <c r="D138" s="10"/>
      <c r="E138" s="10"/>
      <c r="F138" s="10"/>
      <c r="G138" s="27"/>
      <c r="H138" s="13"/>
      <c r="I138" s="26"/>
      <c r="J138" s="22"/>
      <c r="K138" s="23"/>
      <c r="L138" s="20"/>
      <c r="M138" s="24"/>
      <c r="N138" s="20"/>
      <c r="O138" s="20"/>
      <c r="P138" s="20"/>
      <c r="Q138" s="20"/>
      <c r="R138" s="20"/>
    </row>
    <row r="139" spans="1:18" ht="18" customHeight="1">
      <c r="A139" s="9">
        <v>91</v>
      </c>
      <c r="B139" s="10" t="str">
        <f t="shared" si="2"/>
        <v>000-000</v>
      </c>
      <c r="C139" s="10"/>
      <c r="D139" s="10"/>
      <c r="E139" s="10"/>
      <c r="F139" s="10"/>
      <c r="G139" s="27"/>
      <c r="H139" s="13"/>
      <c r="I139" s="26"/>
      <c r="J139" s="22"/>
      <c r="K139" s="23"/>
      <c r="L139" s="20"/>
      <c r="M139" s="24"/>
      <c r="N139" s="20"/>
      <c r="O139" s="20"/>
      <c r="P139" s="20"/>
      <c r="Q139" s="20"/>
      <c r="R139" s="20"/>
    </row>
    <row r="140" spans="1:18" ht="18" customHeight="1">
      <c r="A140" s="9">
        <v>92</v>
      </c>
      <c r="B140" s="10" t="str">
        <f t="shared" si="2"/>
        <v>000-000</v>
      </c>
      <c r="C140" s="10"/>
      <c r="D140" s="10"/>
      <c r="E140" s="10"/>
      <c r="F140" s="10"/>
      <c r="G140" s="27"/>
      <c r="H140" s="13"/>
      <c r="I140" s="26"/>
      <c r="J140" s="22"/>
      <c r="K140" s="23"/>
      <c r="L140" s="20"/>
      <c r="M140" s="24"/>
      <c r="N140" s="20"/>
      <c r="O140" s="20"/>
      <c r="P140" s="20"/>
      <c r="Q140" s="20"/>
      <c r="R140" s="20"/>
    </row>
    <row r="141" spans="1:18" ht="18" customHeight="1">
      <c r="A141" s="9">
        <v>93</v>
      </c>
      <c r="B141" s="10" t="str">
        <f t="shared" si="2"/>
        <v>000-000</v>
      </c>
      <c r="C141" s="10"/>
      <c r="D141" s="10"/>
      <c r="E141" s="10"/>
      <c r="F141" s="10"/>
      <c r="G141" s="27"/>
      <c r="H141" s="13"/>
      <c r="I141" s="26"/>
      <c r="J141" s="22"/>
      <c r="K141" s="23"/>
      <c r="L141" s="20"/>
      <c r="M141" s="24"/>
      <c r="N141" s="20"/>
      <c r="O141" s="20"/>
      <c r="P141" s="20"/>
      <c r="Q141" s="20"/>
      <c r="R141" s="20"/>
    </row>
    <row r="142" spans="1:18" ht="18" customHeight="1">
      <c r="A142" s="9">
        <v>94</v>
      </c>
      <c r="B142" s="10" t="str">
        <f t="shared" si="2"/>
        <v>000-000</v>
      </c>
      <c r="C142" s="10"/>
      <c r="D142" s="10"/>
      <c r="E142" s="10"/>
      <c r="F142" s="10"/>
      <c r="G142" s="27"/>
      <c r="H142" s="13"/>
      <c r="I142" s="26"/>
      <c r="J142" s="22"/>
      <c r="K142" s="23"/>
      <c r="L142" s="20"/>
      <c r="M142" s="24"/>
      <c r="N142" s="20"/>
      <c r="O142" s="20"/>
      <c r="P142" s="20"/>
      <c r="Q142" s="20"/>
      <c r="R142" s="20"/>
    </row>
    <row r="143" spans="1:18" ht="18" customHeight="1">
      <c r="A143" s="9">
        <v>95</v>
      </c>
      <c r="B143" s="10" t="str">
        <f t="shared" si="2"/>
        <v>000-000</v>
      </c>
      <c r="C143" s="10"/>
      <c r="D143" s="10"/>
      <c r="E143" s="10"/>
      <c r="F143" s="10"/>
      <c r="G143" s="27"/>
      <c r="H143" s="13"/>
      <c r="I143" s="26"/>
      <c r="J143" s="22"/>
      <c r="K143" s="23"/>
      <c r="L143" s="20"/>
      <c r="M143" s="24"/>
      <c r="N143" s="20"/>
      <c r="O143" s="20"/>
      <c r="P143" s="20"/>
      <c r="Q143" s="20"/>
      <c r="R143" s="20"/>
    </row>
    <row r="144" spans="1:18" ht="18" customHeight="1">
      <c r="A144" s="9">
        <v>96</v>
      </c>
      <c r="B144" s="10" t="str">
        <f t="shared" si="2"/>
        <v>000-000</v>
      </c>
      <c r="C144" s="10"/>
      <c r="D144" s="10"/>
      <c r="E144" s="10"/>
      <c r="F144" s="10"/>
      <c r="G144" s="27"/>
      <c r="H144" s="13"/>
      <c r="I144" s="26"/>
      <c r="J144" s="22"/>
      <c r="K144" s="23"/>
      <c r="L144" s="20"/>
      <c r="M144" s="24"/>
      <c r="N144" s="20"/>
      <c r="O144" s="20"/>
      <c r="P144" s="20"/>
      <c r="Q144" s="20"/>
      <c r="R144" s="20"/>
    </row>
    <row r="145" spans="1:18" ht="18" customHeight="1">
      <c r="A145" s="9">
        <v>97</v>
      </c>
      <c r="B145" s="10" t="str">
        <f t="shared" si="2"/>
        <v>000-000</v>
      </c>
      <c r="C145" s="10"/>
      <c r="D145" s="10"/>
      <c r="E145" s="10"/>
      <c r="F145" s="10"/>
      <c r="G145" s="27"/>
      <c r="H145" s="13"/>
      <c r="I145" s="26"/>
      <c r="J145" s="22"/>
      <c r="K145" s="23"/>
      <c r="L145" s="20"/>
      <c r="M145" s="24"/>
      <c r="N145" s="20"/>
      <c r="O145" s="20"/>
      <c r="P145" s="20"/>
      <c r="Q145" s="20"/>
      <c r="R145" s="20"/>
    </row>
    <row r="146" spans="1:18" ht="18" customHeight="1">
      <c r="A146" s="9">
        <v>98</v>
      </c>
      <c r="B146" s="10" t="str">
        <f t="shared" si="2"/>
        <v>000-000</v>
      </c>
      <c r="C146" s="10"/>
      <c r="D146" s="10"/>
      <c r="E146" s="10"/>
      <c r="F146" s="10"/>
      <c r="G146" s="27"/>
      <c r="H146" s="13"/>
      <c r="I146" s="26"/>
      <c r="J146" s="22"/>
      <c r="K146" s="23"/>
      <c r="L146" s="20"/>
      <c r="M146" s="24"/>
      <c r="N146" s="20"/>
      <c r="O146" s="20"/>
      <c r="P146" s="20"/>
      <c r="Q146" s="20"/>
      <c r="R146" s="20"/>
    </row>
    <row r="147" spans="1:18" ht="18" customHeight="1">
      <c r="A147" s="9">
        <v>99</v>
      </c>
      <c r="B147" s="10" t="str">
        <f t="shared" si="2"/>
        <v>000-000</v>
      </c>
      <c r="C147" s="10"/>
      <c r="D147" s="10"/>
      <c r="E147" s="10"/>
      <c r="F147" s="10"/>
      <c r="G147" s="27"/>
      <c r="H147" s="13"/>
      <c r="I147" s="26"/>
      <c r="J147" s="22"/>
      <c r="K147" s="23"/>
      <c r="L147" s="20"/>
      <c r="M147" s="24"/>
      <c r="N147" s="20"/>
      <c r="O147" s="20"/>
      <c r="P147" s="20"/>
      <c r="Q147" s="20"/>
      <c r="R147" s="20"/>
    </row>
    <row r="148" spans="1:18" ht="18" customHeight="1">
      <c r="A148" s="9">
        <v>100</v>
      </c>
      <c r="B148" s="10" t="str">
        <f t="shared" si="2"/>
        <v>000-000</v>
      </c>
      <c r="C148" s="10"/>
      <c r="D148" s="10"/>
      <c r="E148" s="10"/>
      <c r="F148" s="10"/>
      <c r="G148" s="27"/>
      <c r="H148" s="13"/>
      <c r="I148" s="26"/>
      <c r="J148" s="22"/>
      <c r="K148" s="23"/>
      <c r="L148" s="20"/>
      <c r="M148" s="24"/>
      <c r="N148" s="20"/>
      <c r="O148" s="20"/>
      <c r="P148" s="20"/>
      <c r="Q148" s="20"/>
      <c r="R148" s="20"/>
    </row>
    <row r="149" spans="1:18" ht="18" customHeight="1">
      <c r="A149" s="9">
        <v>101</v>
      </c>
      <c r="B149" s="10" t="str">
        <f t="shared" si="2"/>
        <v>000-000</v>
      </c>
      <c r="C149" s="10"/>
      <c r="D149" s="10"/>
      <c r="E149" s="10"/>
      <c r="F149" s="10"/>
      <c r="G149" s="27"/>
      <c r="H149" s="13"/>
      <c r="I149" s="26"/>
      <c r="J149" s="22"/>
      <c r="K149" s="23"/>
      <c r="L149" s="20"/>
      <c r="M149" s="24"/>
      <c r="N149" s="20"/>
      <c r="O149" s="20"/>
      <c r="P149" s="20"/>
      <c r="Q149" s="20"/>
      <c r="R149" s="20"/>
    </row>
    <row r="150" spans="1:18" ht="18" customHeight="1">
      <c r="A150" s="9">
        <v>102</v>
      </c>
      <c r="B150" s="10" t="str">
        <f t="shared" si="2"/>
        <v>000-000</v>
      </c>
      <c r="C150" s="10"/>
      <c r="D150" s="10"/>
      <c r="E150" s="10"/>
      <c r="F150" s="10"/>
      <c r="G150" s="27"/>
      <c r="H150" s="13"/>
      <c r="I150" s="26"/>
      <c r="J150" s="22"/>
      <c r="K150" s="23"/>
      <c r="L150" s="20"/>
      <c r="M150" s="24"/>
      <c r="N150" s="20"/>
      <c r="O150" s="20"/>
      <c r="P150" s="20"/>
      <c r="Q150" s="20"/>
      <c r="R150" s="20"/>
    </row>
    <row r="151" spans="1:18" ht="18" customHeight="1">
      <c r="A151" s="9">
        <v>103</v>
      </c>
      <c r="B151" s="10" t="str">
        <f t="shared" si="2"/>
        <v>000-000</v>
      </c>
      <c r="C151" s="10"/>
      <c r="D151" s="10"/>
      <c r="E151" s="10"/>
      <c r="F151" s="10"/>
      <c r="G151" s="27"/>
      <c r="H151" s="13"/>
      <c r="I151" s="26"/>
      <c r="J151" s="22"/>
      <c r="K151" s="23"/>
      <c r="L151" s="20"/>
      <c r="M151" s="24"/>
      <c r="N151" s="20"/>
      <c r="O151" s="20"/>
      <c r="P151" s="20"/>
      <c r="Q151" s="20"/>
      <c r="R151" s="20"/>
    </row>
    <row r="152" spans="1:18" ht="18" customHeight="1">
      <c r="A152" s="9">
        <v>104</v>
      </c>
      <c r="B152" s="10" t="str">
        <f t="shared" si="2"/>
        <v>000-000</v>
      </c>
      <c r="C152" s="10"/>
      <c r="D152" s="10"/>
      <c r="E152" s="10"/>
      <c r="F152" s="10"/>
      <c r="G152" s="27"/>
      <c r="H152" s="13"/>
      <c r="I152" s="26"/>
      <c r="J152" s="22"/>
      <c r="K152" s="23"/>
      <c r="L152" s="20"/>
      <c r="M152" s="24"/>
      <c r="N152" s="20"/>
      <c r="O152" s="20"/>
      <c r="P152" s="20"/>
      <c r="Q152" s="20"/>
      <c r="R152" s="20"/>
    </row>
    <row r="153" spans="1:18" ht="18" customHeight="1">
      <c r="A153" s="9">
        <v>105</v>
      </c>
      <c r="B153" s="10" t="str">
        <f t="shared" si="2"/>
        <v>000-000</v>
      </c>
      <c r="C153" s="10"/>
      <c r="D153" s="10"/>
      <c r="E153" s="10"/>
      <c r="F153" s="10"/>
      <c r="G153" s="27"/>
      <c r="H153" s="13"/>
      <c r="I153" s="26"/>
      <c r="J153" s="22"/>
      <c r="K153" s="23"/>
      <c r="L153" s="20"/>
      <c r="M153" s="24"/>
      <c r="N153" s="20"/>
      <c r="O153" s="20"/>
      <c r="P153" s="20"/>
      <c r="Q153" s="20"/>
      <c r="R153" s="20"/>
    </row>
    <row r="154" spans="1:18" ht="18" customHeight="1">
      <c r="A154" s="9">
        <v>106</v>
      </c>
      <c r="B154" s="10" t="str">
        <f t="shared" si="2"/>
        <v>000-000</v>
      </c>
      <c r="C154" s="10"/>
      <c r="D154" s="10"/>
      <c r="E154" s="10"/>
      <c r="F154" s="10"/>
      <c r="G154" s="27"/>
      <c r="H154" s="13"/>
      <c r="I154" s="26"/>
      <c r="J154" s="22"/>
      <c r="K154" s="23"/>
      <c r="L154" s="20"/>
      <c r="M154" s="24"/>
      <c r="N154" s="20"/>
      <c r="O154" s="20"/>
      <c r="P154" s="20"/>
      <c r="Q154" s="20"/>
      <c r="R154" s="20"/>
    </row>
    <row r="155" spans="1:18" ht="18" customHeight="1">
      <c r="A155" s="9">
        <v>107</v>
      </c>
      <c r="B155" s="10" t="str">
        <f t="shared" si="2"/>
        <v>000-000</v>
      </c>
      <c r="C155" s="10"/>
      <c r="D155" s="10"/>
      <c r="E155" s="10"/>
      <c r="F155" s="10"/>
      <c r="G155" s="27"/>
      <c r="H155" s="13"/>
      <c r="I155" s="26"/>
      <c r="J155" s="22"/>
      <c r="K155" s="23"/>
      <c r="L155" s="20"/>
      <c r="M155" s="24"/>
      <c r="N155" s="20"/>
      <c r="O155" s="20"/>
      <c r="P155" s="20"/>
      <c r="Q155" s="20"/>
      <c r="R155" s="20"/>
    </row>
    <row r="156" spans="1:18" ht="18" customHeight="1">
      <c r="A156" s="9">
        <v>108</v>
      </c>
      <c r="B156" s="10" t="str">
        <f t="shared" si="2"/>
        <v>000-000</v>
      </c>
      <c r="C156" s="10"/>
      <c r="D156" s="10"/>
      <c r="E156" s="10"/>
      <c r="F156" s="10"/>
      <c r="G156" s="27"/>
      <c r="H156" s="13"/>
      <c r="I156" s="26"/>
      <c r="J156" s="22"/>
      <c r="K156" s="23"/>
      <c r="L156" s="20"/>
      <c r="M156" s="24"/>
      <c r="N156" s="20"/>
      <c r="O156" s="20"/>
      <c r="P156" s="20"/>
      <c r="Q156" s="20"/>
      <c r="R156" s="20"/>
    </row>
    <row r="157" spans="1:18" ht="18" customHeight="1">
      <c r="A157" s="9">
        <v>109</v>
      </c>
      <c r="B157" s="10" t="str">
        <f t="shared" si="2"/>
        <v>000-000</v>
      </c>
      <c r="C157" s="10"/>
      <c r="D157" s="10"/>
      <c r="E157" s="10"/>
      <c r="F157" s="10"/>
      <c r="G157" s="27"/>
      <c r="H157" s="13"/>
      <c r="I157" s="26"/>
      <c r="J157" s="22"/>
      <c r="K157" s="23"/>
      <c r="L157" s="20"/>
      <c r="M157" s="24"/>
      <c r="N157" s="20"/>
      <c r="O157" s="20"/>
      <c r="P157" s="20"/>
      <c r="Q157" s="20"/>
      <c r="R157" s="20"/>
    </row>
    <row r="158" spans="1:18" ht="18" customHeight="1">
      <c r="A158" s="9">
        <v>110</v>
      </c>
      <c r="B158" s="10" t="str">
        <f t="shared" si="2"/>
        <v>000-000</v>
      </c>
      <c r="C158" s="10"/>
      <c r="D158" s="10"/>
      <c r="E158" s="10"/>
      <c r="F158" s="10"/>
      <c r="G158" s="27"/>
      <c r="H158" s="13"/>
      <c r="I158" s="26"/>
      <c r="J158" s="22"/>
      <c r="K158" s="23"/>
      <c r="L158" s="20"/>
      <c r="M158" s="24"/>
      <c r="N158" s="20"/>
      <c r="O158" s="20"/>
      <c r="P158" s="20"/>
      <c r="Q158" s="20"/>
      <c r="R158" s="20"/>
    </row>
    <row r="159" spans="1:18" ht="18" customHeight="1">
      <c r="A159" s="9">
        <v>111</v>
      </c>
      <c r="B159" s="10" t="str">
        <f t="shared" si="2"/>
        <v>000-000</v>
      </c>
      <c r="C159" s="10"/>
      <c r="D159" s="10"/>
      <c r="E159" s="10"/>
      <c r="F159" s="10"/>
      <c r="G159" s="27"/>
      <c r="H159" s="13"/>
      <c r="I159" s="26"/>
      <c r="J159" s="22"/>
      <c r="K159" s="23"/>
      <c r="L159" s="20"/>
      <c r="M159" s="24"/>
      <c r="N159" s="20"/>
      <c r="O159" s="20"/>
      <c r="P159" s="20"/>
      <c r="Q159" s="20"/>
      <c r="R159" s="20"/>
    </row>
    <row r="160" spans="1:18" ht="18" customHeight="1">
      <c r="A160" s="9">
        <v>112</v>
      </c>
      <c r="B160" s="10" t="str">
        <f t="shared" si="2"/>
        <v>000-000</v>
      </c>
      <c r="C160" s="10"/>
      <c r="D160" s="10"/>
      <c r="E160" s="10"/>
      <c r="F160" s="10"/>
      <c r="G160" s="27"/>
      <c r="H160" s="13"/>
      <c r="I160" s="26"/>
      <c r="J160" s="22"/>
      <c r="K160" s="23"/>
      <c r="L160" s="20"/>
      <c r="M160" s="24"/>
      <c r="N160" s="20"/>
      <c r="O160" s="20"/>
      <c r="P160" s="20"/>
      <c r="Q160" s="20"/>
      <c r="R160" s="20"/>
    </row>
    <row r="161" spans="1:18" ht="18" customHeight="1">
      <c r="A161" s="9">
        <v>113</v>
      </c>
      <c r="B161" s="10" t="str">
        <f t="shared" si="2"/>
        <v>000-000</v>
      </c>
      <c r="C161" s="10"/>
      <c r="D161" s="10"/>
      <c r="E161" s="10"/>
      <c r="F161" s="10"/>
      <c r="G161" s="27"/>
      <c r="H161" s="13"/>
      <c r="I161" s="26"/>
      <c r="J161" s="22"/>
      <c r="K161" s="23"/>
      <c r="L161" s="20"/>
      <c r="M161" s="24"/>
      <c r="N161" s="20"/>
      <c r="O161" s="20"/>
      <c r="P161" s="20"/>
      <c r="Q161" s="20"/>
      <c r="R161" s="20"/>
    </row>
    <row r="162" spans="1:18" ht="18" customHeight="1">
      <c r="A162" s="9">
        <v>114</v>
      </c>
      <c r="B162" s="10" t="str">
        <f t="shared" si="2"/>
        <v>000-000</v>
      </c>
      <c r="C162" s="10"/>
      <c r="D162" s="10"/>
      <c r="E162" s="10"/>
      <c r="F162" s="10"/>
      <c r="G162" s="27"/>
      <c r="H162" s="13"/>
      <c r="I162" s="26"/>
      <c r="J162" s="22"/>
      <c r="K162" s="23"/>
      <c r="L162" s="20"/>
      <c r="M162" s="24"/>
      <c r="N162" s="20"/>
      <c r="O162" s="20"/>
      <c r="P162" s="20"/>
      <c r="Q162" s="20"/>
      <c r="R162" s="20"/>
    </row>
    <row r="163" spans="1:18" ht="18" customHeight="1">
      <c r="A163" s="9">
        <v>115</v>
      </c>
      <c r="B163" s="10" t="str">
        <f t="shared" si="2"/>
        <v>000-000</v>
      </c>
      <c r="C163" s="10"/>
      <c r="D163" s="10"/>
      <c r="E163" s="10"/>
      <c r="F163" s="10"/>
      <c r="G163" s="27"/>
      <c r="H163" s="13"/>
      <c r="I163" s="26"/>
      <c r="J163" s="22"/>
      <c r="K163" s="23"/>
      <c r="L163" s="20"/>
      <c r="M163" s="24"/>
      <c r="N163" s="20"/>
      <c r="O163" s="20"/>
      <c r="P163" s="20"/>
      <c r="Q163" s="20"/>
      <c r="R163" s="20"/>
    </row>
    <row r="164" spans="1:18" ht="18" customHeight="1">
      <c r="A164" s="9">
        <v>116</v>
      </c>
      <c r="B164" s="10" t="str">
        <f t="shared" si="2"/>
        <v>000-000</v>
      </c>
      <c r="C164" s="10"/>
      <c r="D164" s="10"/>
      <c r="E164" s="10"/>
      <c r="F164" s="10"/>
      <c r="G164" s="27"/>
      <c r="H164" s="13"/>
      <c r="I164" s="26"/>
      <c r="J164" s="22"/>
      <c r="K164" s="23"/>
      <c r="L164" s="20"/>
      <c r="M164" s="24"/>
      <c r="N164" s="20"/>
      <c r="O164" s="20"/>
      <c r="P164" s="20"/>
      <c r="Q164" s="20"/>
      <c r="R164" s="20"/>
    </row>
    <row r="165" spans="1:18" ht="18" customHeight="1">
      <c r="A165" s="9">
        <v>117</v>
      </c>
      <c r="B165" s="10" t="str">
        <f t="shared" si="2"/>
        <v>000-000</v>
      </c>
      <c r="C165" s="10"/>
      <c r="D165" s="10"/>
      <c r="E165" s="10"/>
      <c r="F165" s="10"/>
      <c r="G165" s="27"/>
      <c r="H165" s="13"/>
      <c r="I165" s="26"/>
      <c r="J165" s="22"/>
      <c r="K165" s="23"/>
      <c r="L165" s="20"/>
      <c r="M165" s="24"/>
      <c r="N165" s="20"/>
      <c r="O165" s="20"/>
      <c r="P165" s="20"/>
      <c r="Q165" s="20"/>
      <c r="R165" s="20"/>
    </row>
    <row r="166" spans="1:18" ht="18" customHeight="1">
      <c r="A166" s="9">
        <v>118</v>
      </c>
      <c r="B166" s="10" t="str">
        <f t="shared" si="2"/>
        <v>000-000</v>
      </c>
      <c r="C166" s="10"/>
      <c r="D166" s="10"/>
      <c r="E166" s="10"/>
      <c r="F166" s="10"/>
      <c r="G166" s="27"/>
      <c r="H166" s="13"/>
      <c r="I166" s="26"/>
      <c r="J166" s="22"/>
      <c r="K166" s="23"/>
      <c r="L166" s="20"/>
      <c r="M166" s="24"/>
      <c r="N166" s="20"/>
      <c r="O166" s="20"/>
      <c r="P166" s="20"/>
      <c r="Q166" s="20"/>
      <c r="R166" s="20"/>
    </row>
    <row r="167" spans="1:18" ht="18" customHeight="1">
      <c r="A167" s="9">
        <v>119</v>
      </c>
      <c r="B167" s="10" t="str">
        <f t="shared" si="2"/>
        <v>000-000</v>
      </c>
      <c r="C167" s="10"/>
      <c r="D167" s="10"/>
      <c r="E167" s="10"/>
      <c r="F167" s="10"/>
      <c r="G167" s="27"/>
      <c r="H167" s="13"/>
      <c r="I167" s="26"/>
      <c r="J167" s="22"/>
      <c r="K167" s="23"/>
      <c r="L167" s="20"/>
      <c r="M167" s="24"/>
      <c r="N167" s="20"/>
      <c r="O167" s="20"/>
      <c r="P167" s="20"/>
      <c r="Q167" s="20"/>
      <c r="R167" s="20"/>
    </row>
    <row r="168" spans="1:18" ht="18" customHeight="1">
      <c r="A168" s="9">
        <v>120</v>
      </c>
      <c r="B168" s="10" t="str">
        <f t="shared" si="2"/>
        <v>000-000</v>
      </c>
      <c r="C168" s="10"/>
      <c r="D168" s="10"/>
      <c r="E168" s="10"/>
      <c r="F168" s="10"/>
      <c r="G168" s="27"/>
      <c r="H168" s="13"/>
      <c r="I168" s="26"/>
      <c r="J168" s="22"/>
      <c r="K168" s="23"/>
      <c r="L168" s="20"/>
      <c r="M168" s="24"/>
      <c r="N168" s="20"/>
      <c r="O168" s="20"/>
      <c r="P168" s="20"/>
      <c r="Q168" s="20"/>
      <c r="R168" s="20"/>
    </row>
    <row r="169" spans="1:18" ht="18" customHeight="1">
      <c r="A169" s="9">
        <v>121</v>
      </c>
      <c r="B169" s="10" t="str">
        <f t="shared" si="2"/>
        <v>000-000</v>
      </c>
      <c r="C169" s="10"/>
      <c r="D169" s="10"/>
      <c r="E169" s="10"/>
      <c r="F169" s="10"/>
      <c r="G169" s="27"/>
      <c r="H169" s="13"/>
      <c r="I169" s="26"/>
      <c r="J169" s="22"/>
      <c r="K169" s="23"/>
      <c r="L169" s="20"/>
      <c r="M169" s="24"/>
      <c r="N169" s="20"/>
      <c r="O169" s="20"/>
      <c r="P169" s="20"/>
      <c r="Q169" s="20"/>
      <c r="R169" s="20"/>
    </row>
    <row r="170" spans="1:18" ht="18" customHeight="1">
      <c r="A170" s="9">
        <v>122</v>
      </c>
      <c r="B170" s="10" t="str">
        <f t="shared" si="2"/>
        <v>000-000</v>
      </c>
      <c r="C170" s="10"/>
      <c r="D170" s="10"/>
      <c r="E170" s="10"/>
      <c r="F170" s="10"/>
      <c r="G170" s="27"/>
      <c r="H170" s="13"/>
      <c r="I170" s="26"/>
      <c r="J170" s="22"/>
      <c r="K170" s="23"/>
      <c r="L170" s="20"/>
      <c r="M170" s="24"/>
      <c r="N170" s="20"/>
      <c r="O170" s="20"/>
      <c r="P170" s="20"/>
      <c r="Q170" s="20"/>
      <c r="R170" s="20"/>
    </row>
    <row r="171" spans="1:18" ht="18" customHeight="1">
      <c r="A171" s="9">
        <v>123</v>
      </c>
      <c r="B171" s="10" t="str">
        <f t="shared" si="2"/>
        <v>000-000</v>
      </c>
      <c r="C171" s="10"/>
      <c r="D171" s="10"/>
      <c r="E171" s="10"/>
      <c r="F171" s="10"/>
      <c r="G171" s="27"/>
      <c r="H171" s="13"/>
      <c r="I171" s="26"/>
      <c r="J171" s="22"/>
      <c r="K171" s="23"/>
      <c r="L171" s="20"/>
      <c r="M171" s="24"/>
      <c r="N171" s="20"/>
      <c r="O171" s="20"/>
      <c r="P171" s="20"/>
      <c r="Q171" s="20"/>
      <c r="R171" s="20"/>
    </row>
    <row r="172" spans="1:18" ht="18" customHeight="1">
      <c r="A172" s="9">
        <v>124</v>
      </c>
      <c r="B172" s="10" t="str">
        <f t="shared" si="2"/>
        <v>000-000</v>
      </c>
      <c r="C172" s="10"/>
      <c r="D172" s="10"/>
      <c r="E172" s="10"/>
      <c r="F172" s="10"/>
      <c r="G172" s="27"/>
      <c r="H172" s="13"/>
      <c r="I172" s="26"/>
      <c r="J172" s="22"/>
      <c r="K172" s="23"/>
      <c r="L172" s="20"/>
      <c r="M172" s="24"/>
      <c r="N172" s="20"/>
      <c r="O172" s="20"/>
      <c r="P172" s="20"/>
      <c r="Q172" s="20"/>
      <c r="R172" s="20"/>
    </row>
    <row r="173" spans="1:18" ht="18" customHeight="1">
      <c r="A173" s="9">
        <v>125</v>
      </c>
      <c r="B173" s="10" t="str">
        <f t="shared" si="2"/>
        <v>000-000</v>
      </c>
      <c r="C173" s="10"/>
      <c r="D173" s="10"/>
      <c r="E173" s="10"/>
      <c r="F173" s="10"/>
      <c r="G173" s="27"/>
      <c r="H173" s="13"/>
      <c r="I173" s="26"/>
      <c r="J173" s="22"/>
      <c r="K173" s="23"/>
      <c r="L173" s="20"/>
      <c r="M173" s="24"/>
      <c r="N173" s="20"/>
      <c r="O173" s="20"/>
      <c r="P173" s="20"/>
      <c r="Q173" s="20"/>
      <c r="R173" s="20"/>
    </row>
    <row r="174" spans="1:18" ht="18" customHeight="1">
      <c r="A174" s="9">
        <v>126</v>
      </c>
      <c r="B174" s="10" t="str">
        <f t="shared" si="2"/>
        <v>000-000</v>
      </c>
      <c r="C174" s="10"/>
      <c r="D174" s="10"/>
      <c r="E174" s="10"/>
      <c r="F174" s="10"/>
      <c r="G174" s="27"/>
      <c r="H174" s="13"/>
      <c r="I174" s="26"/>
      <c r="J174" s="22"/>
      <c r="K174" s="23"/>
      <c r="L174" s="20"/>
      <c r="M174" s="24"/>
      <c r="N174" s="20"/>
      <c r="O174" s="20"/>
      <c r="P174" s="20"/>
      <c r="Q174" s="20"/>
      <c r="R174" s="20"/>
    </row>
    <row r="175" spans="1:18" ht="18" customHeight="1">
      <c r="A175" s="9">
        <v>127</v>
      </c>
      <c r="B175" s="10" t="str">
        <f t="shared" si="2"/>
        <v>000-000</v>
      </c>
      <c r="C175" s="10"/>
      <c r="D175" s="10"/>
      <c r="E175" s="10"/>
      <c r="F175" s="10"/>
      <c r="G175" s="27"/>
      <c r="H175" s="13"/>
      <c r="I175" s="26"/>
      <c r="J175" s="22"/>
      <c r="K175" s="23"/>
      <c r="L175" s="20"/>
      <c r="M175" s="24"/>
      <c r="N175" s="20"/>
      <c r="O175" s="20"/>
      <c r="P175" s="20"/>
      <c r="Q175" s="20"/>
      <c r="R175" s="20"/>
    </row>
    <row r="176" spans="1:18" ht="18" customHeight="1">
      <c r="A176" s="9">
        <v>128</v>
      </c>
      <c r="B176" s="10" t="str">
        <f t="shared" si="2"/>
        <v>000-000</v>
      </c>
      <c r="C176" s="10"/>
      <c r="D176" s="10"/>
      <c r="E176" s="10"/>
      <c r="F176" s="10"/>
      <c r="G176" s="27"/>
      <c r="H176" s="13"/>
      <c r="I176" s="26"/>
      <c r="J176" s="22"/>
      <c r="K176" s="23"/>
      <c r="L176" s="20"/>
      <c r="M176" s="24"/>
      <c r="N176" s="20"/>
      <c r="O176" s="20"/>
      <c r="P176" s="20"/>
      <c r="Q176" s="20"/>
      <c r="R176" s="20"/>
    </row>
    <row r="177" spans="1:18" ht="18" customHeight="1">
      <c r="A177" s="9">
        <v>129</v>
      </c>
      <c r="B177" s="10" t="str">
        <f t="shared" ref="B177:B240" si="3">TEXT(C177,"000")&amp;"-"&amp;TEXT(E177,"000")</f>
        <v>000-000</v>
      </c>
      <c r="C177" s="10"/>
      <c r="D177" s="10"/>
      <c r="E177" s="10"/>
      <c r="F177" s="10"/>
      <c r="G177" s="27"/>
      <c r="H177" s="13"/>
      <c r="I177" s="26"/>
      <c r="J177" s="22"/>
      <c r="K177" s="23"/>
      <c r="L177" s="20"/>
      <c r="M177" s="24"/>
      <c r="N177" s="20"/>
      <c r="O177" s="20"/>
      <c r="P177" s="20"/>
      <c r="Q177" s="20"/>
      <c r="R177" s="20"/>
    </row>
    <row r="178" spans="1:18" ht="18" customHeight="1">
      <c r="A178" s="9">
        <v>130</v>
      </c>
      <c r="B178" s="10" t="str">
        <f t="shared" si="3"/>
        <v>000-000</v>
      </c>
      <c r="C178" s="10"/>
      <c r="D178" s="10"/>
      <c r="E178" s="10"/>
      <c r="F178" s="10"/>
      <c r="G178" s="27"/>
      <c r="H178" s="13"/>
      <c r="I178" s="26"/>
      <c r="J178" s="22"/>
      <c r="K178" s="23"/>
      <c r="L178" s="20"/>
      <c r="M178" s="24"/>
      <c r="N178" s="20"/>
      <c r="O178" s="20"/>
      <c r="P178" s="20"/>
      <c r="Q178" s="20"/>
      <c r="R178" s="20"/>
    </row>
    <row r="179" spans="1:18" ht="18" customHeight="1">
      <c r="A179" s="9">
        <v>131</v>
      </c>
      <c r="B179" s="10" t="str">
        <f t="shared" si="3"/>
        <v>000-000</v>
      </c>
      <c r="C179" s="10"/>
      <c r="D179" s="10"/>
      <c r="E179" s="10"/>
      <c r="F179" s="10"/>
      <c r="G179" s="27"/>
      <c r="H179" s="13"/>
      <c r="I179" s="26"/>
      <c r="J179" s="22"/>
      <c r="K179" s="23"/>
      <c r="L179" s="20"/>
      <c r="M179" s="24"/>
      <c r="N179" s="20"/>
      <c r="O179" s="20"/>
      <c r="P179" s="20"/>
      <c r="Q179" s="20"/>
      <c r="R179" s="20"/>
    </row>
    <row r="180" spans="1:18" ht="18" customHeight="1">
      <c r="A180" s="9">
        <v>132</v>
      </c>
      <c r="B180" s="10" t="str">
        <f t="shared" si="3"/>
        <v>000-000</v>
      </c>
      <c r="C180" s="10"/>
      <c r="D180" s="10"/>
      <c r="E180" s="10"/>
      <c r="F180" s="10"/>
      <c r="G180" s="27"/>
      <c r="H180" s="13"/>
      <c r="I180" s="26"/>
      <c r="J180" s="22"/>
      <c r="K180" s="23"/>
      <c r="L180" s="20"/>
      <c r="M180" s="24"/>
      <c r="N180" s="20"/>
      <c r="O180" s="20"/>
      <c r="P180" s="20"/>
      <c r="Q180" s="20"/>
      <c r="R180" s="20"/>
    </row>
    <row r="181" spans="1:18" ht="18" customHeight="1">
      <c r="A181" s="9">
        <v>133</v>
      </c>
      <c r="B181" s="10" t="str">
        <f t="shared" si="3"/>
        <v>000-000</v>
      </c>
      <c r="C181" s="10"/>
      <c r="D181" s="10"/>
      <c r="E181" s="10"/>
      <c r="F181" s="10"/>
      <c r="G181" s="27"/>
      <c r="H181" s="13"/>
      <c r="I181" s="26"/>
      <c r="J181" s="22"/>
      <c r="K181" s="23"/>
      <c r="L181" s="20"/>
      <c r="M181" s="24"/>
      <c r="N181" s="20"/>
      <c r="O181" s="20"/>
      <c r="P181" s="20"/>
      <c r="Q181" s="20"/>
      <c r="R181" s="20"/>
    </row>
    <row r="182" spans="1:18" ht="18" customHeight="1">
      <c r="A182" s="9">
        <v>134</v>
      </c>
      <c r="B182" s="10" t="str">
        <f t="shared" si="3"/>
        <v>000-000</v>
      </c>
      <c r="C182" s="10"/>
      <c r="D182" s="10"/>
      <c r="E182" s="10"/>
      <c r="F182" s="10"/>
      <c r="G182" s="27"/>
      <c r="H182" s="13"/>
      <c r="I182" s="26"/>
      <c r="J182" s="22"/>
      <c r="K182" s="23"/>
      <c r="L182" s="20"/>
      <c r="M182" s="24"/>
      <c r="N182" s="20"/>
      <c r="O182" s="20"/>
      <c r="P182" s="20"/>
      <c r="Q182" s="20"/>
      <c r="R182" s="20"/>
    </row>
    <row r="183" spans="1:18" ht="18" customHeight="1">
      <c r="A183" s="9">
        <v>135</v>
      </c>
      <c r="B183" s="10" t="str">
        <f t="shared" si="3"/>
        <v>000-000</v>
      </c>
      <c r="C183" s="10"/>
      <c r="D183" s="10"/>
      <c r="E183" s="10"/>
      <c r="F183" s="10"/>
      <c r="G183" s="27"/>
      <c r="H183" s="13"/>
      <c r="I183" s="26"/>
      <c r="J183" s="22"/>
      <c r="K183" s="23"/>
      <c r="L183" s="20"/>
      <c r="M183" s="24"/>
      <c r="N183" s="20"/>
      <c r="O183" s="20"/>
      <c r="P183" s="20"/>
      <c r="Q183" s="20"/>
      <c r="R183" s="20"/>
    </row>
    <row r="184" spans="1:18" ht="18" customHeight="1">
      <c r="A184" s="9">
        <v>136</v>
      </c>
      <c r="B184" s="10" t="str">
        <f t="shared" si="3"/>
        <v>000-000</v>
      </c>
      <c r="C184" s="10"/>
      <c r="D184" s="10"/>
      <c r="E184" s="10"/>
      <c r="F184" s="10"/>
      <c r="G184" s="27"/>
      <c r="H184" s="13"/>
      <c r="I184" s="26"/>
      <c r="J184" s="22"/>
      <c r="K184" s="23"/>
      <c r="L184" s="20"/>
      <c r="M184" s="24"/>
      <c r="N184" s="20"/>
      <c r="O184" s="20"/>
      <c r="P184" s="20"/>
      <c r="Q184" s="20"/>
      <c r="R184" s="20"/>
    </row>
    <row r="185" spans="1:18" ht="18" customHeight="1">
      <c r="A185" s="9">
        <v>137</v>
      </c>
      <c r="B185" s="10" t="str">
        <f t="shared" si="3"/>
        <v>000-000</v>
      </c>
      <c r="C185" s="10"/>
      <c r="D185" s="10"/>
      <c r="E185" s="10"/>
      <c r="F185" s="10"/>
      <c r="G185" s="27"/>
      <c r="H185" s="13"/>
      <c r="I185" s="26"/>
      <c r="J185" s="22"/>
      <c r="K185" s="23"/>
      <c r="L185" s="20"/>
      <c r="M185" s="24"/>
      <c r="N185" s="20"/>
      <c r="O185" s="20"/>
      <c r="P185" s="20"/>
      <c r="Q185" s="20"/>
      <c r="R185" s="20"/>
    </row>
    <row r="186" spans="1:18" ht="18" customHeight="1">
      <c r="A186" s="9">
        <v>138</v>
      </c>
      <c r="B186" s="10" t="str">
        <f t="shared" si="3"/>
        <v>000-000</v>
      </c>
      <c r="C186" s="10"/>
      <c r="D186" s="10"/>
      <c r="E186" s="10"/>
      <c r="F186" s="10"/>
      <c r="G186" s="27"/>
      <c r="H186" s="13"/>
      <c r="I186" s="26"/>
      <c r="J186" s="22"/>
      <c r="K186" s="23"/>
      <c r="L186" s="20"/>
      <c r="M186" s="24"/>
      <c r="N186" s="20"/>
      <c r="O186" s="20"/>
      <c r="P186" s="20"/>
      <c r="Q186" s="20"/>
      <c r="R186" s="20"/>
    </row>
    <row r="187" spans="1:18" ht="18" customHeight="1">
      <c r="A187" s="9">
        <v>139</v>
      </c>
      <c r="B187" s="10" t="str">
        <f t="shared" si="3"/>
        <v>000-000</v>
      </c>
      <c r="C187" s="10"/>
      <c r="D187" s="10"/>
      <c r="E187" s="10"/>
      <c r="F187" s="10"/>
      <c r="G187" s="27"/>
      <c r="H187" s="13"/>
      <c r="I187" s="26"/>
      <c r="J187" s="22"/>
      <c r="K187" s="23"/>
      <c r="L187" s="20"/>
      <c r="M187" s="24"/>
      <c r="N187" s="20"/>
      <c r="O187" s="20"/>
      <c r="P187" s="20"/>
      <c r="Q187" s="20"/>
      <c r="R187" s="20"/>
    </row>
    <row r="188" spans="1:18" ht="18" customHeight="1">
      <c r="A188" s="9">
        <v>140</v>
      </c>
      <c r="B188" s="10" t="str">
        <f t="shared" si="3"/>
        <v>000-000</v>
      </c>
      <c r="C188" s="10"/>
      <c r="D188" s="10"/>
      <c r="E188" s="10"/>
      <c r="F188" s="10"/>
      <c r="G188" s="27"/>
      <c r="H188" s="13"/>
      <c r="I188" s="26"/>
      <c r="J188" s="22"/>
      <c r="K188" s="23"/>
      <c r="L188" s="20"/>
      <c r="M188" s="24"/>
      <c r="N188" s="20"/>
      <c r="O188" s="20"/>
      <c r="P188" s="20"/>
      <c r="Q188" s="20"/>
      <c r="R188" s="20"/>
    </row>
    <row r="189" spans="1:18" ht="18" customHeight="1">
      <c r="A189" s="9">
        <v>141</v>
      </c>
      <c r="B189" s="10" t="str">
        <f t="shared" si="3"/>
        <v>000-000</v>
      </c>
      <c r="C189" s="10"/>
      <c r="D189" s="10"/>
      <c r="E189" s="10"/>
      <c r="F189" s="10"/>
      <c r="G189" s="27"/>
      <c r="H189" s="13"/>
      <c r="I189" s="26"/>
      <c r="J189" s="22"/>
      <c r="K189" s="23"/>
      <c r="L189" s="20"/>
      <c r="M189" s="24"/>
      <c r="N189" s="20"/>
      <c r="O189" s="20"/>
      <c r="P189" s="20"/>
      <c r="Q189" s="20"/>
      <c r="R189" s="20"/>
    </row>
    <row r="190" spans="1:18" ht="18" customHeight="1">
      <c r="A190" s="9">
        <v>142</v>
      </c>
      <c r="B190" s="10" t="str">
        <f t="shared" si="3"/>
        <v>000-000</v>
      </c>
      <c r="C190" s="10"/>
      <c r="D190" s="10"/>
      <c r="E190" s="10"/>
      <c r="F190" s="10"/>
      <c r="G190" s="27"/>
      <c r="H190" s="13"/>
      <c r="I190" s="26"/>
      <c r="J190" s="22"/>
      <c r="K190" s="23"/>
      <c r="L190" s="20"/>
      <c r="M190" s="24"/>
      <c r="N190" s="20"/>
      <c r="O190" s="20"/>
      <c r="P190" s="20"/>
      <c r="Q190" s="20"/>
      <c r="R190" s="20"/>
    </row>
    <row r="191" spans="1:18" ht="18" customHeight="1">
      <c r="A191" s="9">
        <v>143</v>
      </c>
      <c r="B191" s="10" t="str">
        <f t="shared" si="3"/>
        <v>000-000</v>
      </c>
      <c r="C191" s="10"/>
      <c r="D191" s="10"/>
      <c r="E191" s="10"/>
      <c r="F191" s="10"/>
      <c r="G191" s="27"/>
      <c r="H191" s="13"/>
      <c r="I191" s="26"/>
      <c r="J191" s="22"/>
      <c r="K191" s="23"/>
      <c r="L191" s="20"/>
      <c r="M191" s="24"/>
      <c r="N191" s="20"/>
      <c r="O191" s="20"/>
      <c r="P191" s="20"/>
      <c r="Q191" s="20"/>
      <c r="R191" s="20"/>
    </row>
    <row r="192" spans="1:18" ht="18" customHeight="1">
      <c r="A192" s="9">
        <v>144</v>
      </c>
      <c r="B192" s="10" t="str">
        <f t="shared" si="3"/>
        <v>000-000</v>
      </c>
      <c r="C192" s="10"/>
      <c r="D192" s="10"/>
      <c r="E192" s="10"/>
      <c r="F192" s="10"/>
      <c r="G192" s="27"/>
      <c r="H192" s="13"/>
      <c r="I192" s="26"/>
      <c r="J192" s="22"/>
      <c r="K192" s="23"/>
      <c r="L192" s="20"/>
      <c r="M192" s="24"/>
      <c r="N192" s="20"/>
      <c r="O192" s="20"/>
      <c r="P192" s="20"/>
      <c r="Q192" s="20"/>
      <c r="R192" s="20"/>
    </row>
    <row r="193" spans="1:18" ht="18" customHeight="1">
      <c r="A193" s="9">
        <v>145</v>
      </c>
      <c r="B193" s="10" t="str">
        <f t="shared" si="3"/>
        <v>000-000</v>
      </c>
      <c r="C193" s="10"/>
      <c r="D193" s="10"/>
      <c r="E193" s="10"/>
      <c r="F193" s="10"/>
      <c r="G193" s="27"/>
      <c r="H193" s="13"/>
      <c r="I193" s="26"/>
      <c r="J193" s="22"/>
      <c r="K193" s="23"/>
      <c r="L193" s="20"/>
      <c r="M193" s="24"/>
      <c r="N193" s="20"/>
      <c r="O193" s="20"/>
      <c r="P193" s="20"/>
      <c r="Q193" s="20"/>
      <c r="R193" s="20"/>
    </row>
    <row r="194" spans="1:18" ht="18" customHeight="1">
      <c r="A194" s="9">
        <v>146</v>
      </c>
      <c r="B194" s="10" t="str">
        <f t="shared" si="3"/>
        <v>000-000</v>
      </c>
      <c r="C194" s="10"/>
      <c r="D194" s="10"/>
      <c r="E194" s="10"/>
      <c r="F194" s="10"/>
      <c r="G194" s="27"/>
      <c r="H194" s="13"/>
      <c r="I194" s="26"/>
      <c r="J194" s="22"/>
      <c r="K194" s="23"/>
      <c r="L194" s="20"/>
      <c r="M194" s="24"/>
      <c r="N194" s="20"/>
      <c r="O194" s="20"/>
      <c r="P194" s="20"/>
      <c r="Q194" s="20"/>
      <c r="R194" s="20"/>
    </row>
    <row r="195" spans="1:18" ht="18" customHeight="1">
      <c r="A195" s="9">
        <v>147</v>
      </c>
      <c r="B195" s="10" t="str">
        <f t="shared" si="3"/>
        <v>000-000</v>
      </c>
      <c r="C195" s="10"/>
      <c r="D195" s="10"/>
      <c r="E195" s="10"/>
      <c r="F195" s="10"/>
      <c r="G195" s="27"/>
      <c r="H195" s="13"/>
      <c r="I195" s="26"/>
      <c r="J195" s="22"/>
      <c r="K195" s="23"/>
      <c r="L195" s="20"/>
      <c r="M195" s="24"/>
      <c r="N195" s="20"/>
      <c r="O195" s="20"/>
      <c r="P195" s="20"/>
      <c r="Q195" s="20"/>
      <c r="R195" s="20"/>
    </row>
    <row r="196" spans="1:18" ht="18" customHeight="1">
      <c r="A196" s="9">
        <v>148</v>
      </c>
      <c r="B196" s="10" t="str">
        <f t="shared" si="3"/>
        <v>000-000</v>
      </c>
      <c r="C196" s="10"/>
      <c r="D196" s="10"/>
      <c r="E196" s="10"/>
      <c r="F196" s="10"/>
      <c r="G196" s="27"/>
      <c r="H196" s="13"/>
      <c r="I196" s="26"/>
      <c r="J196" s="22"/>
      <c r="K196" s="23"/>
      <c r="L196" s="20"/>
      <c r="M196" s="24"/>
      <c r="N196" s="20"/>
      <c r="O196" s="20"/>
      <c r="P196" s="20"/>
      <c r="Q196" s="20"/>
      <c r="R196" s="20"/>
    </row>
    <row r="197" spans="1:18" ht="18" customHeight="1">
      <c r="A197" s="9">
        <v>149</v>
      </c>
      <c r="B197" s="10" t="str">
        <f t="shared" si="3"/>
        <v>000-000</v>
      </c>
      <c r="C197" s="10"/>
      <c r="D197" s="10"/>
      <c r="E197" s="10"/>
      <c r="F197" s="10"/>
      <c r="G197" s="27"/>
      <c r="H197" s="13"/>
      <c r="I197" s="26"/>
      <c r="J197" s="22"/>
      <c r="K197" s="23"/>
      <c r="L197" s="20"/>
      <c r="M197" s="24"/>
      <c r="N197" s="20"/>
      <c r="O197" s="20"/>
      <c r="P197" s="20"/>
      <c r="Q197" s="20"/>
      <c r="R197" s="20"/>
    </row>
    <row r="198" spans="1:18" ht="18" customHeight="1">
      <c r="A198" s="9">
        <v>150</v>
      </c>
      <c r="B198" s="10" t="str">
        <f t="shared" si="3"/>
        <v>000-000</v>
      </c>
      <c r="C198" s="10"/>
      <c r="D198" s="10"/>
      <c r="E198" s="10"/>
      <c r="F198" s="10"/>
      <c r="G198" s="27"/>
      <c r="H198" s="13"/>
      <c r="I198" s="26"/>
      <c r="J198" s="22"/>
      <c r="K198" s="23"/>
      <c r="L198" s="20"/>
      <c r="M198" s="24"/>
      <c r="N198" s="20"/>
      <c r="O198" s="20"/>
      <c r="P198" s="20"/>
      <c r="Q198" s="20"/>
      <c r="R198" s="20"/>
    </row>
    <row r="199" spans="1:18" ht="18" customHeight="1">
      <c r="A199" s="9">
        <v>151</v>
      </c>
      <c r="B199" s="10" t="str">
        <f t="shared" si="3"/>
        <v>000-000</v>
      </c>
      <c r="C199" s="10"/>
      <c r="D199" s="10"/>
      <c r="E199" s="10"/>
      <c r="F199" s="10"/>
      <c r="G199" s="27"/>
      <c r="H199" s="13"/>
      <c r="I199" s="26"/>
      <c r="J199" s="22"/>
      <c r="K199" s="23"/>
      <c r="L199" s="20"/>
      <c r="M199" s="24"/>
      <c r="N199" s="20"/>
      <c r="O199" s="20"/>
      <c r="P199" s="20"/>
      <c r="Q199" s="20"/>
      <c r="R199" s="20"/>
    </row>
    <row r="200" spans="1:18" ht="18" customHeight="1">
      <c r="A200" s="9">
        <v>152</v>
      </c>
      <c r="B200" s="10" t="str">
        <f t="shared" si="3"/>
        <v>000-000</v>
      </c>
      <c r="C200" s="10"/>
      <c r="D200" s="10"/>
      <c r="E200" s="10"/>
      <c r="F200" s="10"/>
      <c r="G200" s="27"/>
      <c r="H200" s="13"/>
      <c r="I200" s="26"/>
      <c r="J200" s="22"/>
      <c r="K200" s="23"/>
      <c r="L200" s="20"/>
      <c r="M200" s="24"/>
      <c r="N200" s="20"/>
      <c r="O200" s="20"/>
      <c r="P200" s="20"/>
      <c r="Q200" s="20"/>
      <c r="R200" s="20"/>
    </row>
    <row r="201" spans="1:18" ht="18" customHeight="1">
      <c r="A201" s="9">
        <v>153</v>
      </c>
      <c r="B201" s="10" t="str">
        <f t="shared" si="3"/>
        <v>000-000</v>
      </c>
      <c r="C201" s="10"/>
      <c r="D201" s="10"/>
      <c r="E201" s="10"/>
      <c r="F201" s="10"/>
      <c r="G201" s="27"/>
      <c r="H201" s="13"/>
      <c r="I201" s="26"/>
      <c r="J201" s="22"/>
      <c r="K201" s="23"/>
      <c r="L201" s="20"/>
      <c r="M201" s="24"/>
      <c r="N201" s="20"/>
      <c r="O201" s="20"/>
      <c r="P201" s="20"/>
      <c r="Q201" s="20"/>
      <c r="R201" s="20"/>
    </row>
    <row r="202" spans="1:18" ht="18" customHeight="1">
      <c r="A202" s="9">
        <v>154</v>
      </c>
      <c r="B202" s="10" t="str">
        <f t="shared" si="3"/>
        <v>000-000</v>
      </c>
      <c r="C202" s="10"/>
      <c r="D202" s="10"/>
      <c r="E202" s="10"/>
      <c r="F202" s="10"/>
      <c r="G202" s="27"/>
      <c r="H202" s="13"/>
      <c r="I202" s="26"/>
      <c r="J202" s="22"/>
      <c r="K202" s="23"/>
      <c r="L202" s="20"/>
      <c r="M202" s="24"/>
      <c r="N202" s="20"/>
      <c r="O202" s="20"/>
      <c r="P202" s="20"/>
      <c r="Q202" s="20"/>
      <c r="R202" s="20"/>
    </row>
    <row r="203" spans="1:18" ht="18" customHeight="1">
      <c r="A203" s="9">
        <v>155</v>
      </c>
      <c r="B203" s="10" t="str">
        <f t="shared" si="3"/>
        <v>000-000</v>
      </c>
      <c r="C203" s="10"/>
      <c r="D203" s="10"/>
      <c r="E203" s="10"/>
      <c r="F203" s="10"/>
      <c r="G203" s="27"/>
      <c r="H203" s="13"/>
      <c r="I203" s="26"/>
      <c r="J203" s="22"/>
      <c r="K203" s="23"/>
      <c r="L203" s="20"/>
      <c r="M203" s="24"/>
      <c r="N203" s="20"/>
      <c r="O203" s="20"/>
      <c r="P203" s="20"/>
      <c r="Q203" s="20"/>
      <c r="R203" s="20"/>
    </row>
    <row r="204" spans="1:18" ht="18" customHeight="1">
      <c r="A204" s="9">
        <v>156</v>
      </c>
      <c r="B204" s="10" t="str">
        <f t="shared" si="3"/>
        <v>000-000</v>
      </c>
      <c r="C204" s="10"/>
      <c r="D204" s="10"/>
      <c r="E204" s="10"/>
      <c r="F204" s="10"/>
      <c r="G204" s="27"/>
      <c r="H204" s="13"/>
      <c r="I204" s="26"/>
      <c r="J204" s="22"/>
      <c r="K204" s="23"/>
      <c r="L204" s="20"/>
      <c r="M204" s="24"/>
      <c r="N204" s="20"/>
      <c r="O204" s="20"/>
      <c r="P204" s="20"/>
      <c r="Q204" s="20"/>
      <c r="R204" s="20"/>
    </row>
    <row r="205" spans="1:18" ht="18" customHeight="1">
      <c r="A205" s="9">
        <v>157</v>
      </c>
      <c r="B205" s="10" t="str">
        <f t="shared" si="3"/>
        <v>000-000</v>
      </c>
      <c r="C205" s="10"/>
      <c r="D205" s="10"/>
      <c r="E205" s="10"/>
      <c r="F205" s="10"/>
      <c r="G205" s="27"/>
      <c r="H205" s="13"/>
      <c r="I205" s="26"/>
      <c r="J205" s="22"/>
      <c r="K205" s="23"/>
      <c r="L205" s="20"/>
      <c r="M205" s="24"/>
      <c r="N205" s="20"/>
      <c r="O205" s="20"/>
      <c r="P205" s="20"/>
      <c r="Q205" s="20"/>
      <c r="R205" s="20"/>
    </row>
    <row r="206" spans="1:18" ht="18" customHeight="1">
      <c r="A206" s="9">
        <v>158</v>
      </c>
      <c r="B206" s="10" t="str">
        <f t="shared" si="3"/>
        <v>000-000</v>
      </c>
      <c r="C206" s="10"/>
      <c r="D206" s="10"/>
      <c r="E206" s="10"/>
      <c r="F206" s="10"/>
      <c r="G206" s="27"/>
      <c r="H206" s="13"/>
      <c r="I206" s="26"/>
      <c r="J206" s="22"/>
      <c r="K206" s="23"/>
      <c r="L206" s="20"/>
      <c r="M206" s="24"/>
      <c r="N206" s="20"/>
      <c r="O206" s="20"/>
      <c r="P206" s="20"/>
      <c r="Q206" s="20"/>
      <c r="R206" s="20"/>
    </row>
    <row r="207" spans="1:18" ht="18" customHeight="1">
      <c r="A207" s="9">
        <v>159</v>
      </c>
      <c r="B207" s="10" t="str">
        <f t="shared" si="3"/>
        <v>000-000</v>
      </c>
      <c r="C207" s="10"/>
      <c r="D207" s="10"/>
      <c r="E207" s="10"/>
      <c r="F207" s="10"/>
      <c r="G207" s="27"/>
      <c r="H207" s="13"/>
      <c r="I207" s="26"/>
      <c r="J207" s="22"/>
      <c r="K207" s="23"/>
      <c r="L207" s="20"/>
      <c r="M207" s="24"/>
      <c r="N207" s="20"/>
      <c r="O207" s="20"/>
      <c r="P207" s="20"/>
      <c r="Q207" s="20"/>
      <c r="R207" s="20"/>
    </row>
    <row r="208" spans="1:18" ht="18" customHeight="1">
      <c r="A208" s="9">
        <v>160</v>
      </c>
      <c r="B208" s="10" t="str">
        <f t="shared" si="3"/>
        <v>000-000</v>
      </c>
      <c r="C208" s="10"/>
      <c r="D208" s="10"/>
      <c r="E208" s="10"/>
      <c r="F208" s="10"/>
      <c r="G208" s="27"/>
      <c r="H208" s="13"/>
      <c r="I208" s="26"/>
      <c r="J208" s="22"/>
      <c r="K208" s="23"/>
      <c r="L208" s="20"/>
      <c r="M208" s="24"/>
      <c r="N208" s="20"/>
      <c r="O208" s="20"/>
      <c r="P208" s="20"/>
      <c r="Q208" s="20"/>
      <c r="R208" s="20"/>
    </row>
    <row r="209" spans="1:18" ht="18" customHeight="1">
      <c r="A209" s="9">
        <v>161</v>
      </c>
      <c r="B209" s="10" t="str">
        <f t="shared" si="3"/>
        <v>000-000</v>
      </c>
      <c r="C209" s="10"/>
      <c r="D209" s="10"/>
      <c r="E209" s="10"/>
      <c r="F209" s="10"/>
      <c r="G209" s="27"/>
      <c r="H209" s="13"/>
      <c r="I209" s="26"/>
      <c r="J209" s="22"/>
      <c r="K209" s="23"/>
      <c r="L209" s="20"/>
      <c r="M209" s="24"/>
      <c r="N209" s="20"/>
      <c r="O209" s="20"/>
      <c r="P209" s="20"/>
      <c r="Q209" s="20"/>
      <c r="R209" s="20"/>
    </row>
    <row r="210" spans="1:18" ht="18" customHeight="1">
      <c r="A210" s="9">
        <v>162</v>
      </c>
      <c r="B210" s="10" t="str">
        <f t="shared" si="3"/>
        <v>000-000</v>
      </c>
      <c r="C210" s="10"/>
      <c r="D210" s="10"/>
      <c r="E210" s="10"/>
      <c r="F210" s="10"/>
      <c r="G210" s="27"/>
      <c r="H210" s="13"/>
      <c r="I210" s="26"/>
      <c r="J210" s="22"/>
      <c r="K210" s="23"/>
      <c r="L210" s="20"/>
      <c r="M210" s="24"/>
      <c r="N210" s="20"/>
      <c r="O210" s="20"/>
      <c r="P210" s="20"/>
      <c r="Q210" s="20"/>
      <c r="R210" s="20"/>
    </row>
    <row r="211" spans="1:18" ht="18" customHeight="1">
      <c r="A211" s="9">
        <v>163</v>
      </c>
      <c r="B211" s="10" t="str">
        <f t="shared" si="3"/>
        <v>000-000</v>
      </c>
      <c r="C211" s="10"/>
      <c r="D211" s="10"/>
      <c r="E211" s="10"/>
      <c r="F211" s="10"/>
      <c r="G211" s="27"/>
      <c r="H211" s="13"/>
      <c r="I211" s="26"/>
      <c r="J211" s="22"/>
      <c r="K211" s="23"/>
      <c r="L211" s="20"/>
      <c r="M211" s="24"/>
      <c r="N211" s="20"/>
      <c r="O211" s="20"/>
      <c r="P211" s="20"/>
      <c r="Q211" s="20"/>
      <c r="R211" s="20"/>
    </row>
    <row r="212" spans="1:18" ht="18" customHeight="1">
      <c r="A212" s="9">
        <v>164</v>
      </c>
      <c r="B212" s="10" t="str">
        <f t="shared" si="3"/>
        <v>000-000</v>
      </c>
      <c r="C212" s="10"/>
      <c r="D212" s="10"/>
      <c r="E212" s="10"/>
      <c r="F212" s="10"/>
      <c r="G212" s="27"/>
      <c r="H212" s="13"/>
      <c r="I212" s="26"/>
      <c r="J212" s="22"/>
      <c r="K212" s="23"/>
      <c r="L212" s="20"/>
      <c r="M212" s="24"/>
      <c r="N212" s="20"/>
      <c r="O212" s="20"/>
      <c r="P212" s="20"/>
      <c r="Q212" s="20"/>
      <c r="R212" s="20"/>
    </row>
    <row r="213" spans="1:18" ht="18" customHeight="1">
      <c r="A213" s="9">
        <v>165</v>
      </c>
      <c r="B213" s="10" t="str">
        <f t="shared" si="3"/>
        <v>000-000</v>
      </c>
      <c r="C213" s="10"/>
      <c r="D213" s="10"/>
      <c r="E213" s="10"/>
      <c r="F213" s="10"/>
      <c r="G213" s="27"/>
      <c r="H213" s="13"/>
      <c r="I213" s="26"/>
      <c r="J213" s="22"/>
      <c r="K213" s="23"/>
      <c r="L213" s="20"/>
      <c r="M213" s="24"/>
      <c r="N213" s="20"/>
      <c r="O213" s="20"/>
      <c r="P213" s="20"/>
      <c r="Q213" s="20"/>
      <c r="R213" s="20"/>
    </row>
    <row r="214" spans="1:18" ht="18" customHeight="1">
      <c r="A214" s="9">
        <v>166</v>
      </c>
      <c r="B214" s="10" t="str">
        <f t="shared" si="3"/>
        <v>000-000</v>
      </c>
      <c r="C214" s="10"/>
      <c r="D214" s="10"/>
      <c r="E214" s="10"/>
      <c r="F214" s="10"/>
      <c r="G214" s="27"/>
      <c r="H214" s="13"/>
      <c r="I214" s="26"/>
      <c r="J214" s="22"/>
      <c r="K214" s="23"/>
      <c r="L214" s="20"/>
      <c r="M214" s="24"/>
      <c r="N214" s="20"/>
      <c r="O214" s="20"/>
      <c r="P214" s="20"/>
      <c r="Q214" s="20"/>
      <c r="R214" s="20"/>
    </row>
    <row r="215" spans="1:18" ht="18" customHeight="1">
      <c r="A215" s="9">
        <v>167</v>
      </c>
      <c r="B215" s="10" t="str">
        <f t="shared" si="3"/>
        <v>000-000</v>
      </c>
      <c r="C215" s="10"/>
      <c r="D215" s="10"/>
      <c r="E215" s="10"/>
      <c r="F215" s="10"/>
      <c r="G215" s="27"/>
      <c r="H215" s="13"/>
      <c r="I215" s="26"/>
      <c r="J215" s="22"/>
      <c r="K215" s="23"/>
      <c r="L215" s="20"/>
      <c r="M215" s="24"/>
      <c r="N215" s="20"/>
      <c r="O215" s="20"/>
      <c r="P215" s="20"/>
      <c r="Q215" s="20"/>
      <c r="R215" s="20"/>
    </row>
    <row r="216" spans="1:18" ht="18" customHeight="1">
      <c r="A216" s="9">
        <v>168</v>
      </c>
      <c r="B216" s="10" t="str">
        <f t="shared" si="3"/>
        <v>000-000</v>
      </c>
      <c r="C216" s="10"/>
      <c r="D216" s="10"/>
      <c r="E216" s="10"/>
      <c r="F216" s="10"/>
      <c r="G216" s="27"/>
      <c r="H216" s="13"/>
      <c r="I216" s="26"/>
      <c r="J216" s="22"/>
      <c r="K216" s="23"/>
      <c r="L216" s="20"/>
      <c r="M216" s="24"/>
      <c r="N216" s="20"/>
      <c r="O216" s="20"/>
      <c r="P216" s="20"/>
      <c r="Q216" s="20"/>
      <c r="R216" s="20"/>
    </row>
    <row r="217" spans="1:18" ht="18" customHeight="1">
      <c r="A217" s="9">
        <v>169</v>
      </c>
      <c r="B217" s="10" t="str">
        <f t="shared" si="3"/>
        <v>000-000</v>
      </c>
      <c r="C217" s="10"/>
      <c r="D217" s="10"/>
      <c r="E217" s="10"/>
      <c r="F217" s="10"/>
      <c r="G217" s="27"/>
      <c r="H217" s="13"/>
      <c r="I217" s="26"/>
      <c r="J217" s="22"/>
      <c r="K217" s="23"/>
      <c r="L217" s="20"/>
      <c r="M217" s="24"/>
      <c r="N217" s="20"/>
      <c r="O217" s="20"/>
      <c r="P217" s="20"/>
      <c r="Q217" s="20"/>
      <c r="R217" s="20"/>
    </row>
    <row r="218" spans="1:18" ht="18" customHeight="1">
      <c r="A218" s="9">
        <v>170</v>
      </c>
      <c r="B218" s="10" t="str">
        <f t="shared" si="3"/>
        <v>000-000</v>
      </c>
      <c r="C218" s="10"/>
      <c r="D218" s="10"/>
      <c r="E218" s="10"/>
      <c r="F218" s="10"/>
      <c r="G218" s="27"/>
      <c r="H218" s="13"/>
      <c r="I218" s="26"/>
      <c r="J218" s="22"/>
      <c r="K218" s="23"/>
      <c r="L218" s="20"/>
      <c r="M218" s="24"/>
      <c r="N218" s="20"/>
      <c r="O218" s="20"/>
      <c r="P218" s="20"/>
      <c r="Q218" s="20"/>
      <c r="R218" s="20"/>
    </row>
    <row r="219" spans="1:18" ht="18" customHeight="1">
      <c r="A219" s="9">
        <v>171</v>
      </c>
      <c r="B219" s="10" t="str">
        <f t="shared" si="3"/>
        <v>000-000</v>
      </c>
      <c r="C219" s="10"/>
      <c r="D219" s="10"/>
      <c r="E219" s="10"/>
      <c r="F219" s="10"/>
      <c r="G219" s="27"/>
      <c r="H219" s="13"/>
      <c r="I219" s="26"/>
      <c r="J219" s="22"/>
      <c r="K219" s="23"/>
      <c r="L219" s="20"/>
      <c r="M219" s="24"/>
      <c r="N219" s="20"/>
      <c r="O219" s="20"/>
      <c r="P219" s="20"/>
      <c r="Q219" s="20"/>
      <c r="R219" s="20"/>
    </row>
    <row r="220" spans="1:18" ht="18" customHeight="1">
      <c r="A220" s="9">
        <v>172</v>
      </c>
      <c r="B220" s="10" t="str">
        <f t="shared" si="3"/>
        <v>000-000</v>
      </c>
      <c r="C220" s="10"/>
      <c r="D220" s="10"/>
      <c r="E220" s="10"/>
      <c r="F220" s="10"/>
      <c r="G220" s="27"/>
      <c r="H220" s="13"/>
      <c r="I220" s="26"/>
      <c r="J220" s="22"/>
      <c r="K220" s="23"/>
      <c r="L220" s="20"/>
      <c r="M220" s="24"/>
      <c r="N220" s="20"/>
      <c r="O220" s="20"/>
      <c r="P220" s="20"/>
      <c r="Q220" s="20"/>
      <c r="R220" s="20"/>
    </row>
    <row r="221" spans="1:18" ht="18" customHeight="1">
      <c r="A221" s="9">
        <v>173</v>
      </c>
      <c r="B221" s="10" t="str">
        <f t="shared" si="3"/>
        <v>000-000</v>
      </c>
      <c r="C221" s="10"/>
      <c r="D221" s="10"/>
      <c r="E221" s="10"/>
      <c r="F221" s="10"/>
      <c r="G221" s="27"/>
      <c r="H221" s="13"/>
      <c r="I221" s="26"/>
      <c r="J221" s="22"/>
      <c r="K221" s="23"/>
      <c r="L221" s="20"/>
      <c r="M221" s="24"/>
      <c r="N221" s="20"/>
      <c r="O221" s="20"/>
      <c r="P221" s="20"/>
      <c r="Q221" s="20"/>
      <c r="R221" s="20"/>
    </row>
    <row r="222" spans="1:18" ht="18" customHeight="1">
      <c r="A222" s="9">
        <v>174</v>
      </c>
      <c r="B222" s="10" t="str">
        <f t="shared" si="3"/>
        <v>000-000</v>
      </c>
      <c r="C222" s="10"/>
      <c r="D222" s="10"/>
      <c r="E222" s="10"/>
      <c r="F222" s="10"/>
      <c r="G222" s="27"/>
      <c r="H222" s="13"/>
      <c r="I222" s="26"/>
      <c r="J222" s="22"/>
      <c r="K222" s="23"/>
      <c r="L222" s="20"/>
      <c r="M222" s="24"/>
      <c r="N222" s="20"/>
      <c r="O222" s="20"/>
      <c r="P222" s="20"/>
      <c r="Q222" s="20"/>
      <c r="R222" s="20"/>
    </row>
    <row r="223" spans="1:18" ht="18" customHeight="1">
      <c r="A223" s="9">
        <v>175</v>
      </c>
      <c r="B223" s="10" t="str">
        <f t="shared" si="3"/>
        <v>000-000</v>
      </c>
      <c r="C223" s="10"/>
      <c r="D223" s="10"/>
      <c r="E223" s="10"/>
      <c r="F223" s="10"/>
      <c r="G223" s="27"/>
      <c r="H223" s="13"/>
      <c r="I223" s="26"/>
      <c r="J223" s="22"/>
      <c r="K223" s="23"/>
      <c r="L223" s="20"/>
      <c r="M223" s="24"/>
      <c r="N223" s="20"/>
      <c r="O223" s="20"/>
      <c r="P223" s="20"/>
      <c r="Q223" s="20"/>
      <c r="R223" s="20"/>
    </row>
    <row r="224" spans="1:18" ht="18" customHeight="1">
      <c r="A224" s="9">
        <v>176</v>
      </c>
      <c r="B224" s="10" t="str">
        <f t="shared" si="3"/>
        <v>000-000</v>
      </c>
      <c r="C224" s="10"/>
      <c r="D224" s="10"/>
      <c r="E224" s="10"/>
      <c r="F224" s="10"/>
      <c r="G224" s="27"/>
      <c r="H224" s="13"/>
      <c r="I224" s="26"/>
      <c r="J224" s="22"/>
      <c r="K224" s="23"/>
      <c r="L224" s="20"/>
      <c r="M224" s="24"/>
      <c r="N224" s="20"/>
      <c r="O224" s="20"/>
      <c r="P224" s="20"/>
      <c r="Q224" s="20"/>
      <c r="R224" s="20"/>
    </row>
    <row r="225" spans="1:18" ht="18" customHeight="1">
      <c r="A225" s="9">
        <v>177</v>
      </c>
      <c r="B225" s="10" t="str">
        <f t="shared" si="3"/>
        <v>000-000</v>
      </c>
      <c r="C225" s="10"/>
      <c r="D225" s="10"/>
      <c r="E225" s="10"/>
      <c r="F225" s="10"/>
      <c r="G225" s="27"/>
      <c r="H225" s="13"/>
      <c r="I225" s="26"/>
      <c r="J225" s="22"/>
      <c r="K225" s="23"/>
      <c r="L225" s="20"/>
      <c r="M225" s="24"/>
      <c r="N225" s="20"/>
      <c r="O225" s="20"/>
      <c r="P225" s="20"/>
      <c r="Q225" s="20"/>
      <c r="R225" s="20"/>
    </row>
    <row r="226" spans="1:18" ht="18" customHeight="1">
      <c r="A226" s="9">
        <v>178</v>
      </c>
      <c r="B226" s="10" t="str">
        <f t="shared" si="3"/>
        <v>000-000</v>
      </c>
      <c r="C226" s="10"/>
      <c r="D226" s="10"/>
      <c r="E226" s="10"/>
      <c r="F226" s="10"/>
      <c r="G226" s="27"/>
      <c r="H226" s="13"/>
      <c r="I226" s="26"/>
      <c r="J226" s="22"/>
      <c r="K226" s="23"/>
      <c r="L226" s="20"/>
      <c r="M226" s="24"/>
      <c r="N226" s="20"/>
      <c r="O226" s="20"/>
      <c r="P226" s="20"/>
      <c r="Q226" s="20"/>
      <c r="R226" s="20"/>
    </row>
    <row r="227" spans="1:18" ht="18" customHeight="1">
      <c r="A227" s="9">
        <v>179</v>
      </c>
      <c r="B227" s="10" t="str">
        <f t="shared" si="3"/>
        <v>000-000</v>
      </c>
      <c r="C227" s="10"/>
      <c r="D227" s="10"/>
      <c r="E227" s="10"/>
      <c r="F227" s="10"/>
      <c r="G227" s="27"/>
      <c r="H227" s="13"/>
      <c r="I227" s="26"/>
      <c r="J227" s="22"/>
      <c r="K227" s="23"/>
      <c r="L227" s="20"/>
      <c r="M227" s="24"/>
      <c r="N227" s="20"/>
      <c r="O227" s="20"/>
      <c r="P227" s="20"/>
      <c r="Q227" s="20"/>
      <c r="R227" s="20"/>
    </row>
    <row r="228" spans="1:18" ht="18" customHeight="1">
      <c r="A228" s="9">
        <v>180</v>
      </c>
      <c r="B228" s="10" t="str">
        <f t="shared" si="3"/>
        <v>000-000</v>
      </c>
      <c r="C228" s="10"/>
      <c r="D228" s="10"/>
      <c r="E228" s="10"/>
      <c r="F228" s="10"/>
      <c r="G228" s="27"/>
      <c r="H228" s="13"/>
      <c r="I228" s="26"/>
      <c r="J228" s="22"/>
      <c r="K228" s="23"/>
      <c r="L228" s="20"/>
      <c r="M228" s="24"/>
      <c r="N228" s="20"/>
      <c r="O228" s="20"/>
      <c r="P228" s="20"/>
      <c r="Q228" s="20"/>
      <c r="R228" s="20"/>
    </row>
    <row r="229" spans="1:18" ht="18" customHeight="1">
      <c r="A229" s="9">
        <v>181</v>
      </c>
      <c r="B229" s="10" t="str">
        <f t="shared" si="3"/>
        <v>000-000</v>
      </c>
      <c r="C229" s="10"/>
      <c r="D229" s="10"/>
      <c r="E229" s="10"/>
      <c r="F229" s="10"/>
      <c r="G229" s="27"/>
      <c r="H229" s="13"/>
      <c r="I229" s="26"/>
      <c r="J229" s="22"/>
      <c r="K229" s="23"/>
      <c r="L229" s="20"/>
      <c r="M229" s="24"/>
      <c r="N229" s="20"/>
      <c r="O229" s="20"/>
      <c r="P229" s="20"/>
      <c r="Q229" s="20"/>
      <c r="R229" s="20"/>
    </row>
    <row r="230" spans="1:18" ht="18" customHeight="1">
      <c r="A230" s="9">
        <v>182</v>
      </c>
      <c r="B230" s="10" t="str">
        <f t="shared" si="3"/>
        <v>000-000</v>
      </c>
      <c r="C230" s="10"/>
      <c r="D230" s="10"/>
      <c r="E230" s="10"/>
      <c r="F230" s="10"/>
      <c r="G230" s="27"/>
      <c r="H230" s="13"/>
      <c r="I230" s="26"/>
      <c r="J230" s="22"/>
      <c r="K230" s="23"/>
      <c r="L230" s="20"/>
      <c r="M230" s="24"/>
      <c r="N230" s="20"/>
      <c r="O230" s="20"/>
      <c r="P230" s="20"/>
      <c r="Q230" s="20"/>
      <c r="R230" s="20"/>
    </row>
    <row r="231" spans="1:18" ht="18" customHeight="1">
      <c r="A231" s="9">
        <v>183</v>
      </c>
      <c r="B231" s="10" t="str">
        <f t="shared" si="3"/>
        <v>000-000</v>
      </c>
      <c r="C231" s="10"/>
      <c r="D231" s="10"/>
      <c r="E231" s="10"/>
      <c r="F231" s="10"/>
      <c r="G231" s="27"/>
      <c r="H231" s="13"/>
      <c r="I231" s="26"/>
      <c r="J231" s="22"/>
      <c r="K231" s="23"/>
      <c r="L231" s="20"/>
      <c r="M231" s="24"/>
      <c r="N231" s="20"/>
      <c r="O231" s="20"/>
      <c r="P231" s="20"/>
      <c r="Q231" s="20"/>
      <c r="R231" s="20"/>
    </row>
    <row r="232" spans="1:18" ht="18" customHeight="1">
      <c r="A232" s="9">
        <v>184</v>
      </c>
      <c r="B232" s="10" t="str">
        <f t="shared" si="3"/>
        <v>000-000</v>
      </c>
      <c r="C232" s="10"/>
      <c r="D232" s="10"/>
      <c r="E232" s="10"/>
      <c r="F232" s="10"/>
      <c r="G232" s="27"/>
      <c r="H232" s="13"/>
      <c r="I232" s="26"/>
      <c r="J232" s="22"/>
      <c r="K232" s="23"/>
      <c r="L232" s="20"/>
      <c r="M232" s="24"/>
      <c r="N232" s="20"/>
      <c r="O232" s="20"/>
      <c r="P232" s="20"/>
      <c r="Q232" s="20"/>
      <c r="R232" s="20"/>
    </row>
    <row r="233" spans="1:18" ht="18" customHeight="1">
      <c r="A233" s="9">
        <v>185</v>
      </c>
      <c r="B233" s="10" t="str">
        <f t="shared" si="3"/>
        <v>000-000</v>
      </c>
      <c r="C233" s="10"/>
      <c r="D233" s="10"/>
      <c r="E233" s="10"/>
      <c r="F233" s="10"/>
      <c r="G233" s="27"/>
      <c r="H233" s="13"/>
      <c r="I233" s="26"/>
      <c r="J233" s="22"/>
      <c r="K233" s="23"/>
      <c r="L233" s="20"/>
      <c r="M233" s="24"/>
      <c r="N233" s="20"/>
      <c r="O233" s="20"/>
      <c r="P233" s="20"/>
      <c r="Q233" s="20"/>
      <c r="R233" s="20"/>
    </row>
    <row r="234" spans="1:18" ht="18" customHeight="1">
      <c r="A234" s="9">
        <v>186</v>
      </c>
      <c r="B234" s="10" t="str">
        <f t="shared" si="3"/>
        <v>000-000</v>
      </c>
      <c r="C234" s="10"/>
      <c r="D234" s="10"/>
      <c r="E234" s="10"/>
      <c r="F234" s="10"/>
      <c r="G234" s="27"/>
      <c r="H234" s="13"/>
      <c r="I234" s="26"/>
      <c r="J234" s="22"/>
      <c r="K234" s="23"/>
      <c r="L234" s="20"/>
      <c r="M234" s="24"/>
      <c r="N234" s="20"/>
      <c r="O234" s="20"/>
      <c r="P234" s="20"/>
      <c r="Q234" s="20"/>
      <c r="R234" s="20"/>
    </row>
    <row r="235" spans="1:18" ht="18" customHeight="1">
      <c r="A235" s="9">
        <v>187</v>
      </c>
      <c r="B235" s="10" t="str">
        <f t="shared" si="3"/>
        <v>000-000</v>
      </c>
      <c r="C235" s="10"/>
      <c r="D235" s="10"/>
      <c r="E235" s="10"/>
      <c r="F235" s="10"/>
      <c r="G235" s="27"/>
      <c r="H235" s="13"/>
      <c r="I235" s="26"/>
      <c r="J235" s="22"/>
      <c r="K235" s="23"/>
      <c r="L235" s="20"/>
      <c r="M235" s="24"/>
      <c r="N235" s="20"/>
      <c r="O235" s="20"/>
      <c r="P235" s="20"/>
      <c r="Q235" s="20"/>
      <c r="R235" s="20"/>
    </row>
    <row r="236" spans="1:18" ht="18" customHeight="1">
      <c r="A236" s="9">
        <v>188</v>
      </c>
      <c r="B236" s="10" t="str">
        <f t="shared" si="3"/>
        <v>000-000</v>
      </c>
      <c r="C236" s="10"/>
      <c r="D236" s="10"/>
      <c r="E236" s="10"/>
      <c r="F236" s="10"/>
      <c r="G236" s="27"/>
      <c r="H236" s="13"/>
      <c r="I236" s="26"/>
      <c r="J236" s="22"/>
      <c r="K236" s="23"/>
      <c r="L236" s="20"/>
      <c r="M236" s="24"/>
      <c r="N236" s="20"/>
      <c r="O236" s="20"/>
      <c r="P236" s="20"/>
      <c r="Q236" s="20"/>
      <c r="R236" s="20"/>
    </row>
    <row r="237" spans="1:18" ht="18" customHeight="1">
      <c r="A237" s="9">
        <v>189</v>
      </c>
      <c r="B237" s="10" t="str">
        <f t="shared" si="3"/>
        <v>000-000</v>
      </c>
      <c r="C237" s="10"/>
      <c r="D237" s="10"/>
      <c r="E237" s="10"/>
      <c r="F237" s="10"/>
      <c r="G237" s="27"/>
      <c r="H237" s="13"/>
      <c r="I237" s="26"/>
      <c r="J237" s="22"/>
      <c r="K237" s="23"/>
      <c r="L237" s="20"/>
      <c r="M237" s="24"/>
      <c r="N237" s="20"/>
      <c r="O237" s="20"/>
      <c r="P237" s="20"/>
      <c r="Q237" s="20"/>
      <c r="R237" s="20"/>
    </row>
    <row r="238" spans="1:18" ht="18" customHeight="1">
      <c r="A238" s="9">
        <v>190</v>
      </c>
      <c r="B238" s="10" t="str">
        <f t="shared" si="3"/>
        <v>000-000</v>
      </c>
      <c r="C238" s="10"/>
      <c r="D238" s="10"/>
      <c r="E238" s="10"/>
      <c r="F238" s="10"/>
      <c r="G238" s="27"/>
      <c r="H238" s="13"/>
      <c r="I238" s="26"/>
      <c r="J238" s="22"/>
      <c r="K238" s="23"/>
      <c r="L238" s="20"/>
      <c r="M238" s="24"/>
      <c r="N238" s="20"/>
      <c r="O238" s="20"/>
      <c r="P238" s="20"/>
      <c r="Q238" s="20"/>
      <c r="R238" s="20"/>
    </row>
    <row r="239" spans="1:18" ht="18" customHeight="1">
      <c r="A239" s="9">
        <v>191</v>
      </c>
      <c r="B239" s="10" t="str">
        <f t="shared" si="3"/>
        <v>000-000</v>
      </c>
      <c r="C239" s="10"/>
      <c r="D239" s="10"/>
      <c r="E239" s="10"/>
      <c r="F239" s="10"/>
      <c r="G239" s="27"/>
      <c r="H239" s="13"/>
      <c r="I239" s="26"/>
      <c r="J239" s="22"/>
      <c r="K239" s="23"/>
      <c r="L239" s="20"/>
      <c r="M239" s="24"/>
      <c r="N239" s="20"/>
      <c r="O239" s="20"/>
      <c r="P239" s="20"/>
      <c r="Q239" s="20"/>
      <c r="R239" s="20"/>
    </row>
    <row r="240" spans="1:18" ht="18" customHeight="1">
      <c r="A240" s="9">
        <v>192</v>
      </c>
      <c r="B240" s="10" t="str">
        <f t="shared" si="3"/>
        <v>000-000</v>
      </c>
      <c r="C240" s="10"/>
      <c r="D240" s="10"/>
      <c r="E240" s="10"/>
      <c r="F240" s="10"/>
      <c r="G240" s="27"/>
      <c r="H240" s="13"/>
      <c r="I240" s="26"/>
      <c r="J240" s="22"/>
      <c r="K240" s="23"/>
      <c r="L240" s="20"/>
      <c r="M240" s="24"/>
      <c r="N240" s="20"/>
      <c r="O240" s="20"/>
      <c r="P240" s="20"/>
      <c r="Q240" s="20"/>
      <c r="R240" s="20"/>
    </row>
    <row r="241" spans="1:18" ht="18" customHeight="1">
      <c r="A241" s="9">
        <v>193</v>
      </c>
      <c r="B241" s="10" t="str">
        <f t="shared" ref="B241:B304" si="4">TEXT(C241,"000")&amp;"-"&amp;TEXT(E241,"000")</f>
        <v>000-000</v>
      </c>
      <c r="C241" s="10"/>
      <c r="D241" s="10"/>
      <c r="E241" s="10"/>
      <c r="F241" s="10"/>
      <c r="G241" s="27"/>
      <c r="H241" s="13"/>
      <c r="I241" s="26"/>
      <c r="J241" s="22"/>
      <c r="K241" s="23"/>
      <c r="L241" s="20"/>
      <c r="M241" s="24"/>
      <c r="N241" s="20"/>
      <c r="O241" s="20"/>
      <c r="P241" s="20"/>
      <c r="Q241" s="20"/>
      <c r="R241" s="20"/>
    </row>
    <row r="242" spans="1:18" ht="18" customHeight="1">
      <c r="A242" s="9">
        <v>194</v>
      </c>
      <c r="B242" s="10" t="str">
        <f t="shared" si="4"/>
        <v>000-000</v>
      </c>
      <c r="C242" s="10"/>
      <c r="D242" s="10"/>
      <c r="E242" s="10"/>
      <c r="F242" s="10"/>
      <c r="G242" s="27"/>
      <c r="H242" s="13"/>
      <c r="I242" s="26"/>
      <c r="J242" s="22"/>
      <c r="K242" s="23"/>
      <c r="L242" s="20"/>
      <c r="M242" s="24"/>
      <c r="N242" s="20"/>
      <c r="O242" s="20"/>
      <c r="P242" s="20"/>
      <c r="Q242" s="20"/>
      <c r="R242" s="20"/>
    </row>
    <row r="243" spans="1:18" ht="18" customHeight="1">
      <c r="A243" s="9">
        <v>195</v>
      </c>
      <c r="B243" s="10" t="str">
        <f t="shared" si="4"/>
        <v>000-000</v>
      </c>
      <c r="C243" s="10"/>
      <c r="D243" s="10"/>
      <c r="E243" s="10"/>
      <c r="F243" s="10"/>
      <c r="G243" s="27"/>
      <c r="H243" s="13"/>
      <c r="I243" s="26"/>
      <c r="J243" s="22"/>
      <c r="K243" s="23"/>
      <c r="L243" s="20"/>
      <c r="M243" s="24"/>
      <c r="N243" s="20"/>
      <c r="O243" s="20"/>
      <c r="P243" s="20"/>
      <c r="Q243" s="20"/>
      <c r="R243" s="20"/>
    </row>
    <row r="244" spans="1:18" ht="18" customHeight="1">
      <c r="A244" s="9">
        <v>196</v>
      </c>
      <c r="B244" s="10" t="str">
        <f t="shared" si="4"/>
        <v>000-000</v>
      </c>
      <c r="C244" s="10"/>
      <c r="D244" s="10"/>
      <c r="E244" s="10"/>
      <c r="F244" s="10"/>
      <c r="G244" s="27"/>
      <c r="H244" s="13"/>
      <c r="I244" s="26"/>
      <c r="J244" s="22"/>
      <c r="K244" s="23"/>
      <c r="L244" s="20"/>
      <c r="M244" s="24"/>
      <c r="N244" s="20"/>
      <c r="O244" s="20"/>
      <c r="P244" s="20"/>
      <c r="Q244" s="20"/>
      <c r="R244" s="20"/>
    </row>
    <row r="245" spans="1:18" ht="18" customHeight="1">
      <c r="A245" s="9">
        <v>197</v>
      </c>
      <c r="B245" s="10" t="str">
        <f t="shared" si="4"/>
        <v>000-000</v>
      </c>
      <c r="C245" s="10"/>
      <c r="D245" s="10"/>
      <c r="E245" s="10"/>
      <c r="F245" s="10"/>
      <c r="G245" s="27"/>
      <c r="H245" s="13"/>
      <c r="I245" s="26"/>
      <c r="J245" s="22"/>
      <c r="K245" s="23"/>
      <c r="L245" s="20"/>
      <c r="M245" s="24"/>
      <c r="N245" s="20"/>
      <c r="O245" s="20"/>
      <c r="P245" s="20"/>
      <c r="Q245" s="20"/>
      <c r="R245" s="20"/>
    </row>
    <row r="246" spans="1:18" ht="18" customHeight="1">
      <c r="A246" s="9">
        <v>198</v>
      </c>
      <c r="B246" s="10" t="str">
        <f t="shared" si="4"/>
        <v>000-000</v>
      </c>
      <c r="C246" s="10"/>
      <c r="D246" s="10"/>
      <c r="E246" s="10"/>
      <c r="F246" s="10"/>
      <c r="G246" s="27"/>
      <c r="H246" s="13"/>
      <c r="I246" s="26"/>
      <c r="J246" s="22"/>
      <c r="K246" s="23"/>
      <c r="L246" s="20"/>
      <c r="M246" s="24"/>
      <c r="N246" s="20"/>
      <c r="O246" s="20"/>
      <c r="P246" s="20"/>
      <c r="Q246" s="20"/>
      <c r="R246" s="20"/>
    </row>
    <row r="247" spans="1:18" ht="18" customHeight="1">
      <c r="A247" s="9">
        <v>199</v>
      </c>
      <c r="B247" s="10" t="str">
        <f t="shared" si="4"/>
        <v>000-000</v>
      </c>
      <c r="C247" s="10"/>
      <c r="D247" s="10"/>
      <c r="E247" s="10"/>
      <c r="F247" s="10"/>
      <c r="G247" s="27"/>
      <c r="H247" s="13"/>
      <c r="I247" s="26"/>
      <c r="J247" s="22"/>
      <c r="K247" s="23"/>
      <c r="L247" s="20"/>
      <c r="M247" s="24"/>
      <c r="N247" s="20"/>
      <c r="O247" s="20"/>
      <c r="P247" s="20"/>
      <c r="Q247" s="20"/>
      <c r="R247" s="20"/>
    </row>
    <row r="248" spans="1:18" ht="18" customHeight="1">
      <c r="A248" s="9">
        <v>200</v>
      </c>
      <c r="B248" s="10" t="str">
        <f t="shared" si="4"/>
        <v>000-000</v>
      </c>
      <c r="C248" s="10"/>
      <c r="D248" s="10"/>
      <c r="E248" s="10"/>
      <c r="F248" s="10"/>
      <c r="G248" s="27"/>
      <c r="H248" s="13"/>
      <c r="I248" s="26"/>
      <c r="J248" s="22"/>
      <c r="K248" s="23"/>
      <c r="L248" s="20"/>
      <c r="M248" s="24"/>
      <c r="N248" s="20"/>
      <c r="O248" s="20"/>
      <c r="P248" s="20"/>
      <c r="Q248" s="20"/>
      <c r="R248" s="20"/>
    </row>
    <row r="249" spans="1:18" ht="18" customHeight="1">
      <c r="A249" s="9">
        <v>201</v>
      </c>
      <c r="B249" s="10" t="str">
        <f t="shared" si="4"/>
        <v>000-000</v>
      </c>
      <c r="C249" s="10"/>
      <c r="D249" s="10"/>
      <c r="E249" s="10"/>
      <c r="F249" s="10"/>
      <c r="G249" s="27"/>
      <c r="H249" s="13"/>
      <c r="I249" s="26"/>
      <c r="J249" s="22"/>
      <c r="K249" s="23"/>
      <c r="L249" s="20"/>
      <c r="M249" s="24"/>
      <c r="N249" s="20"/>
      <c r="O249" s="20"/>
      <c r="P249" s="20"/>
      <c r="Q249" s="20"/>
      <c r="R249" s="20"/>
    </row>
    <row r="250" spans="1:18" ht="18" customHeight="1">
      <c r="A250" s="9">
        <v>202</v>
      </c>
      <c r="B250" s="10" t="str">
        <f t="shared" si="4"/>
        <v>000-000</v>
      </c>
      <c r="C250" s="10"/>
      <c r="D250" s="10"/>
      <c r="E250" s="10"/>
      <c r="F250" s="10"/>
      <c r="G250" s="27"/>
      <c r="H250" s="13"/>
      <c r="I250" s="26"/>
      <c r="J250" s="22"/>
      <c r="K250" s="23"/>
      <c r="L250" s="20"/>
      <c r="M250" s="24"/>
      <c r="N250" s="20"/>
      <c r="O250" s="20"/>
      <c r="P250" s="20"/>
      <c r="Q250" s="20"/>
      <c r="R250" s="20"/>
    </row>
    <row r="251" spans="1:18" ht="18" customHeight="1">
      <c r="A251" s="9">
        <v>203</v>
      </c>
      <c r="B251" s="10" t="str">
        <f t="shared" si="4"/>
        <v>000-000</v>
      </c>
      <c r="C251" s="10"/>
      <c r="D251" s="10"/>
      <c r="E251" s="10"/>
      <c r="F251" s="10"/>
      <c r="G251" s="27"/>
      <c r="H251" s="13"/>
      <c r="I251" s="26"/>
      <c r="J251" s="22"/>
      <c r="K251" s="23"/>
      <c r="L251" s="20"/>
      <c r="M251" s="24"/>
      <c r="N251" s="20"/>
      <c r="O251" s="20"/>
      <c r="P251" s="20"/>
      <c r="Q251" s="20"/>
      <c r="R251" s="20"/>
    </row>
    <row r="252" spans="1:18" ht="18" customHeight="1">
      <c r="A252" s="9">
        <v>204</v>
      </c>
      <c r="B252" s="10" t="str">
        <f t="shared" si="4"/>
        <v>000-000</v>
      </c>
      <c r="C252" s="10"/>
      <c r="D252" s="10"/>
      <c r="E252" s="10"/>
      <c r="F252" s="10"/>
      <c r="G252" s="27"/>
      <c r="H252" s="13"/>
      <c r="I252" s="26"/>
      <c r="J252" s="22"/>
      <c r="K252" s="23"/>
      <c r="L252" s="20"/>
      <c r="M252" s="24"/>
      <c r="N252" s="20"/>
      <c r="O252" s="20"/>
      <c r="P252" s="20"/>
      <c r="Q252" s="20"/>
      <c r="R252" s="20"/>
    </row>
    <row r="253" spans="1:18" ht="18" customHeight="1">
      <c r="A253" s="9">
        <v>205</v>
      </c>
      <c r="B253" s="10" t="str">
        <f t="shared" si="4"/>
        <v>000-000</v>
      </c>
      <c r="C253" s="10"/>
      <c r="D253" s="10"/>
      <c r="E253" s="10"/>
      <c r="F253" s="10"/>
      <c r="G253" s="27"/>
      <c r="H253" s="13"/>
      <c r="I253" s="26"/>
      <c r="J253" s="22"/>
      <c r="K253" s="23"/>
      <c r="L253" s="20"/>
      <c r="M253" s="24"/>
      <c r="N253" s="20"/>
      <c r="O253" s="20"/>
      <c r="P253" s="20"/>
      <c r="Q253" s="20"/>
      <c r="R253" s="20"/>
    </row>
    <row r="254" spans="1:18" ht="18" customHeight="1">
      <c r="A254" s="9">
        <v>206</v>
      </c>
      <c r="B254" s="10" t="str">
        <f t="shared" si="4"/>
        <v>000-000</v>
      </c>
      <c r="C254" s="10"/>
      <c r="D254" s="10"/>
      <c r="E254" s="10"/>
      <c r="F254" s="10"/>
      <c r="G254" s="27"/>
      <c r="H254" s="13"/>
      <c r="I254" s="26"/>
      <c r="J254" s="22"/>
      <c r="K254" s="23"/>
      <c r="L254" s="20"/>
      <c r="M254" s="24"/>
      <c r="N254" s="20"/>
      <c r="O254" s="20"/>
      <c r="P254" s="20"/>
      <c r="Q254" s="20"/>
      <c r="R254" s="20"/>
    </row>
    <row r="255" spans="1:18" ht="18" customHeight="1">
      <c r="A255" s="9">
        <v>207</v>
      </c>
      <c r="B255" s="10" t="str">
        <f t="shared" si="4"/>
        <v>000-000</v>
      </c>
      <c r="C255" s="10"/>
      <c r="D255" s="10"/>
      <c r="E255" s="10"/>
      <c r="F255" s="10"/>
      <c r="G255" s="27"/>
      <c r="H255" s="13"/>
      <c r="I255" s="26"/>
      <c r="J255" s="22"/>
      <c r="K255" s="23"/>
      <c r="L255" s="20"/>
      <c r="M255" s="24"/>
      <c r="N255" s="20"/>
      <c r="O255" s="20"/>
      <c r="P255" s="20"/>
      <c r="Q255" s="20"/>
      <c r="R255" s="20"/>
    </row>
    <row r="256" spans="1:18" ht="18" customHeight="1">
      <c r="A256" s="9">
        <v>208</v>
      </c>
      <c r="B256" s="10" t="str">
        <f t="shared" si="4"/>
        <v>000-000</v>
      </c>
      <c r="C256" s="10"/>
      <c r="D256" s="10"/>
      <c r="E256" s="10"/>
      <c r="F256" s="10"/>
      <c r="G256" s="27"/>
      <c r="H256" s="13"/>
      <c r="I256" s="26"/>
      <c r="J256" s="22"/>
      <c r="K256" s="23"/>
      <c r="L256" s="20"/>
      <c r="M256" s="24"/>
      <c r="N256" s="20"/>
      <c r="O256" s="20"/>
      <c r="P256" s="20"/>
      <c r="Q256" s="20"/>
      <c r="R256" s="20"/>
    </row>
    <row r="257" spans="1:18" ht="18" customHeight="1">
      <c r="A257" s="9">
        <v>209</v>
      </c>
      <c r="B257" s="10" t="str">
        <f t="shared" si="4"/>
        <v>000-000</v>
      </c>
      <c r="C257" s="10"/>
      <c r="D257" s="10"/>
      <c r="E257" s="10"/>
      <c r="F257" s="10"/>
      <c r="G257" s="27"/>
      <c r="H257" s="13"/>
      <c r="I257" s="26"/>
      <c r="J257" s="22"/>
      <c r="K257" s="23"/>
      <c r="L257" s="20"/>
      <c r="M257" s="24"/>
      <c r="N257" s="20"/>
      <c r="O257" s="20"/>
      <c r="P257" s="20"/>
      <c r="Q257" s="20"/>
      <c r="R257" s="20"/>
    </row>
    <row r="258" spans="1:18" ht="18" customHeight="1">
      <c r="A258" s="9">
        <v>210</v>
      </c>
      <c r="B258" s="10" t="str">
        <f t="shared" si="4"/>
        <v>000-000</v>
      </c>
      <c r="C258" s="10"/>
      <c r="D258" s="10"/>
      <c r="E258" s="10"/>
      <c r="F258" s="10"/>
      <c r="G258" s="27"/>
      <c r="H258" s="13"/>
      <c r="I258" s="26"/>
      <c r="J258" s="22"/>
      <c r="K258" s="23"/>
      <c r="L258" s="20"/>
      <c r="M258" s="24"/>
      <c r="N258" s="20"/>
      <c r="O258" s="20"/>
      <c r="P258" s="20"/>
      <c r="Q258" s="20"/>
      <c r="R258" s="20"/>
    </row>
    <row r="259" spans="1:18" ht="18" customHeight="1">
      <c r="A259" s="9">
        <v>211</v>
      </c>
      <c r="B259" s="10" t="str">
        <f t="shared" si="4"/>
        <v>000-000</v>
      </c>
      <c r="C259" s="10"/>
      <c r="D259" s="10"/>
      <c r="E259" s="10"/>
      <c r="F259" s="10"/>
      <c r="G259" s="27"/>
      <c r="H259" s="13"/>
      <c r="I259" s="26"/>
      <c r="J259" s="22"/>
      <c r="K259" s="23"/>
      <c r="L259" s="20"/>
      <c r="M259" s="24"/>
      <c r="N259" s="20"/>
      <c r="O259" s="20"/>
      <c r="P259" s="20"/>
      <c r="Q259" s="20"/>
      <c r="R259" s="20"/>
    </row>
    <row r="260" spans="1:18" ht="18" customHeight="1">
      <c r="A260" s="9">
        <v>212</v>
      </c>
      <c r="B260" s="10" t="str">
        <f t="shared" si="4"/>
        <v>000-000</v>
      </c>
      <c r="C260" s="10"/>
      <c r="D260" s="10"/>
      <c r="E260" s="10"/>
      <c r="F260" s="10"/>
      <c r="G260" s="27"/>
      <c r="H260" s="13"/>
      <c r="I260" s="26"/>
      <c r="J260" s="22"/>
      <c r="K260" s="23"/>
      <c r="L260" s="20"/>
      <c r="M260" s="24"/>
      <c r="N260" s="20"/>
      <c r="O260" s="20"/>
      <c r="P260" s="20"/>
      <c r="Q260" s="20"/>
      <c r="R260" s="20"/>
    </row>
    <row r="261" spans="1:18" ht="18" customHeight="1">
      <c r="A261" s="9">
        <v>213</v>
      </c>
      <c r="B261" s="10" t="str">
        <f t="shared" si="4"/>
        <v>000-000</v>
      </c>
      <c r="C261" s="10"/>
      <c r="D261" s="10"/>
      <c r="E261" s="10"/>
      <c r="F261" s="10"/>
      <c r="G261" s="27"/>
      <c r="H261" s="13"/>
      <c r="I261" s="26"/>
      <c r="J261" s="22"/>
      <c r="K261" s="23"/>
      <c r="L261" s="20"/>
      <c r="M261" s="24"/>
      <c r="N261" s="20"/>
      <c r="O261" s="20"/>
      <c r="P261" s="20"/>
      <c r="Q261" s="20"/>
      <c r="R261" s="20"/>
    </row>
    <row r="262" spans="1:18" ht="18" customHeight="1">
      <c r="A262" s="9">
        <v>214</v>
      </c>
      <c r="B262" s="10" t="str">
        <f t="shared" si="4"/>
        <v>000-000</v>
      </c>
      <c r="C262" s="10"/>
      <c r="D262" s="10"/>
      <c r="E262" s="10"/>
      <c r="F262" s="10"/>
      <c r="G262" s="27"/>
      <c r="H262" s="13"/>
      <c r="I262" s="26"/>
      <c r="J262" s="22"/>
      <c r="K262" s="23"/>
      <c r="L262" s="20"/>
      <c r="M262" s="24"/>
      <c r="N262" s="20"/>
      <c r="O262" s="20"/>
      <c r="P262" s="20"/>
      <c r="Q262" s="20"/>
      <c r="R262" s="20"/>
    </row>
    <row r="263" spans="1:18" ht="18" customHeight="1">
      <c r="A263" s="9">
        <v>215</v>
      </c>
      <c r="B263" s="10" t="str">
        <f t="shared" si="4"/>
        <v>000-000</v>
      </c>
      <c r="C263" s="10"/>
      <c r="D263" s="10"/>
      <c r="E263" s="10"/>
      <c r="F263" s="10"/>
      <c r="G263" s="27"/>
      <c r="H263" s="13"/>
      <c r="I263" s="26"/>
      <c r="J263" s="22"/>
      <c r="K263" s="23"/>
      <c r="L263" s="20"/>
      <c r="M263" s="24"/>
      <c r="N263" s="20"/>
      <c r="O263" s="20"/>
      <c r="P263" s="20"/>
      <c r="Q263" s="20"/>
      <c r="R263" s="20"/>
    </row>
    <row r="264" spans="1:18" ht="18" customHeight="1">
      <c r="A264" s="9">
        <v>216</v>
      </c>
      <c r="B264" s="10" t="str">
        <f t="shared" si="4"/>
        <v>000-000</v>
      </c>
      <c r="C264" s="10"/>
      <c r="D264" s="10"/>
      <c r="E264" s="10"/>
      <c r="F264" s="10"/>
      <c r="G264" s="27"/>
      <c r="H264" s="13"/>
      <c r="I264" s="26"/>
      <c r="J264" s="22"/>
      <c r="K264" s="23"/>
      <c r="L264" s="20"/>
      <c r="M264" s="24"/>
      <c r="N264" s="20"/>
      <c r="O264" s="20"/>
      <c r="P264" s="20"/>
      <c r="Q264" s="20"/>
      <c r="R264" s="20"/>
    </row>
    <row r="265" spans="1:18" ht="18" customHeight="1">
      <c r="A265" s="9">
        <v>217</v>
      </c>
      <c r="B265" s="10" t="str">
        <f t="shared" si="4"/>
        <v>000-000</v>
      </c>
      <c r="C265" s="10"/>
      <c r="D265" s="10"/>
      <c r="E265" s="10"/>
      <c r="F265" s="10"/>
      <c r="G265" s="27"/>
      <c r="H265" s="13"/>
      <c r="I265" s="26"/>
      <c r="J265" s="22"/>
      <c r="K265" s="23"/>
      <c r="L265" s="20"/>
      <c r="M265" s="24"/>
      <c r="N265" s="20"/>
      <c r="O265" s="20"/>
      <c r="P265" s="20"/>
      <c r="Q265" s="20"/>
      <c r="R265" s="20"/>
    </row>
    <row r="266" spans="1:18" ht="18" customHeight="1">
      <c r="A266" s="9">
        <v>218</v>
      </c>
      <c r="B266" s="10" t="str">
        <f t="shared" si="4"/>
        <v>000-000</v>
      </c>
      <c r="C266" s="10"/>
      <c r="D266" s="10"/>
      <c r="E266" s="10"/>
      <c r="F266" s="10"/>
      <c r="G266" s="27"/>
      <c r="H266" s="13"/>
      <c r="I266" s="26"/>
      <c r="J266" s="22"/>
      <c r="K266" s="23"/>
      <c r="L266" s="20"/>
      <c r="M266" s="24"/>
      <c r="N266" s="20"/>
      <c r="O266" s="20"/>
      <c r="P266" s="20"/>
      <c r="Q266" s="20"/>
      <c r="R266" s="20"/>
    </row>
    <row r="267" spans="1:18" ht="18" customHeight="1">
      <c r="A267" s="9">
        <v>219</v>
      </c>
      <c r="B267" s="10" t="str">
        <f t="shared" si="4"/>
        <v>000-000</v>
      </c>
      <c r="C267" s="10"/>
      <c r="D267" s="10"/>
      <c r="E267" s="10"/>
      <c r="F267" s="10"/>
      <c r="G267" s="27"/>
      <c r="H267" s="13"/>
      <c r="I267" s="26"/>
      <c r="J267" s="22"/>
      <c r="K267" s="23"/>
      <c r="L267" s="20"/>
      <c r="M267" s="24"/>
      <c r="N267" s="20"/>
      <c r="O267" s="20"/>
      <c r="P267" s="20"/>
      <c r="Q267" s="20"/>
      <c r="R267" s="20"/>
    </row>
    <row r="268" spans="1:18" ht="18" customHeight="1">
      <c r="A268" s="9">
        <v>220</v>
      </c>
      <c r="B268" s="10" t="str">
        <f t="shared" si="4"/>
        <v>000-000</v>
      </c>
      <c r="C268" s="10"/>
      <c r="D268" s="10"/>
      <c r="E268" s="10"/>
      <c r="F268" s="10"/>
      <c r="G268" s="27"/>
      <c r="H268" s="13"/>
      <c r="I268" s="26"/>
      <c r="J268" s="22"/>
      <c r="K268" s="23"/>
      <c r="L268" s="20"/>
      <c r="M268" s="24"/>
      <c r="N268" s="20"/>
      <c r="O268" s="20"/>
      <c r="P268" s="20"/>
      <c r="Q268" s="20"/>
      <c r="R268" s="20"/>
    </row>
    <row r="269" spans="1:18" ht="18" customHeight="1">
      <c r="A269" s="9">
        <v>221</v>
      </c>
      <c r="B269" s="10" t="str">
        <f t="shared" si="4"/>
        <v>000-000</v>
      </c>
      <c r="C269" s="10"/>
      <c r="D269" s="10"/>
      <c r="E269" s="10"/>
      <c r="F269" s="10"/>
      <c r="G269" s="27"/>
      <c r="H269" s="13"/>
      <c r="I269" s="26"/>
      <c r="J269" s="22"/>
      <c r="K269" s="23"/>
      <c r="L269" s="20"/>
      <c r="M269" s="24"/>
      <c r="N269" s="20"/>
      <c r="O269" s="20"/>
      <c r="P269" s="20"/>
      <c r="Q269" s="20"/>
      <c r="R269" s="20"/>
    </row>
    <row r="270" spans="1:18" ht="18" customHeight="1">
      <c r="A270" s="9">
        <v>222</v>
      </c>
      <c r="B270" s="10" t="str">
        <f t="shared" si="4"/>
        <v>000-000</v>
      </c>
      <c r="C270" s="10"/>
      <c r="D270" s="10"/>
      <c r="E270" s="10"/>
      <c r="F270" s="10"/>
      <c r="G270" s="27"/>
      <c r="H270" s="13"/>
      <c r="I270" s="26"/>
      <c r="J270" s="22"/>
      <c r="K270" s="23"/>
      <c r="L270" s="20"/>
      <c r="M270" s="24"/>
      <c r="N270" s="20"/>
      <c r="O270" s="20"/>
      <c r="P270" s="20"/>
      <c r="Q270" s="20"/>
      <c r="R270" s="20"/>
    </row>
    <row r="271" spans="1:18" ht="18" customHeight="1">
      <c r="A271" s="9">
        <v>223</v>
      </c>
      <c r="B271" s="10" t="str">
        <f t="shared" si="4"/>
        <v>000-000</v>
      </c>
      <c r="C271" s="10"/>
      <c r="D271" s="10"/>
      <c r="E271" s="10"/>
      <c r="F271" s="10"/>
      <c r="G271" s="27"/>
      <c r="H271" s="13"/>
      <c r="I271" s="26"/>
      <c r="J271" s="22"/>
      <c r="K271" s="23"/>
      <c r="L271" s="20"/>
      <c r="M271" s="24"/>
      <c r="N271" s="20"/>
      <c r="O271" s="20"/>
      <c r="P271" s="20"/>
      <c r="Q271" s="20"/>
      <c r="R271" s="20"/>
    </row>
    <row r="272" spans="1:18" ht="18" customHeight="1">
      <c r="A272" s="9">
        <v>224</v>
      </c>
      <c r="B272" s="10" t="str">
        <f t="shared" si="4"/>
        <v>000-000</v>
      </c>
      <c r="C272" s="10"/>
      <c r="D272" s="10"/>
      <c r="E272" s="10"/>
      <c r="F272" s="10"/>
      <c r="G272" s="27"/>
      <c r="H272" s="13"/>
      <c r="I272" s="26"/>
      <c r="J272" s="22"/>
      <c r="K272" s="23"/>
      <c r="L272" s="20"/>
      <c r="M272" s="24"/>
      <c r="N272" s="20"/>
      <c r="O272" s="20"/>
      <c r="P272" s="20"/>
      <c r="Q272" s="20"/>
      <c r="R272" s="20"/>
    </row>
    <row r="273" spans="1:18" ht="18" customHeight="1">
      <c r="A273" s="9">
        <v>225</v>
      </c>
      <c r="B273" s="10" t="str">
        <f t="shared" si="4"/>
        <v>000-000</v>
      </c>
      <c r="C273" s="10"/>
      <c r="D273" s="10"/>
      <c r="E273" s="10"/>
      <c r="F273" s="10"/>
      <c r="G273" s="27"/>
      <c r="H273" s="13"/>
      <c r="I273" s="26"/>
      <c r="J273" s="22"/>
      <c r="K273" s="23"/>
      <c r="L273" s="20"/>
      <c r="M273" s="24"/>
      <c r="N273" s="20"/>
      <c r="O273" s="20"/>
      <c r="P273" s="20"/>
      <c r="Q273" s="20"/>
      <c r="R273" s="20"/>
    </row>
    <row r="274" spans="1:18" ht="18" customHeight="1">
      <c r="A274" s="9">
        <v>226</v>
      </c>
      <c r="B274" s="10" t="str">
        <f t="shared" si="4"/>
        <v>000-000</v>
      </c>
      <c r="C274" s="10"/>
      <c r="D274" s="10"/>
      <c r="E274" s="10"/>
      <c r="F274" s="10"/>
      <c r="G274" s="27"/>
      <c r="H274" s="13"/>
      <c r="I274" s="26"/>
      <c r="J274" s="22"/>
      <c r="K274" s="23"/>
      <c r="L274" s="20"/>
      <c r="M274" s="24"/>
      <c r="N274" s="20"/>
      <c r="O274" s="20"/>
      <c r="P274" s="20"/>
      <c r="Q274" s="20"/>
      <c r="R274" s="20"/>
    </row>
    <row r="275" spans="1:18" ht="18" customHeight="1">
      <c r="A275" s="9">
        <v>227</v>
      </c>
      <c r="B275" s="10" t="str">
        <f t="shared" si="4"/>
        <v>000-000</v>
      </c>
      <c r="C275" s="10"/>
      <c r="D275" s="10"/>
      <c r="E275" s="10"/>
      <c r="F275" s="10"/>
      <c r="G275" s="27"/>
      <c r="H275" s="13"/>
      <c r="I275" s="26"/>
      <c r="J275" s="22"/>
      <c r="K275" s="23"/>
      <c r="L275" s="20"/>
      <c r="M275" s="24"/>
      <c r="N275" s="20"/>
      <c r="O275" s="20"/>
      <c r="P275" s="20"/>
      <c r="Q275" s="20"/>
      <c r="R275" s="20"/>
    </row>
    <row r="276" spans="1:18" ht="18" customHeight="1">
      <c r="A276" s="9">
        <v>228</v>
      </c>
      <c r="B276" s="10" t="str">
        <f t="shared" si="4"/>
        <v>000-000</v>
      </c>
      <c r="C276" s="10"/>
      <c r="D276" s="10"/>
      <c r="E276" s="10"/>
      <c r="F276" s="10"/>
      <c r="G276" s="27"/>
      <c r="H276" s="13"/>
      <c r="I276" s="26"/>
      <c r="J276" s="22"/>
      <c r="K276" s="23"/>
      <c r="L276" s="20"/>
      <c r="M276" s="24"/>
      <c r="N276" s="20"/>
      <c r="O276" s="20"/>
      <c r="P276" s="20"/>
      <c r="Q276" s="20"/>
      <c r="R276" s="20"/>
    </row>
    <row r="277" spans="1:18" ht="18" customHeight="1">
      <c r="A277" s="9">
        <v>229</v>
      </c>
      <c r="B277" s="10" t="str">
        <f t="shared" si="4"/>
        <v>000-000</v>
      </c>
      <c r="C277" s="10"/>
      <c r="D277" s="10"/>
      <c r="E277" s="10"/>
      <c r="F277" s="10"/>
      <c r="G277" s="27"/>
      <c r="H277" s="13"/>
      <c r="I277" s="26"/>
      <c r="J277" s="22"/>
      <c r="K277" s="23"/>
      <c r="L277" s="20"/>
      <c r="M277" s="24"/>
      <c r="N277" s="20"/>
      <c r="O277" s="20"/>
      <c r="P277" s="20"/>
      <c r="Q277" s="20"/>
      <c r="R277" s="20"/>
    </row>
    <row r="278" spans="1:18" ht="18" customHeight="1">
      <c r="A278" s="9">
        <v>230</v>
      </c>
      <c r="B278" s="10" t="str">
        <f t="shared" si="4"/>
        <v>000-000</v>
      </c>
      <c r="C278" s="10"/>
      <c r="D278" s="10"/>
      <c r="E278" s="10"/>
      <c r="F278" s="10"/>
      <c r="G278" s="27"/>
      <c r="H278" s="13"/>
      <c r="I278" s="26"/>
      <c r="J278" s="22"/>
      <c r="K278" s="23"/>
      <c r="L278" s="20"/>
      <c r="M278" s="24"/>
      <c r="N278" s="20"/>
      <c r="O278" s="20"/>
      <c r="P278" s="20"/>
      <c r="Q278" s="20"/>
      <c r="R278" s="20"/>
    </row>
    <row r="279" spans="1:18" ht="18" customHeight="1">
      <c r="A279" s="9">
        <v>231</v>
      </c>
      <c r="B279" s="10" t="str">
        <f t="shared" si="4"/>
        <v>000-000</v>
      </c>
      <c r="C279" s="10"/>
      <c r="D279" s="10"/>
      <c r="E279" s="10"/>
      <c r="F279" s="10"/>
      <c r="G279" s="27"/>
      <c r="H279" s="13"/>
      <c r="I279" s="26"/>
      <c r="J279" s="22"/>
      <c r="K279" s="23"/>
      <c r="L279" s="20"/>
      <c r="M279" s="24"/>
      <c r="N279" s="20"/>
      <c r="O279" s="20"/>
      <c r="P279" s="20"/>
      <c r="Q279" s="20"/>
      <c r="R279" s="20"/>
    </row>
    <row r="280" spans="1:18" ht="18" customHeight="1">
      <c r="A280" s="9">
        <v>232</v>
      </c>
      <c r="B280" s="10" t="str">
        <f t="shared" si="4"/>
        <v>000-000</v>
      </c>
      <c r="C280" s="10"/>
      <c r="D280" s="10"/>
      <c r="E280" s="10"/>
      <c r="F280" s="10"/>
      <c r="G280" s="27"/>
      <c r="H280" s="13"/>
      <c r="I280" s="26"/>
      <c r="J280" s="22"/>
      <c r="K280" s="23"/>
      <c r="L280" s="20"/>
      <c r="M280" s="24"/>
      <c r="N280" s="20"/>
      <c r="O280" s="20"/>
      <c r="P280" s="20"/>
      <c r="Q280" s="20"/>
      <c r="R280" s="20"/>
    </row>
    <row r="281" spans="1:18" ht="18" customHeight="1">
      <c r="A281" s="9">
        <v>233</v>
      </c>
      <c r="B281" s="10" t="str">
        <f t="shared" si="4"/>
        <v>000-000</v>
      </c>
      <c r="C281" s="10"/>
      <c r="D281" s="10"/>
      <c r="E281" s="10"/>
      <c r="F281" s="10"/>
      <c r="G281" s="27"/>
      <c r="H281" s="13"/>
      <c r="I281" s="26"/>
      <c r="J281" s="22"/>
      <c r="K281" s="23"/>
      <c r="L281" s="20"/>
      <c r="M281" s="24"/>
      <c r="N281" s="20"/>
      <c r="O281" s="20"/>
      <c r="P281" s="20"/>
      <c r="Q281" s="20"/>
      <c r="R281" s="20"/>
    </row>
    <row r="282" spans="1:18" ht="18" customHeight="1">
      <c r="A282" s="9">
        <v>234</v>
      </c>
      <c r="B282" s="10" t="str">
        <f t="shared" si="4"/>
        <v>000-000</v>
      </c>
      <c r="C282" s="10"/>
      <c r="D282" s="10"/>
      <c r="E282" s="10"/>
      <c r="F282" s="10"/>
      <c r="G282" s="27"/>
      <c r="H282" s="13"/>
      <c r="I282" s="26"/>
      <c r="J282" s="22"/>
      <c r="K282" s="23"/>
      <c r="L282" s="20"/>
      <c r="M282" s="24"/>
      <c r="N282" s="20"/>
      <c r="O282" s="20"/>
      <c r="P282" s="20"/>
      <c r="Q282" s="20"/>
      <c r="R282" s="20"/>
    </row>
    <row r="283" spans="1:18" ht="18" customHeight="1">
      <c r="A283" s="9">
        <v>235</v>
      </c>
      <c r="B283" s="10" t="str">
        <f t="shared" si="4"/>
        <v>000-000</v>
      </c>
      <c r="C283" s="10"/>
      <c r="D283" s="10"/>
      <c r="E283" s="10"/>
      <c r="F283" s="10"/>
      <c r="G283" s="27"/>
      <c r="H283" s="13"/>
      <c r="I283" s="26"/>
      <c r="J283" s="22"/>
      <c r="K283" s="23"/>
      <c r="L283" s="20"/>
      <c r="M283" s="24"/>
      <c r="N283" s="20"/>
      <c r="O283" s="20"/>
      <c r="P283" s="20"/>
      <c r="Q283" s="20"/>
      <c r="R283" s="20"/>
    </row>
    <row r="284" spans="1:18" ht="18" customHeight="1">
      <c r="A284" s="9">
        <v>236</v>
      </c>
      <c r="B284" s="10" t="str">
        <f t="shared" si="4"/>
        <v>000-000</v>
      </c>
      <c r="C284" s="10"/>
      <c r="D284" s="10"/>
      <c r="E284" s="10"/>
      <c r="F284" s="10"/>
      <c r="G284" s="27"/>
      <c r="H284" s="13"/>
      <c r="I284" s="26"/>
      <c r="J284" s="22"/>
      <c r="K284" s="23"/>
      <c r="L284" s="20"/>
      <c r="M284" s="24"/>
      <c r="N284" s="20"/>
      <c r="O284" s="20"/>
      <c r="P284" s="20"/>
      <c r="Q284" s="20"/>
      <c r="R284" s="20"/>
    </row>
    <row r="285" spans="1:18" ht="18" customHeight="1">
      <c r="A285" s="9">
        <v>237</v>
      </c>
      <c r="B285" s="10" t="str">
        <f t="shared" si="4"/>
        <v>000-000</v>
      </c>
      <c r="C285" s="10"/>
      <c r="D285" s="10"/>
      <c r="E285" s="10"/>
      <c r="F285" s="10"/>
      <c r="G285" s="27"/>
      <c r="H285" s="13"/>
      <c r="I285" s="26"/>
      <c r="J285" s="22"/>
      <c r="K285" s="23"/>
      <c r="L285" s="20"/>
      <c r="M285" s="24"/>
      <c r="N285" s="20"/>
      <c r="O285" s="20"/>
      <c r="P285" s="20"/>
      <c r="Q285" s="20"/>
      <c r="R285" s="20"/>
    </row>
    <row r="286" spans="1:18" ht="18" customHeight="1">
      <c r="A286" s="9">
        <v>238</v>
      </c>
      <c r="B286" s="10" t="str">
        <f t="shared" si="4"/>
        <v>000-000</v>
      </c>
      <c r="C286" s="10"/>
      <c r="D286" s="10"/>
      <c r="E286" s="10"/>
      <c r="F286" s="10"/>
      <c r="G286" s="27"/>
      <c r="H286" s="13"/>
      <c r="I286" s="26"/>
      <c r="J286" s="22"/>
      <c r="K286" s="23"/>
      <c r="L286" s="20"/>
      <c r="M286" s="24"/>
      <c r="N286" s="20"/>
      <c r="O286" s="20"/>
      <c r="P286" s="20"/>
      <c r="Q286" s="20"/>
      <c r="R286" s="20"/>
    </row>
    <row r="287" spans="1:18" ht="18" customHeight="1">
      <c r="A287" s="9">
        <v>239</v>
      </c>
      <c r="B287" s="10" t="str">
        <f t="shared" si="4"/>
        <v>000-000</v>
      </c>
      <c r="C287" s="10"/>
      <c r="D287" s="10"/>
      <c r="E287" s="10"/>
      <c r="F287" s="10"/>
      <c r="G287" s="27"/>
      <c r="H287" s="13"/>
      <c r="I287" s="26"/>
      <c r="J287" s="22"/>
      <c r="K287" s="23"/>
      <c r="L287" s="20"/>
      <c r="M287" s="24"/>
      <c r="N287" s="20"/>
      <c r="O287" s="20"/>
      <c r="P287" s="20"/>
      <c r="Q287" s="20"/>
      <c r="R287" s="20"/>
    </row>
    <row r="288" spans="1:18" ht="18" customHeight="1">
      <c r="A288" s="9">
        <v>240</v>
      </c>
      <c r="B288" s="10" t="str">
        <f t="shared" si="4"/>
        <v>000-000</v>
      </c>
      <c r="C288" s="10"/>
      <c r="D288" s="10"/>
      <c r="E288" s="10"/>
      <c r="F288" s="10"/>
      <c r="G288" s="27"/>
      <c r="H288" s="13"/>
      <c r="I288" s="26"/>
      <c r="J288" s="22"/>
      <c r="K288" s="23"/>
      <c r="L288" s="20"/>
      <c r="M288" s="24"/>
      <c r="N288" s="20"/>
      <c r="O288" s="20"/>
      <c r="P288" s="20"/>
      <c r="Q288" s="20"/>
      <c r="R288" s="20"/>
    </row>
    <row r="289" spans="1:18" ht="18" customHeight="1">
      <c r="A289" s="9">
        <v>241</v>
      </c>
      <c r="B289" s="10" t="str">
        <f t="shared" si="4"/>
        <v>000-000</v>
      </c>
      <c r="C289" s="10"/>
      <c r="D289" s="10"/>
      <c r="E289" s="10"/>
      <c r="F289" s="10"/>
      <c r="G289" s="27"/>
      <c r="H289" s="13"/>
      <c r="I289" s="26"/>
      <c r="J289" s="22"/>
      <c r="K289" s="23"/>
      <c r="L289" s="20"/>
      <c r="M289" s="24"/>
      <c r="N289" s="20"/>
      <c r="O289" s="20"/>
      <c r="P289" s="20"/>
      <c r="Q289" s="20"/>
      <c r="R289" s="20"/>
    </row>
    <row r="290" spans="1:18" ht="18" customHeight="1">
      <c r="A290" s="9">
        <v>242</v>
      </c>
      <c r="B290" s="10" t="str">
        <f t="shared" si="4"/>
        <v>000-000</v>
      </c>
      <c r="C290" s="10"/>
      <c r="D290" s="10"/>
      <c r="E290" s="10"/>
      <c r="F290" s="10"/>
      <c r="G290" s="27"/>
      <c r="H290" s="13"/>
      <c r="I290" s="26"/>
      <c r="J290" s="22"/>
      <c r="K290" s="23"/>
      <c r="L290" s="20"/>
      <c r="M290" s="24"/>
      <c r="N290" s="20"/>
      <c r="O290" s="20"/>
      <c r="P290" s="20"/>
      <c r="Q290" s="20"/>
      <c r="R290" s="20"/>
    </row>
    <row r="291" spans="1:18" ht="18" customHeight="1">
      <c r="A291" s="9">
        <v>243</v>
      </c>
      <c r="B291" s="10" t="str">
        <f t="shared" si="4"/>
        <v>000-000</v>
      </c>
      <c r="C291" s="10"/>
      <c r="D291" s="10"/>
      <c r="E291" s="10"/>
      <c r="F291" s="10"/>
      <c r="G291" s="27"/>
      <c r="H291" s="13"/>
      <c r="I291" s="26"/>
      <c r="J291" s="22"/>
      <c r="K291" s="23"/>
      <c r="L291" s="20"/>
      <c r="M291" s="24"/>
      <c r="N291" s="20"/>
      <c r="O291" s="20"/>
      <c r="P291" s="20"/>
      <c r="Q291" s="20"/>
      <c r="R291" s="20"/>
    </row>
    <row r="292" spans="1:18" ht="18" customHeight="1">
      <c r="A292" s="9">
        <v>244</v>
      </c>
      <c r="B292" s="10" t="str">
        <f t="shared" si="4"/>
        <v>000-000</v>
      </c>
      <c r="C292" s="10"/>
      <c r="D292" s="10"/>
      <c r="E292" s="10"/>
      <c r="F292" s="10"/>
      <c r="G292" s="27"/>
      <c r="H292" s="13"/>
      <c r="I292" s="26"/>
      <c r="J292" s="22"/>
      <c r="K292" s="23"/>
      <c r="L292" s="20"/>
      <c r="M292" s="24"/>
      <c r="N292" s="20"/>
      <c r="O292" s="20"/>
      <c r="P292" s="20"/>
      <c r="Q292" s="20"/>
      <c r="R292" s="20"/>
    </row>
    <row r="293" spans="1:18" ht="18" customHeight="1">
      <c r="A293" s="9">
        <v>245</v>
      </c>
      <c r="B293" s="10" t="str">
        <f t="shared" si="4"/>
        <v>000-000</v>
      </c>
      <c r="C293" s="10"/>
      <c r="D293" s="10"/>
      <c r="E293" s="10"/>
      <c r="F293" s="10"/>
      <c r="G293" s="27"/>
      <c r="H293" s="13"/>
      <c r="I293" s="26"/>
      <c r="J293" s="22"/>
      <c r="K293" s="23"/>
      <c r="L293" s="20"/>
      <c r="M293" s="24"/>
      <c r="N293" s="20"/>
      <c r="O293" s="20"/>
      <c r="P293" s="20"/>
      <c r="Q293" s="20"/>
      <c r="R293" s="20"/>
    </row>
    <row r="294" spans="1:18" ht="18" customHeight="1">
      <c r="A294" s="9">
        <v>246</v>
      </c>
      <c r="B294" s="10" t="str">
        <f t="shared" si="4"/>
        <v>000-000</v>
      </c>
      <c r="C294" s="10"/>
      <c r="D294" s="10"/>
      <c r="E294" s="10"/>
      <c r="F294" s="10"/>
      <c r="G294" s="27"/>
      <c r="H294" s="13"/>
      <c r="I294" s="26"/>
      <c r="J294" s="22"/>
      <c r="K294" s="23"/>
      <c r="L294" s="20"/>
      <c r="M294" s="24"/>
      <c r="N294" s="20"/>
      <c r="O294" s="20"/>
      <c r="P294" s="20"/>
      <c r="Q294" s="20"/>
      <c r="R294" s="20"/>
    </row>
    <row r="295" spans="1:18" ht="18" customHeight="1">
      <c r="A295" s="9">
        <v>247</v>
      </c>
      <c r="B295" s="10" t="str">
        <f t="shared" si="4"/>
        <v>000-000</v>
      </c>
      <c r="C295" s="10"/>
      <c r="D295" s="10"/>
      <c r="E295" s="10"/>
      <c r="F295" s="10"/>
      <c r="G295" s="27"/>
      <c r="H295" s="13"/>
      <c r="I295" s="26"/>
      <c r="J295" s="22"/>
      <c r="K295" s="23"/>
      <c r="L295" s="20"/>
      <c r="M295" s="24"/>
      <c r="N295" s="20"/>
      <c r="O295" s="20"/>
      <c r="P295" s="20"/>
      <c r="Q295" s="20"/>
      <c r="R295" s="20"/>
    </row>
    <row r="296" spans="1:18" ht="18" customHeight="1">
      <c r="A296" s="9">
        <v>248</v>
      </c>
      <c r="B296" s="10" t="str">
        <f t="shared" si="4"/>
        <v>000-000</v>
      </c>
      <c r="C296" s="10"/>
      <c r="D296" s="10"/>
      <c r="E296" s="10"/>
      <c r="F296" s="10"/>
      <c r="G296" s="27"/>
      <c r="H296" s="13"/>
      <c r="I296" s="26"/>
      <c r="J296" s="22"/>
      <c r="K296" s="23"/>
      <c r="L296" s="20"/>
      <c r="M296" s="24"/>
      <c r="N296" s="20"/>
      <c r="O296" s="20"/>
      <c r="P296" s="20"/>
      <c r="Q296" s="20"/>
      <c r="R296" s="20"/>
    </row>
    <row r="297" spans="1:18" ht="18" customHeight="1">
      <c r="A297" s="9">
        <v>249</v>
      </c>
      <c r="B297" s="10" t="str">
        <f t="shared" si="4"/>
        <v>000-000</v>
      </c>
      <c r="C297" s="10"/>
      <c r="D297" s="10"/>
      <c r="E297" s="10"/>
      <c r="F297" s="10"/>
      <c r="G297" s="27"/>
      <c r="H297" s="13"/>
      <c r="I297" s="26"/>
      <c r="J297" s="22"/>
      <c r="K297" s="23"/>
      <c r="L297" s="20"/>
      <c r="M297" s="24"/>
      <c r="N297" s="20"/>
      <c r="O297" s="20"/>
      <c r="P297" s="20"/>
      <c r="Q297" s="20"/>
      <c r="R297" s="20"/>
    </row>
    <row r="298" spans="1:18" ht="18" customHeight="1">
      <c r="A298" s="9">
        <v>250</v>
      </c>
      <c r="B298" s="10" t="str">
        <f t="shared" si="4"/>
        <v>000-000</v>
      </c>
      <c r="C298" s="10"/>
      <c r="D298" s="10"/>
      <c r="E298" s="10"/>
      <c r="F298" s="10"/>
      <c r="G298" s="27"/>
      <c r="H298" s="13"/>
      <c r="I298" s="26"/>
      <c r="J298" s="22"/>
      <c r="K298" s="23"/>
      <c r="L298" s="20"/>
      <c r="M298" s="24"/>
      <c r="N298" s="20"/>
      <c r="O298" s="20"/>
      <c r="P298" s="20"/>
      <c r="Q298" s="20"/>
      <c r="R298" s="20"/>
    </row>
    <row r="299" spans="1:18" ht="18" customHeight="1">
      <c r="A299" s="9">
        <v>251</v>
      </c>
      <c r="B299" s="10" t="str">
        <f t="shared" si="4"/>
        <v>000-000</v>
      </c>
      <c r="C299" s="10"/>
      <c r="D299" s="10"/>
      <c r="E299" s="10"/>
      <c r="F299" s="10"/>
      <c r="G299" s="27"/>
      <c r="H299" s="13"/>
      <c r="I299" s="26"/>
      <c r="J299" s="22"/>
      <c r="K299" s="23"/>
      <c r="L299" s="20"/>
      <c r="M299" s="24"/>
      <c r="N299" s="20"/>
      <c r="O299" s="20"/>
      <c r="P299" s="20"/>
      <c r="Q299" s="20"/>
      <c r="R299" s="20"/>
    </row>
    <row r="300" spans="1:18" ht="18" customHeight="1">
      <c r="A300" s="9">
        <v>252</v>
      </c>
      <c r="B300" s="10" t="str">
        <f t="shared" si="4"/>
        <v>000-000</v>
      </c>
      <c r="C300" s="10"/>
      <c r="D300" s="10"/>
      <c r="E300" s="10"/>
      <c r="F300" s="10"/>
      <c r="G300" s="27"/>
      <c r="H300" s="13"/>
      <c r="I300" s="26"/>
      <c r="J300" s="22"/>
      <c r="K300" s="23"/>
      <c r="L300" s="20"/>
      <c r="M300" s="24"/>
      <c r="N300" s="20"/>
      <c r="O300" s="20"/>
      <c r="P300" s="20"/>
      <c r="Q300" s="20"/>
      <c r="R300" s="20"/>
    </row>
    <row r="301" spans="1:18" ht="18" customHeight="1">
      <c r="A301" s="9">
        <v>253</v>
      </c>
      <c r="B301" s="10" t="str">
        <f t="shared" si="4"/>
        <v>000-000</v>
      </c>
      <c r="C301" s="10"/>
      <c r="D301" s="10"/>
      <c r="E301" s="10"/>
      <c r="F301" s="10"/>
      <c r="G301" s="27"/>
      <c r="H301" s="13"/>
      <c r="I301" s="26"/>
      <c r="J301" s="22"/>
      <c r="K301" s="23"/>
      <c r="L301" s="20"/>
      <c r="M301" s="24"/>
      <c r="N301" s="20"/>
      <c r="O301" s="20"/>
      <c r="P301" s="20"/>
      <c r="Q301" s="20"/>
      <c r="R301" s="20"/>
    </row>
    <row r="302" spans="1:18" ht="18" customHeight="1">
      <c r="A302" s="9">
        <v>254</v>
      </c>
      <c r="B302" s="10" t="str">
        <f t="shared" si="4"/>
        <v>000-000</v>
      </c>
      <c r="C302" s="10"/>
      <c r="D302" s="10"/>
      <c r="E302" s="10"/>
      <c r="F302" s="10"/>
      <c r="G302" s="27"/>
      <c r="H302" s="13"/>
      <c r="I302" s="26"/>
      <c r="J302" s="22"/>
      <c r="K302" s="23"/>
      <c r="L302" s="20"/>
      <c r="M302" s="24"/>
      <c r="N302" s="20"/>
      <c r="O302" s="20"/>
      <c r="P302" s="20"/>
      <c r="Q302" s="20"/>
      <c r="R302" s="20"/>
    </row>
    <row r="303" spans="1:18" ht="18" customHeight="1">
      <c r="A303" s="9">
        <v>255</v>
      </c>
      <c r="B303" s="10" t="str">
        <f t="shared" si="4"/>
        <v>000-000</v>
      </c>
      <c r="C303" s="10"/>
      <c r="D303" s="10"/>
      <c r="E303" s="10"/>
      <c r="F303" s="10"/>
      <c r="G303" s="27"/>
      <c r="H303" s="13"/>
      <c r="I303" s="26"/>
      <c r="J303" s="22"/>
      <c r="K303" s="23"/>
      <c r="L303" s="20"/>
      <c r="M303" s="24"/>
      <c r="N303" s="20"/>
      <c r="O303" s="20"/>
      <c r="P303" s="20"/>
      <c r="Q303" s="20"/>
      <c r="R303" s="20"/>
    </row>
    <row r="304" spans="1:18" ht="18" customHeight="1">
      <c r="A304" s="9">
        <v>256</v>
      </c>
      <c r="B304" s="10" t="str">
        <f t="shared" si="4"/>
        <v>000-000</v>
      </c>
      <c r="C304" s="10"/>
      <c r="D304" s="10"/>
      <c r="E304" s="10"/>
      <c r="F304" s="10"/>
      <c r="G304" s="27"/>
      <c r="H304" s="13"/>
      <c r="I304" s="26"/>
      <c r="J304" s="22"/>
      <c r="K304" s="23"/>
      <c r="L304" s="20"/>
      <c r="M304" s="24"/>
      <c r="N304" s="20"/>
      <c r="O304" s="20"/>
      <c r="P304" s="20"/>
      <c r="Q304" s="20"/>
      <c r="R304" s="20"/>
    </row>
    <row r="305" spans="1:18" ht="18" customHeight="1">
      <c r="A305" s="9">
        <v>257</v>
      </c>
      <c r="B305" s="10" t="str">
        <f t="shared" ref="B305:B368" si="5">TEXT(C305,"000")&amp;"-"&amp;TEXT(E305,"000")</f>
        <v>000-000</v>
      </c>
      <c r="C305" s="10"/>
      <c r="D305" s="10"/>
      <c r="E305" s="10"/>
      <c r="F305" s="10"/>
      <c r="G305" s="27"/>
      <c r="H305" s="13"/>
      <c r="I305" s="26"/>
      <c r="J305" s="22"/>
      <c r="K305" s="23"/>
      <c r="L305" s="20"/>
      <c r="M305" s="24"/>
      <c r="N305" s="20"/>
      <c r="O305" s="20"/>
      <c r="P305" s="20"/>
      <c r="Q305" s="20"/>
      <c r="R305" s="20"/>
    </row>
    <row r="306" spans="1:18" ht="18" customHeight="1">
      <c r="A306" s="9">
        <v>258</v>
      </c>
      <c r="B306" s="10" t="str">
        <f t="shared" si="5"/>
        <v>000-000</v>
      </c>
      <c r="C306" s="10"/>
      <c r="D306" s="10"/>
      <c r="E306" s="10"/>
      <c r="F306" s="10"/>
      <c r="G306" s="27"/>
      <c r="H306" s="13"/>
      <c r="I306" s="26"/>
      <c r="J306" s="22"/>
      <c r="K306" s="23"/>
      <c r="L306" s="20"/>
      <c r="M306" s="24"/>
      <c r="N306" s="20"/>
      <c r="O306" s="20"/>
      <c r="P306" s="20"/>
      <c r="Q306" s="20"/>
      <c r="R306" s="20"/>
    </row>
    <row r="307" spans="1:18" ht="18" customHeight="1">
      <c r="A307" s="9">
        <v>259</v>
      </c>
      <c r="B307" s="10" t="str">
        <f t="shared" si="5"/>
        <v>000-000</v>
      </c>
      <c r="C307" s="10"/>
      <c r="D307" s="10"/>
      <c r="E307" s="10"/>
      <c r="F307" s="10"/>
      <c r="G307" s="27"/>
      <c r="H307" s="13"/>
      <c r="I307" s="26"/>
      <c r="J307" s="22"/>
      <c r="K307" s="23"/>
      <c r="L307" s="20"/>
      <c r="M307" s="24"/>
      <c r="N307" s="20"/>
      <c r="O307" s="20"/>
      <c r="P307" s="20"/>
      <c r="Q307" s="20"/>
      <c r="R307" s="20"/>
    </row>
    <row r="308" spans="1:18" ht="18" customHeight="1">
      <c r="A308" s="9">
        <v>260</v>
      </c>
      <c r="B308" s="10" t="str">
        <f t="shared" si="5"/>
        <v>000-000</v>
      </c>
      <c r="C308" s="10"/>
      <c r="D308" s="10"/>
      <c r="E308" s="10"/>
      <c r="F308" s="10"/>
      <c r="G308" s="27"/>
      <c r="H308" s="13"/>
      <c r="I308" s="26"/>
      <c r="J308" s="22"/>
      <c r="K308" s="23"/>
      <c r="L308" s="20"/>
      <c r="M308" s="24"/>
      <c r="N308" s="20"/>
      <c r="O308" s="20"/>
      <c r="P308" s="20"/>
      <c r="Q308" s="20"/>
      <c r="R308" s="20"/>
    </row>
    <row r="309" spans="1:18" ht="18" customHeight="1">
      <c r="A309" s="9">
        <v>261</v>
      </c>
      <c r="B309" s="10" t="str">
        <f t="shared" si="5"/>
        <v>000-000</v>
      </c>
      <c r="C309" s="10"/>
      <c r="D309" s="10"/>
      <c r="E309" s="10"/>
      <c r="F309" s="10"/>
      <c r="G309" s="27"/>
      <c r="H309" s="13"/>
      <c r="I309" s="26"/>
      <c r="J309" s="22"/>
      <c r="K309" s="23"/>
      <c r="L309" s="20"/>
      <c r="M309" s="24"/>
      <c r="N309" s="20"/>
      <c r="O309" s="20"/>
      <c r="P309" s="20"/>
      <c r="Q309" s="20"/>
      <c r="R309" s="20"/>
    </row>
    <row r="310" spans="1:18" ht="18" customHeight="1">
      <c r="A310" s="9">
        <v>262</v>
      </c>
      <c r="B310" s="10" t="str">
        <f t="shared" si="5"/>
        <v>000-000</v>
      </c>
      <c r="C310" s="10"/>
      <c r="D310" s="10"/>
      <c r="E310" s="10"/>
      <c r="F310" s="10"/>
      <c r="G310" s="27"/>
      <c r="H310" s="13"/>
      <c r="I310" s="26"/>
      <c r="J310" s="22"/>
      <c r="K310" s="23"/>
      <c r="L310" s="20"/>
      <c r="M310" s="24"/>
      <c r="N310" s="20"/>
      <c r="O310" s="20"/>
      <c r="P310" s="20"/>
      <c r="Q310" s="20"/>
      <c r="R310" s="20"/>
    </row>
    <row r="311" spans="1:18" ht="18" customHeight="1">
      <c r="A311" s="9">
        <v>263</v>
      </c>
      <c r="B311" s="10" t="str">
        <f t="shared" si="5"/>
        <v>000-000</v>
      </c>
      <c r="C311" s="10"/>
      <c r="D311" s="10"/>
      <c r="E311" s="10"/>
      <c r="F311" s="10"/>
      <c r="G311" s="27"/>
      <c r="H311" s="13"/>
      <c r="I311" s="26"/>
      <c r="J311" s="22"/>
      <c r="K311" s="23"/>
      <c r="L311" s="20"/>
      <c r="M311" s="24"/>
      <c r="N311" s="20"/>
      <c r="O311" s="20"/>
      <c r="P311" s="20"/>
      <c r="Q311" s="20"/>
      <c r="R311" s="20"/>
    </row>
    <row r="312" spans="1:18" ht="18" customHeight="1">
      <c r="A312" s="9">
        <v>264</v>
      </c>
      <c r="B312" s="10" t="str">
        <f t="shared" si="5"/>
        <v>000-000</v>
      </c>
      <c r="C312" s="10"/>
      <c r="D312" s="10"/>
      <c r="E312" s="10"/>
      <c r="F312" s="10"/>
      <c r="G312" s="27"/>
      <c r="H312" s="13"/>
      <c r="I312" s="26"/>
      <c r="J312" s="22"/>
      <c r="K312" s="23"/>
      <c r="L312" s="20"/>
      <c r="M312" s="24"/>
      <c r="N312" s="20"/>
      <c r="O312" s="20"/>
      <c r="P312" s="20"/>
      <c r="Q312" s="20"/>
      <c r="R312" s="20"/>
    </row>
    <row r="313" spans="1:18" ht="18" customHeight="1">
      <c r="A313" s="9">
        <v>265</v>
      </c>
      <c r="B313" s="10" t="str">
        <f t="shared" si="5"/>
        <v>000-000</v>
      </c>
      <c r="C313" s="10"/>
      <c r="D313" s="10"/>
      <c r="E313" s="10"/>
      <c r="F313" s="10"/>
      <c r="G313" s="27"/>
      <c r="H313" s="13"/>
      <c r="I313" s="26"/>
      <c r="J313" s="22"/>
      <c r="K313" s="23"/>
      <c r="L313" s="20"/>
      <c r="M313" s="24"/>
      <c r="N313" s="20"/>
      <c r="O313" s="20"/>
      <c r="P313" s="20"/>
      <c r="Q313" s="20"/>
      <c r="R313" s="20"/>
    </row>
    <row r="314" spans="1:18" ht="18" customHeight="1">
      <c r="A314" s="9">
        <v>266</v>
      </c>
      <c r="B314" s="10" t="str">
        <f t="shared" si="5"/>
        <v>000-000</v>
      </c>
      <c r="C314" s="10"/>
      <c r="D314" s="10"/>
      <c r="E314" s="10"/>
      <c r="F314" s="10"/>
      <c r="G314" s="27"/>
      <c r="H314" s="13"/>
      <c r="I314" s="26"/>
      <c r="J314" s="22"/>
      <c r="K314" s="23"/>
      <c r="L314" s="20"/>
      <c r="M314" s="24"/>
      <c r="N314" s="20"/>
      <c r="O314" s="20"/>
      <c r="P314" s="20"/>
      <c r="Q314" s="20"/>
      <c r="R314" s="20"/>
    </row>
    <row r="315" spans="1:18" ht="18" customHeight="1">
      <c r="A315" s="9">
        <v>267</v>
      </c>
      <c r="B315" s="10" t="str">
        <f t="shared" si="5"/>
        <v>000-000</v>
      </c>
      <c r="C315" s="10"/>
      <c r="D315" s="10"/>
      <c r="E315" s="10"/>
      <c r="F315" s="10"/>
      <c r="G315" s="27"/>
      <c r="H315" s="13"/>
      <c r="I315" s="26"/>
      <c r="J315" s="22"/>
      <c r="K315" s="23"/>
      <c r="L315" s="20"/>
      <c r="M315" s="24"/>
      <c r="N315" s="20"/>
      <c r="O315" s="20"/>
      <c r="P315" s="20"/>
      <c r="Q315" s="20"/>
      <c r="R315" s="20"/>
    </row>
    <row r="316" spans="1:18" ht="18" customHeight="1">
      <c r="A316" s="9">
        <v>268</v>
      </c>
      <c r="B316" s="10" t="str">
        <f t="shared" si="5"/>
        <v>000-000</v>
      </c>
      <c r="C316" s="10"/>
      <c r="D316" s="10"/>
      <c r="E316" s="10"/>
      <c r="F316" s="10"/>
      <c r="G316" s="27"/>
      <c r="H316" s="13"/>
      <c r="I316" s="26"/>
      <c r="J316" s="22"/>
      <c r="K316" s="23"/>
      <c r="L316" s="20"/>
      <c r="M316" s="24"/>
      <c r="N316" s="20"/>
      <c r="O316" s="20"/>
      <c r="P316" s="20"/>
      <c r="Q316" s="20"/>
      <c r="R316" s="20"/>
    </row>
    <row r="317" spans="1:18" ht="18" customHeight="1">
      <c r="A317" s="9">
        <v>269</v>
      </c>
      <c r="B317" s="10" t="str">
        <f t="shared" si="5"/>
        <v>000-000</v>
      </c>
      <c r="C317" s="10"/>
      <c r="D317" s="10"/>
      <c r="E317" s="10"/>
      <c r="F317" s="10"/>
      <c r="G317" s="27"/>
      <c r="H317" s="13"/>
      <c r="I317" s="26"/>
      <c r="J317" s="22"/>
      <c r="K317" s="23"/>
      <c r="L317" s="20"/>
      <c r="M317" s="24"/>
      <c r="N317" s="20"/>
      <c r="O317" s="20"/>
      <c r="P317" s="20"/>
      <c r="Q317" s="20"/>
      <c r="R317" s="20"/>
    </row>
    <row r="318" spans="1:18" ht="18" customHeight="1">
      <c r="A318" s="9">
        <v>270</v>
      </c>
      <c r="B318" s="10" t="str">
        <f t="shared" si="5"/>
        <v>000-000</v>
      </c>
      <c r="C318" s="10"/>
      <c r="D318" s="10"/>
      <c r="E318" s="10"/>
      <c r="F318" s="10"/>
      <c r="G318" s="27"/>
      <c r="H318" s="13"/>
      <c r="I318" s="26"/>
      <c r="J318" s="22"/>
      <c r="K318" s="23"/>
      <c r="L318" s="20"/>
      <c r="M318" s="24"/>
      <c r="N318" s="20"/>
      <c r="O318" s="20"/>
      <c r="P318" s="20"/>
      <c r="Q318" s="20"/>
      <c r="R318" s="20"/>
    </row>
    <row r="319" spans="1:18" ht="18" customHeight="1">
      <c r="A319" s="9">
        <v>271</v>
      </c>
      <c r="B319" s="10" t="str">
        <f t="shared" si="5"/>
        <v>000-000</v>
      </c>
      <c r="C319" s="10"/>
      <c r="D319" s="10"/>
      <c r="E319" s="10"/>
      <c r="F319" s="10"/>
      <c r="G319" s="27"/>
      <c r="H319" s="13"/>
      <c r="I319" s="26"/>
      <c r="J319" s="22"/>
      <c r="K319" s="23"/>
      <c r="L319" s="20"/>
      <c r="M319" s="24"/>
      <c r="N319" s="20"/>
      <c r="O319" s="20"/>
      <c r="P319" s="20"/>
      <c r="Q319" s="20"/>
      <c r="R319" s="20"/>
    </row>
    <row r="320" spans="1:18" ht="18" customHeight="1">
      <c r="A320" s="9">
        <v>272</v>
      </c>
      <c r="B320" s="10" t="str">
        <f t="shared" si="5"/>
        <v>000-000</v>
      </c>
      <c r="C320" s="10"/>
      <c r="D320" s="10"/>
      <c r="E320" s="10"/>
      <c r="F320" s="10"/>
      <c r="G320" s="27"/>
      <c r="H320" s="13"/>
      <c r="I320" s="26"/>
      <c r="J320" s="22"/>
      <c r="K320" s="23"/>
      <c r="L320" s="20"/>
      <c r="M320" s="24"/>
      <c r="N320" s="20"/>
      <c r="O320" s="20"/>
      <c r="P320" s="20"/>
      <c r="Q320" s="20"/>
      <c r="R320" s="20"/>
    </row>
    <row r="321" spans="1:18" ht="18" customHeight="1">
      <c r="A321" s="9">
        <v>273</v>
      </c>
      <c r="B321" s="10" t="str">
        <f t="shared" si="5"/>
        <v>000-000</v>
      </c>
      <c r="C321" s="10"/>
      <c r="D321" s="10"/>
      <c r="E321" s="10"/>
      <c r="F321" s="10"/>
      <c r="G321" s="27"/>
      <c r="H321" s="13"/>
      <c r="I321" s="26"/>
      <c r="J321" s="22"/>
      <c r="K321" s="23"/>
      <c r="L321" s="20"/>
      <c r="M321" s="24"/>
      <c r="N321" s="20"/>
      <c r="O321" s="20"/>
      <c r="P321" s="20"/>
      <c r="Q321" s="20"/>
      <c r="R321" s="20"/>
    </row>
    <row r="322" spans="1:18" ht="18" customHeight="1">
      <c r="A322" s="9">
        <v>274</v>
      </c>
      <c r="B322" s="10" t="str">
        <f t="shared" si="5"/>
        <v>000-000</v>
      </c>
      <c r="C322" s="10"/>
      <c r="D322" s="10"/>
      <c r="E322" s="10"/>
      <c r="F322" s="10"/>
      <c r="G322" s="27"/>
      <c r="H322" s="13"/>
      <c r="I322" s="26"/>
      <c r="J322" s="22"/>
      <c r="K322" s="23"/>
      <c r="L322" s="20"/>
      <c r="M322" s="24"/>
      <c r="N322" s="20"/>
      <c r="O322" s="20"/>
      <c r="P322" s="20"/>
      <c r="Q322" s="20"/>
      <c r="R322" s="20"/>
    </row>
    <row r="323" spans="1:18" ht="18" customHeight="1">
      <c r="A323" s="9">
        <v>275</v>
      </c>
      <c r="B323" s="10" t="str">
        <f t="shared" si="5"/>
        <v>000-000</v>
      </c>
      <c r="C323" s="10"/>
      <c r="D323" s="10"/>
      <c r="E323" s="10"/>
      <c r="F323" s="10"/>
      <c r="G323" s="27"/>
      <c r="H323" s="13"/>
      <c r="I323" s="26"/>
      <c r="J323" s="22"/>
      <c r="K323" s="23"/>
      <c r="L323" s="20"/>
      <c r="M323" s="24"/>
      <c r="N323" s="20"/>
      <c r="O323" s="20"/>
      <c r="P323" s="20"/>
      <c r="Q323" s="20"/>
      <c r="R323" s="20"/>
    </row>
    <row r="324" spans="1:18" ht="18" customHeight="1">
      <c r="A324" s="9">
        <v>276</v>
      </c>
      <c r="B324" s="10" t="str">
        <f t="shared" si="5"/>
        <v>000-000</v>
      </c>
      <c r="C324" s="10"/>
      <c r="D324" s="10"/>
      <c r="E324" s="10"/>
      <c r="F324" s="10"/>
      <c r="G324" s="27"/>
      <c r="H324" s="13"/>
      <c r="I324" s="26"/>
      <c r="J324" s="22"/>
      <c r="K324" s="23"/>
      <c r="L324" s="20"/>
      <c r="M324" s="24"/>
      <c r="N324" s="20"/>
      <c r="O324" s="20"/>
      <c r="P324" s="20"/>
      <c r="Q324" s="20"/>
      <c r="R324" s="20"/>
    </row>
    <row r="325" spans="1:18" ht="18" customHeight="1">
      <c r="A325" s="9">
        <v>277</v>
      </c>
      <c r="B325" s="10" t="str">
        <f t="shared" si="5"/>
        <v>000-000</v>
      </c>
      <c r="C325" s="10"/>
      <c r="D325" s="10"/>
      <c r="E325" s="10"/>
      <c r="F325" s="10"/>
      <c r="G325" s="27"/>
      <c r="H325" s="13"/>
      <c r="I325" s="26"/>
      <c r="J325" s="22"/>
      <c r="K325" s="23"/>
      <c r="L325" s="20"/>
      <c r="M325" s="24"/>
      <c r="N325" s="20"/>
      <c r="O325" s="20"/>
      <c r="P325" s="20"/>
      <c r="Q325" s="20"/>
      <c r="R325" s="20"/>
    </row>
    <row r="326" spans="1:18" ht="18" customHeight="1">
      <c r="A326" s="9">
        <v>278</v>
      </c>
      <c r="B326" s="10" t="str">
        <f t="shared" si="5"/>
        <v>000-000</v>
      </c>
      <c r="C326" s="10"/>
      <c r="D326" s="10"/>
      <c r="E326" s="10"/>
      <c r="F326" s="10"/>
      <c r="G326" s="27"/>
      <c r="H326" s="13"/>
      <c r="I326" s="26"/>
      <c r="J326" s="22"/>
      <c r="K326" s="23"/>
      <c r="L326" s="20"/>
      <c r="M326" s="24"/>
      <c r="N326" s="20"/>
      <c r="O326" s="20"/>
      <c r="P326" s="20"/>
      <c r="Q326" s="20"/>
      <c r="R326" s="20"/>
    </row>
    <row r="327" spans="1:18" ht="18" customHeight="1">
      <c r="A327" s="9">
        <v>279</v>
      </c>
      <c r="B327" s="10" t="str">
        <f t="shared" si="5"/>
        <v>000-000</v>
      </c>
      <c r="C327" s="10"/>
      <c r="D327" s="10"/>
      <c r="E327" s="10"/>
      <c r="F327" s="10"/>
      <c r="G327" s="27"/>
      <c r="H327" s="13"/>
      <c r="I327" s="26"/>
      <c r="J327" s="22"/>
      <c r="K327" s="23"/>
      <c r="L327" s="20"/>
      <c r="M327" s="24"/>
      <c r="N327" s="20"/>
      <c r="O327" s="20"/>
      <c r="P327" s="20"/>
      <c r="Q327" s="20"/>
      <c r="R327" s="20"/>
    </row>
    <row r="328" spans="1:18" ht="18" customHeight="1">
      <c r="A328" s="9">
        <v>280</v>
      </c>
      <c r="B328" s="10" t="str">
        <f t="shared" si="5"/>
        <v>000-000</v>
      </c>
      <c r="C328" s="10"/>
      <c r="D328" s="10"/>
      <c r="E328" s="10"/>
      <c r="F328" s="10"/>
      <c r="G328" s="27"/>
      <c r="H328" s="13"/>
      <c r="I328" s="26"/>
      <c r="J328" s="22"/>
      <c r="K328" s="23"/>
      <c r="L328" s="20"/>
      <c r="M328" s="24"/>
      <c r="N328" s="20"/>
      <c r="O328" s="20"/>
      <c r="P328" s="20"/>
      <c r="Q328" s="20"/>
      <c r="R328" s="20"/>
    </row>
    <row r="329" spans="1:18" ht="18" customHeight="1">
      <c r="A329" s="9">
        <v>281</v>
      </c>
      <c r="B329" s="10" t="str">
        <f t="shared" si="5"/>
        <v>000-000</v>
      </c>
      <c r="C329" s="10"/>
      <c r="D329" s="10"/>
      <c r="E329" s="10"/>
      <c r="F329" s="10"/>
      <c r="G329" s="27"/>
      <c r="H329" s="13"/>
      <c r="I329" s="26"/>
      <c r="J329" s="22"/>
      <c r="K329" s="23"/>
      <c r="L329" s="20"/>
      <c r="M329" s="24"/>
      <c r="N329" s="20"/>
      <c r="O329" s="20"/>
      <c r="P329" s="20"/>
      <c r="Q329" s="20"/>
      <c r="R329" s="20"/>
    </row>
    <row r="330" spans="1:18" ht="18" customHeight="1">
      <c r="A330" s="9">
        <v>282</v>
      </c>
      <c r="B330" s="10" t="str">
        <f t="shared" si="5"/>
        <v>000-000</v>
      </c>
      <c r="C330" s="10"/>
      <c r="D330" s="10"/>
      <c r="E330" s="10"/>
      <c r="F330" s="10"/>
      <c r="G330" s="27"/>
      <c r="H330" s="13"/>
      <c r="I330" s="26"/>
      <c r="J330" s="22"/>
      <c r="K330" s="23"/>
      <c r="L330" s="20"/>
      <c r="M330" s="24"/>
      <c r="N330" s="20"/>
      <c r="O330" s="20"/>
      <c r="P330" s="20"/>
      <c r="Q330" s="20"/>
      <c r="R330" s="20"/>
    </row>
    <row r="331" spans="1:18" ht="18" customHeight="1">
      <c r="A331" s="9">
        <v>283</v>
      </c>
      <c r="B331" s="10" t="str">
        <f t="shared" si="5"/>
        <v>000-000</v>
      </c>
      <c r="C331" s="10"/>
      <c r="D331" s="10"/>
      <c r="E331" s="10"/>
      <c r="F331" s="10"/>
      <c r="G331" s="27"/>
      <c r="H331" s="13"/>
      <c r="I331" s="26"/>
      <c r="J331" s="22"/>
      <c r="K331" s="23"/>
      <c r="L331" s="20"/>
      <c r="M331" s="24"/>
      <c r="N331" s="20"/>
      <c r="O331" s="20"/>
      <c r="P331" s="20"/>
      <c r="Q331" s="20"/>
      <c r="R331" s="20"/>
    </row>
    <row r="332" spans="1:18" ht="18" customHeight="1">
      <c r="A332" s="9">
        <v>284</v>
      </c>
      <c r="B332" s="10" t="str">
        <f t="shared" si="5"/>
        <v>000-000</v>
      </c>
      <c r="C332" s="10"/>
      <c r="D332" s="10"/>
      <c r="E332" s="10"/>
      <c r="F332" s="10"/>
      <c r="G332" s="27"/>
      <c r="H332" s="13"/>
      <c r="I332" s="26"/>
      <c r="J332" s="22"/>
      <c r="K332" s="23"/>
      <c r="L332" s="20"/>
      <c r="M332" s="24"/>
      <c r="N332" s="20"/>
      <c r="O332" s="20"/>
      <c r="P332" s="20"/>
      <c r="Q332" s="20"/>
      <c r="R332" s="20"/>
    </row>
    <row r="333" spans="1:18" ht="18" customHeight="1">
      <c r="A333" s="9">
        <v>285</v>
      </c>
      <c r="B333" s="10" t="str">
        <f t="shared" si="5"/>
        <v>000-000</v>
      </c>
      <c r="C333" s="10"/>
      <c r="D333" s="10"/>
      <c r="E333" s="10"/>
      <c r="F333" s="10"/>
      <c r="G333" s="27"/>
      <c r="H333" s="13"/>
      <c r="I333" s="26"/>
      <c r="J333" s="22"/>
      <c r="K333" s="23"/>
      <c r="L333" s="20"/>
      <c r="M333" s="24"/>
      <c r="N333" s="20"/>
      <c r="O333" s="20"/>
      <c r="P333" s="20"/>
      <c r="Q333" s="20"/>
      <c r="R333" s="20"/>
    </row>
    <row r="334" spans="1:18" ht="18" customHeight="1">
      <c r="A334" s="9">
        <v>286</v>
      </c>
      <c r="B334" s="10" t="str">
        <f t="shared" si="5"/>
        <v>000-000</v>
      </c>
      <c r="C334" s="10"/>
      <c r="D334" s="10"/>
      <c r="E334" s="10"/>
      <c r="F334" s="10"/>
      <c r="G334" s="27"/>
      <c r="H334" s="13"/>
      <c r="I334" s="26"/>
      <c r="J334" s="22"/>
      <c r="K334" s="23"/>
      <c r="L334" s="20"/>
      <c r="M334" s="24"/>
      <c r="N334" s="20"/>
      <c r="O334" s="20"/>
      <c r="P334" s="20"/>
      <c r="Q334" s="20"/>
      <c r="R334" s="20"/>
    </row>
    <row r="335" spans="1:18" ht="18" customHeight="1">
      <c r="A335" s="9">
        <v>287</v>
      </c>
      <c r="B335" s="10" t="str">
        <f t="shared" si="5"/>
        <v>000-000</v>
      </c>
      <c r="C335" s="10"/>
      <c r="D335" s="10"/>
      <c r="E335" s="10"/>
      <c r="F335" s="10"/>
      <c r="G335" s="27"/>
      <c r="H335" s="13"/>
      <c r="I335" s="26"/>
      <c r="J335" s="22"/>
      <c r="K335" s="23"/>
      <c r="L335" s="20"/>
      <c r="M335" s="24"/>
      <c r="N335" s="20"/>
      <c r="O335" s="20"/>
      <c r="P335" s="20"/>
      <c r="Q335" s="20"/>
      <c r="R335" s="20"/>
    </row>
    <row r="336" spans="1:18" ht="18" customHeight="1">
      <c r="A336" s="9">
        <v>288</v>
      </c>
      <c r="B336" s="10" t="str">
        <f t="shared" si="5"/>
        <v>000-000</v>
      </c>
      <c r="C336" s="10"/>
      <c r="D336" s="10"/>
      <c r="E336" s="10"/>
      <c r="F336" s="10"/>
      <c r="G336" s="27"/>
      <c r="H336" s="13"/>
      <c r="I336" s="26"/>
      <c r="J336" s="22"/>
      <c r="K336" s="23"/>
      <c r="L336" s="20"/>
      <c r="M336" s="24"/>
      <c r="N336" s="20"/>
      <c r="O336" s="20"/>
      <c r="P336" s="20"/>
      <c r="Q336" s="20"/>
      <c r="R336" s="20"/>
    </row>
    <row r="337" spans="1:18" ht="18" customHeight="1">
      <c r="A337" s="9">
        <v>289</v>
      </c>
      <c r="B337" s="10" t="str">
        <f t="shared" si="5"/>
        <v>000-000</v>
      </c>
      <c r="C337" s="10"/>
      <c r="D337" s="10"/>
      <c r="E337" s="10"/>
      <c r="F337" s="10"/>
      <c r="G337" s="27"/>
      <c r="H337" s="13"/>
      <c r="I337" s="26"/>
      <c r="J337" s="22"/>
      <c r="K337" s="23"/>
      <c r="L337" s="20"/>
      <c r="M337" s="24"/>
      <c r="N337" s="20"/>
      <c r="O337" s="20"/>
      <c r="P337" s="20"/>
      <c r="Q337" s="20"/>
      <c r="R337" s="20"/>
    </row>
    <row r="338" spans="1:18" ht="18" customHeight="1">
      <c r="A338" s="9">
        <v>290</v>
      </c>
      <c r="B338" s="10" t="str">
        <f t="shared" si="5"/>
        <v>000-000</v>
      </c>
      <c r="C338" s="10"/>
      <c r="D338" s="10"/>
      <c r="E338" s="10"/>
      <c r="F338" s="10"/>
      <c r="G338" s="27"/>
      <c r="H338" s="13"/>
      <c r="I338" s="26"/>
      <c r="J338" s="22"/>
      <c r="K338" s="23"/>
      <c r="L338" s="20"/>
      <c r="M338" s="24"/>
      <c r="N338" s="20"/>
      <c r="O338" s="20"/>
      <c r="P338" s="20"/>
      <c r="Q338" s="20"/>
      <c r="R338" s="20"/>
    </row>
    <row r="339" spans="1:18" ht="18" customHeight="1">
      <c r="A339" s="9">
        <v>291</v>
      </c>
      <c r="B339" s="10" t="str">
        <f t="shared" si="5"/>
        <v>000-000</v>
      </c>
      <c r="C339" s="10"/>
      <c r="D339" s="10"/>
      <c r="E339" s="10"/>
      <c r="F339" s="10"/>
      <c r="G339" s="27"/>
      <c r="H339" s="13"/>
      <c r="I339" s="26"/>
      <c r="J339" s="22"/>
      <c r="K339" s="23"/>
      <c r="L339" s="20"/>
      <c r="M339" s="24"/>
      <c r="N339" s="20"/>
      <c r="O339" s="20"/>
      <c r="P339" s="20"/>
      <c r="Q339" s="20"/>
      <c r="R339" s="20"/>
    </row>
    <row r="340" spans="1:18" ht="18" customHeight="1">
      <c r="A340" s="9">
        <v>292</v>
      </c>
      <c r="B340" s="10" t="str">
        <f t="shared" si="5"/>
        <v>000-000</v>
      </c>
      <c r="C340" s="10"/>
      <c r="D340" s="10"/>
      <c r="E340" s="10"/>
      <c r="F340" s="10"/>
      <c r="G340" s="27"/>
      <c r="H340" s="13"/>
      <c r="I340" s="26"/>
      <c r="J340" s="22"/>
      <c r="K340" s="23"/>
      <c r="L340" s="20"/>
      <c r="M340" s="24"/>
      <c r="N340" s="20"/>
      <c r="O340" s="20"/>
      <c r="P340" s="20"/>
      <c r="Q340" s="20"/>
      <c r="R340" s="20"/>
    </row>
    <row r="341" spans="1:18" ht="18" customHeight="1">
      <c r="A341" s="9">
        <v>293</v>
      </c>
      <c r="B341" s="10" t="str">
        <f t="shared" si="5"/>
        <v>000-000</v>
      </c>
      <c r="C341" s="10"/>
      <c r="D341" s="10"/>
      <c r="E341" s="10"/>
      <c r="F341" s="10"/>
      <c r="G341" s="27"/>
      <c r="H341" s="13"/>
      <c r="I341" s="26"/>
      <c r="J341" s="22"/>
      <c r="K341" s="23"/>
      <c r="L341" s="20"/>
      <c r="M341" s="24"/>
      <c r="N341" s="20"/>
      <c r="O341" s="20"/>
      <c r="P341" s="20"/>
      <c r="Q341" s="20"/>
      <c r="R341" s="20"/>
    </row>
    <row r="342" spans="1:18" ht="18" customHeight="1">
      <c r="A342" s="9">
        <v>294</v>
      </c>
      <c r="B342" s="10" t="str">
        <f t="shared" si="5"/>
        <v>000-000</v>
      </c>
      <c r="C342" s="10"/>
      <c r="D342" s="10"/>
      <c r="E342" s="10"/>
      <c r="F342" s="10"/>
      <c r="G342" s="27"/>
      <c r="H342" s="13"/>
      <c r="I342" s="26"/>
      <c r="J342" s="22"/>
      <c r="K342" s="23"/>
      <c r="L342" s="20"/>
      <c r="M342" s="24"/>
      <c r="N342" s="20"/>
      <c r="O342" s="20"/>
      <c r="P342" s="20"/>
      <c r="Q342" s="20"/>
      <c r="R342" s="20"/>
    </row>
    <row r="343" spans="1:18" ht="18" customHeight="1">
      <c r="A343" s="9">
        <v>295</v>
      </c>
      <c r="B343" s="10" t="str">
        <f t="shared" si="5"/>
        <v>000-000</v>
      </c>
      <c r="C343" s="10"/>
      <c r="D343" s="10"/>
      <c r="E343" s="10"/>
      <c r="F343" s="10"/>
      <c r="G343" s="27"/>
      <c r="H343" s="13"/>
      <c r="I343" s="26"/>
      <c r="J343" s="22"/>
      <c r="K343" s="23"/>
      <c r="L343" s="20"/>
      <c r="M343" s="24"/>
      <c r="N343" s="20"/>
      <c r="O343" s="20"/>
      <c r="P343" s="20"/>
      <c r="Q343" s="20"/>
      <c r="R343" s="20"/>
    </row>
    <row r="344" spans="1:18" ht="18" customHeight="1">
      <c r="A344" s="9">
        <v>296</v>
      </c>
      <c r="B344" s="10" t="str">
        <f t="shared" si="5"/>
        <v>000-000</v>
      </c>
      <c r="C344" s="10"/>
      <c r="D344" s="10"/>
      <c r="E344" s="10"/>
      <c r="F344" s="10"/>
      <c r="G344" s="27"/>
      <c r="H344" s="13"/>
      <c r="I344" s="26"/>
      <c r="J344" s="22"/>
      <c r="K344" s="23"/>
      <c r="L344" s="20"/>
      <c r="M344" s="24"/>
      <c r="N344" s="20"/>
      <c r="O344" s="20"/>
      <c r="P344" s="20"/>
      <c r="Q344" s="20"/>
      <c r="R344" s="20"/>
    </row>
    <row r="345" spans="1:18" ht="18" customHeight="1">
      <c r="A345" s="9">
        <v>297</v>
      </c>
      <c r="B345" s="10" t="str">
        <f t="shared" si="5"/>
        <v>000-000</v>
      </c>
      <c r="C345" s="10"/>
      <c r="D345" s="10"/>
      <c r="E345" s="10"/>
      <c r="F345" s="10"/>
      <c r="G345" s="27"/>
      <c r="H345" s="13"/>
      <c r="I345" s="26"/>
      <c r="J345" s="22"/>
      <c r="K345" s="23"/>
      <c r="L345" s="20"/>
      <c r="M345" s="24"/>
      <c r="N345" s="20"/>
      <c r="O345" s="20"/>
      <c r="P345" s="20"/>
      <c r="Q345" s="20"/>
      <c r="R345" s="20"/>
    </row>
    <row r="346" spans="1:18" ht="18" customHeight="1">
      <c r="A346" s="9">
        <v>298</v>
      </c>
      <c r="B346" s="10" t="str">
        <f t="shared" si="5"/>
        <v>000-000</v>
      </c>
      <c r="C346" s="10"/>
      <c r="D346" s="10"/>
      <c r="E346" s="10"/>
      <c r="F346" s="10"/>
      <c r="G346" s="27"/>
      <c r="H346" s="13"/>
      <c r="I346" s="26"/>
      <c r="J346" s="22"/>
      <c r="K346" s="23"/>
      <c r="L346" s="20"/>
      <c r="M346" s="24"/>
      <c r="N346" s="20"/>
      <c r="O346" s="20"/>
      <c r="P346" s="20"/>
      <c r="Q346" s="20"/>
      <c r="R346" s="20"/>
    </row>
    <row r="347" spans="1:18" ht="18" customHeight="1">
      <c r="A347" s="9">
        <v>299</v>
      </c>
      <c r="B347" s="10" t="str">
        <f t="shared" si="5"/>
        <v>000-000</v>
      </c>
      <c r="C347" s="10"/>
      <c r="D347" s="10"/>
      <c r="E347" s="10"/>
      <c r="F347" s="10"/>
      <c r="G347" s="27"/>
      <c r="H347" s="13"/>
      <c r="I347" s="26"/>
      <c r="J347" s="22"/>
      <c r="K347" s="23"/>
      <c r="L347" s="20"/>
      <c r="M347" s="24"/>
      <c r="N347" s="20"/>
      <c r="O347" s="20"/>
      <c r="P347" s="20"/>
      <c r="Q347" s="20"/>
      <c r="R347" s="20"/>
    </row>
    <row r="348" spans="1:18" ht="18" customHeight="1">
      <c r="A348" s="9">
        <v>300</v>
      </c>
      <c r="B348" s="10" t="str">
        <f t="shared" si="5"/>
        <v>000-000</v>
      </c>
      <c r="C348" s="10"/>
      <c r="D348" s="10"/>
      <c r="E348" s="10"/>
      <c r="F348" s="10"/>
      <c r="G348" s="27"/>
      <c r="H348" s="13"/>
      <c r="I348" s="26"/>
      <c r="J348" s="22"/>
      <c r="K348" s="23"/>
      <c r="L348" s="20"/>
      <c r="M348" s="24"/>
      <c r="N348" s="20"/>
      <c r="O348" s="20"/>
      <c r="P348" s="20"/>
      <c r="Q348" s="20"/>
      <c r="R348" s="20"/>
    </row>
    <row r="349" spans="1:18" ht="18" customHeight="1">
      <c r="A349" s="9">
        <v>301</v>
      </c>
      <c r="B349" s="10" t="str">
        <f t="shared" si="5"/>
        <v>000-000</v>
      </c>
      <c r="C349" s="10"/>
      <c r="D349" s="10"/>
      <c r="E349" s="10"/>
      <c r="F349" s="10"/>
      <c r="G349" s="27"/>
      <c r="H349" s="13"/>
      <c r="I349" s="26"/>
      <c r="J349" s="22"/>
      <c r="K349" s="23"/>
      <c r="L349" s="20"/>
      <c r="M349" s="24"/>
      <c r="N349" s="20"/>
      <c r="O349" s="20"/>
      <c r="P349" s="20"/>
      <c r="Q349" s="20"/>
      <c r="R349" s="20"/>
    </row>
    <row r="350" spans="1:18" ht="18" customHeight="1">
      <c r="A350" s="9">
        <v>302</v>
      </c>
      <c r="B350" s="10" t="str">
        <f t="shared" si="5"/>
        <v>000-000</v>
      </c>
      <c r="C350" s="10"/>
      <c r="D350" s="10"/>
      <c r="E350" s="10"/>
      <c r="F350" s="10"/>
      <c r="G350" s="27"/>
      <c r="H350" s="13"/>
      <c r="I350" s="26"/>
      <c r="J350" s="22"/>
      <c r="K350" s="23"/>
      <c r="L350" s="20"/>
      <c r="M350" s="24"/>
      <c r="N350" s="20"/>
      <c r="O350" s="20"/>
      <c r="P350" s="20"/>
      <c r="Q350" s="20"/>
      <c r="R350" s="20"/>
    </row>
    <row r="351" spans="1:18" ht="18" customHeight="1">
      <c r="A351" s="9">
        <v>303</v>
      </c>
      <c r="B351" s="10" t="str">
        <f t="shared" si="5"/>
        <v>000-000</v>
      </c>
      <c r="C351" s="10"/>
      <c r="D351" s="10"/>
      <c r="E351" s="10"/>
      <c r="F351" s="10"/>
      <c r="G351" s="27"/>
      <c r="H351" s="13"/>
      <c r="I351" s="26"/>
      <c r="J351" s="22"/>
      <c r="K351" s="23"/>
      <c r="L351" s="20"/>
      <c r="M351" s="24"/>
      <c r="N351" s="20"/>
      <c r="O351" s="20"/>
      <c r="P351" s="20"/>
      <c r="Q351" s="20"/>
      <c r="R351" s="20"/>
    </row>
    <row r="352" spans="1:18" ht="18" customHeight="1">
      <c r="A352" s="9">
        <v>304</v>
      </c>
      <c r="B352" s="10" t="str">
        <f t="shared" si="5"/>
        <v>000-000</v>
      </c>
      <c r="C352" s="10"/>
      <c r="D352" s="10"/>
      <c r="E352" s="10"/>
      <c r="F352" s="10"/>
      <c r="G352" s="27"/>
      <c r="H352" s="13"/>
      <c r="I352" s="26"/>
      <c r="J352" s="22"/>
      <c r="K352" s="23"/>
      <c r="L352" s="20"/>
      <c r="M352" s="24"/>
      <c r="N352" s="20"/>
      <c r="O352" s="20"/>
      <c r="P352" s="20"/>
      <c r="Q352" s="20"/>
      <c r="R352" s="20"/>
    </row>
    <row r="353" spans="1:18" ht="18" customHeight="1">
      <c r="A353" s="9">
        <v>305</v>
      </c>
      <c r="B353" s="10" t="str">
        <f t="shared" si="5"/>
        <v>000-000</v>
      </c>
      <c r="C353" s="10"/>
      <c r="D353" s="10"/>
      <c r="E353" s="10"/>
      <c r="F353" s="10"/>
      <c r="G353" s="27"/>
      <c r="H353" s="13"/>
      <c r="I353" s="26"/>
      <c r="J353" s="22"/>
      <c r="K353" s="23"/>
      <c r="L353" s="20"/>
      <c r="M353" s="24"/>
      <c r="N353" s="20"/>
      <c r="O353" s="20"/>
      <c r="P353" s="20"/>
      <c r="Q353" s="20"/>
      <c r="R353" s="20"/>
    </row>
    <row r="354" spans="1:18" ht="18" customHeight="1">
      <c r="A354" s="9">
        <v>306</v>
      </c>
      <c r="B354" s="10" t="str">
        <f t="shared" si="5"/>
        <v>000-000</v>
      </c>
      <c r="C354" s="10"/>
      <c r="D354" s="10"/>
      <c r="E354" s="10"/>
      <c r="F354" s="10"/>
      <c r="G354" s="27"/>
      <c r="H354" s="13"/>
      <c r="I354" s="26"/>
      <c r="J354" s="22"/>
      <c r="K354" s="23"/>
      <c r="L354" s="20"/>
      <c r="M354" s="24"/>
      <c r="N354" s="20"/>
      <c r="O354" s="20"/>
      <c r="P354" s="20"/>
      <c r="Q354" s="20"/>
      <c r="R354" s="20"/>
    </row>
    <row r="355" spans="1:18" ht="18" customHeight="1">
      <c r="A355" s="9">
        <v>307</v>
      </c>
      <c r="B355" s="10" t="str">
        <f t="shared" si="5"/>
        <v>000-000</v>
      </c>
      <c r="C355" s="10"/>
      <c r="D355" s="10"/>
      <c r="E355" s="10"/>
      <c r="F355" s="10"/>
      <c r="G355" s="27"/>
      <c r="H355" s="13"/>
      <c r="I355" s="26"/>
      <c r="J355" s="22"/>
      <c r="K355" s="23"/>
      <c r="L355" s="20"/>
      <c r="M355" s="24"/>
      <c r="N355" s="20"/>
      <c r="O355" s="20"/>
      <c r="P355" s="20"/>
      <c r="Q355" s="20"/>
      <c r="R355" s="20"/>
    </row>
    <row r="356" spans="1:18" ht="18" customHeight="1">
      <c r="A356" s="9">
        <v>308</v>
      </c>
      <c r="B356" s="10" t="str">
        <f t="shared" si="5"/>
        <v>000-000</v>
      </c>
      <c r="C356" s="10"/>
      <c r="D356" s="10"/>
      <c r="E356" s="10"/>
      <c r="F356" s="10"/>
      <c r="G356" s="27"/>
      <c r="H356" s="13"/>
      <c r="I356" s="26"/>
      <c r="J356" s="22"/>
      <c r="K356" s="23"/>
      <c r="L356" s="20"/>
      <c r="M356" s="24"/>
      <c r="N356" s="20"/>
      <c r="O356" s="20"/>
      <c r="P356" s="20"/>
      <c r="Q356" s="20"/>
      <c r="R356" s="20"/>
    </row>
    <row r="357" spans="1:18" ht="18" customHeight="1">
      <c r="A357" s="9">
        <v>309</v>
      </c>
      <c r="B357" s="10" t="str">
        <f t="shared" si="5"/>
        <v>000-000</v>
      </c>
      <c r="C357" s="10"/>
      <c r="D357" s="10"/>
      <c r="E357" s="10"/>
      <c r="F357" s="10"/>
      <c r="G357" s="27"/>
      <c r="H357" s="13"/>
      <c r="I357" s="26"/>
      <c r="J357" s="22"/>
      <c r="K357" s="23"/>
      <c r="L357" s="20"/>
      <c r="M357" s="24"/>
      <c r="N357" s="20"/>
      <c r="O357" s="20"/>
      <c r="P357" s="20"/>
      <c r="Q357" s="20"/>
      <c r="R357" s="20"/>
    </row>
    <row r="358" spans="1:18" ht="18" customHeight="1">
      <c r="A358" s="9">
        <v>310</v>
      </c>
      <c r="B358" s="10" t="str">
        <f t="shared" si="5"/>
        <v>000-000</v>
      </c>
      <c r="C358" s="10"/>
      <c r="D358" s="10"/>
      <c r="E358" s="10"/>
      <c r="F358" s="10"/>
      <c r="G358" s="27"/>
      <c r="H358" s="13"/>
      <c r="I358" s="26"/>
      <c r="J358" s="22"/>
      <c r="K358" s="23"/>
      <c r="L358" s="20"/>
      <c r="M358" s="24"/>
      <c r="N358" s="20"/>
      <c r="O358" s="20"/>
      <c r="P358" s="20"/>
      <c r="Q358" s="20"/>
      <c r="R358" s="20"/>
    </row>
    <row r="359" spans="1:18" ht="18" customHeight="1">
      <c r="A359" s="9">
        <v>311</v>
      </c>
      <c r="B359" s="10" t="str">
        <f t="shared" si="5"/>
        <v>000-000</v>
      </c>
      <c r="C359" s="10"/>
      <c r="D359" s="10"/>
      <c r="E359" s="10"/>
      <c r="F359" s="10"/>
      <c r="G359" s="27"/>
      <c r="H359" s="13"/>
      <c r="I359" s="26"/>
      <c r="J359" s="22"/>
      <c r="K359" s="23"/>
      <c r="L359" s="20"/>
      <c r="M359" s="24"/>
      <c r="N359" s="20"/>
      <c r="O359" s="20"/>
      <c r="P359" s="20"/>
      <c r="Q359" s="20"/>
      <c r="R359" s="20"/>
    </row>
    <row r="360" spans="1:18" ht="18" customHeight="1">
      <c r="A360" s="9">
        <v>312</v>
      </c>
      <c r="B360" s="10" t="str">
        <f t="shared" si="5"/>
        <v>000-000</v>
      </c>
      <c r="C360" s="10"/>
      <c r="D360" s="10"/>
      <c r="E360" s="10"/>
      <c r="F360" s="10"/>
      <c r="G360" s="27"/>
      <c r="H360" s="13"/>
      <c r="I360" s="26"/>
      <c r="J360" s="22"/>
      <c r="K360" s="23"/>
      <c r="L360" s="20"/>
      <c r="M360" s="24"/>
      <c r="N360" s="20"/>
      <c r="O360" s="20"/>
      <c r="P360" s="20"/>
      <c r="Q360" s="20"/>
      <c r="R360" s="20"/>
    </row>
    <row r="361" spans="1:18" ht="18" customHeight="1">
      <c r="A361" s="9">
        <v>313</v>
      </c>
      <c r="B361" s="10" t="str">
        <f t="shared" si="5"/>
        <v>000-000</v>
      </c>
      <c r="C361" s="10"/>
      <c r="D361" s="10"/>
      <c r="E361" s="10"/>
      <c r="F361" s="10"/>
      <c r="G361" s="27"/>
      <c r="H361" s="13"/>
      <c r="I361" s="26"/>
      <c r="J361" s="22"/>
      <c r="K361" s="23"/>
      <c r="L361" s="20"/>
      <c r="M361" s="24"/>
      <c r="N361" s="20"/>
      <c r="O361" s="20"/>
      <c r="P361" s="20"/>
      <c r="Q361" s="20"/>
      <c r="R361" s="20"/>
    </row>
    <row r="362" spans="1:18" ht="18" customHeight="1">
      <c r="A362" s="9">
        <v>314</v>
      </c>
      <c r="B362" s="10" t="str">
        <f t="shared" si="5"/>
        <v>000-000</v>
      </c>
      <c r="C362" s="10"/>
      <c r="D362" s="10"/>
      <c r="E362" s="10"/>
      <c r="F362" s="10"/>
      <c r="G362" s="27"/>
      <c r="H362" s="13"/>
      <c r="I362" s="26"/>
      <c r="J362" s="22"/>
      <c r="K362" s="23"/>
      <c r="L362" s="20"/>
      <c r="M362" s="24"/>
      <c r="N362" s="20"/>
      <c r="O362" s="20"/>
      <c r="P362" s="20"/>
      <c r="Q362" s="20"/>
      <c r="R362" s="20"/>
    </row>
    <row r="363" spans="1:18" ht="18" customHeight="1">
      <c r="A363" s="9">
        <v>315</v>
      </c>
      <c r="B363" s="10" t="str">
        <f t="shared" si="5"/>
        <v>000-000</v>
      </c>
      <c r="C363" s="10"/>
      <c r="D363" s="10"/>
      <c r="E363" s="10"/>
      <c r="F363" s="10"/>
      <c r="G363" s="27"/>
      <c r="H363" s="13"/>
      <c r="I363" s="26"/>
      <c r="J363" s="22"/>
      <c r="K363" s="23"/>
      <c r="L363" s="20"/>
      <c r="M363" s="24"/>
      <c r="N363" s="20"/>
      <c r="O363" s="20"/>
      <c r="P363" s="20"/>
      <c r="Q363" s="20"/>
      <c r="R363" s="20"/>
    </row>
    <row r="364" spans="1:18" ht="18" customHeight="1">
      <c r="A364" s="9">
        <v>316</v>
      </c>
      <c r="B364" s="10" t="str">
        <f t="shared" si="5"/>
        <v>000-000</v>
      </c>
      <c r="C364" s="10"/>
      <c r="D364" s="10"/>
      <c r="E364" s="10"/>
      <c r="F364" s="10"/>
      <c r="G364" s="27"/>
      <c r="H364" s="13"/>
      <c r="I364" s="26"/>
      <c r="J364" s="22"/>
      <c r="K364" s="23"/>
      <c r="L364" s="20"/>
      <c r="M364" s="24"/>
      <c r="N364" s="20"/>
      <c r="O364" s="20"/>
      <c r="P364" s="20"/>
      <c r="Q364" s="20"/>
      <c r="R364" s="20"/>
    </row>
    <row r="365" spans="1:18" ht="18" customHeight="1">
      <c r="A365" s="9">
        <v>317</v>
      </c>
      <c r="B365" s="10" t="str">
        <f t="shared" si="5"/>
        <v>000-000</v>
      </c>
      <c r="C365" s="10"/>
      <c r="D365" s="10"/>
      <c r="E365" s="10"/>
      <c r="F365" s="10"/>
      <c r="G365" s="27"/>
      <c r="H365" s="13"/>
      <c r="I365" s="26"/>
      <c r="J365" s="22"/>
      <c r="K365" s="23"/>
      <c r="L365" s="20"/>
      <c r="M365" s="24"/>
      <c r="N365" s="20"/>
      <c r="O365" s="20"/>
      <c r="P365" s="20"/>
      <c r="Q365" s="20"/>
      <c r="R365" s="20"/>
    </row>
    <row r="366" spans="1:18" ht="18" customHeight="1">
      <c r="A366" s="9">
        <v>318</v>
      </c>
      <c r="B366" s="10" t="str">
        <f t="shared" si="5"/>
        <v>000-000</v>
      </c>
      <c r="C366" s="10"/>
      <c r="D366" s="10"/>
      <c r="E366" s="10"/>
      <c r="F366" s="10"/>
      <c r="G366" s="27"/>
      <c r="H366" s="13"/>
      <c r="I366" s="26"/>
      <c r="J366" s="22"/>
      <c r="K366" s="23"/>
      <c r="L366" s="20"/>
      <c r="M366" s="24"/>
      <c r="N366" s="20"/>
      <c r="O366" s="20"/>
      <c r="P366" s="20"/>
      <c r="Q366" s="20"/>
      <c r="R366" s="20"/>
    </row>
    <row r="367" spans="1:18" ht="18" customHeight="1">
      <c r="A367" s="9">
        <v>319</v>
      </c>
      <c r="B367" s="10" t="str">
        <f t="shared" si="5"/>
        <v>000-000</v>
      </c>
      <c r="C367" s="10"/>
      <c r="D367" s="10"/>
      <c r="E367" s="10"/>
      <c r="F367" s="10"/>
      <c r="G367" s="27"/>
      <c r="H367" s="13"/>
      <c r="I367" s="26"/>
      <c r="J367" s="22"/>
      <c r="K367" s="23"/>
      <c r="L367" s="20"/>
      <c r="M367" s="24"/>
      <c r="N367" s="20"/>
      <c r="O367" s="20"/>
      <c r="P367" s="20"/>
      <c r="Q367" s="20"/>
      <c r="R367" s="20"/>
    </row>
    <row r="368" spans="1:18" ht="18" customHeight="1">
      <c r="A368" s="9">
        <v>320</v>
      </c>
      <c r="B368" s="10" t="str">
        <f t="shared" si="5"/>
        <v>000-000</v>
      </c>
      <c r="C368" s="10"/>
      <c r="D368" s="10"/>
      <c r="E368" s="10"/>
      <c r="F368" s="10"/>
      <c r="G368" s="27"/>
      <c r="H368" s="13"/>
      <c r="I368" s="26"/>
      <c r="J368" s="22"/>
      <c r="K368" s="23"/>
      <c r="L368" s="20"/>
      <c r="M368" s="24"/>
      <c r="N368" s="20"/>
      <c r="O368" s="20"/>
      <c r="P368" s="20"/>
      <c r="Q368" s="20"/>
      <c r="R368" s="20"/>
    </row>
    <row r="369" spans="1:18" ht="18" customHeight="1">
      <c r="A369" s="9">
        <v>321</v>
      </c>
      <c r="B369" s="10" t="str">
        <f t="shared" ref="B369:B432" si="6">TEXT(C369,"000")&amp;"-"&amp;TEXT(E369,"000")</f>
        <v>000-000</v>
      </c>
      <c r="C369" s="10"/>
      <c r="D369" s="10"/>
      <c r="E369" s="10"/>
      <c r="F369" s="10"/>
      <c r="G369" s="27"/>
      <c r="H369" s="13"/>
      <c r="I369" s="26"/>
      <c r="J369" s="22"/>
      <c r="K369" s="23"/>
      <c r="L369" s="20"/>
      <c r="M369" s="24"/>
      <c r="N369" s="20"/>
      <c r="O369" s="20"/>
      <c r="P369" s="20"/>
      <c r="Q369" s="20"/>
      <c r="R369" s="20"/>
    </row>
    <row r="370" spans="1:18" ht="18" customHeight="1">
      <c r="A370" s="9">
        <v>322</v>
      </c>
      <c r="B370" s="10" t="str">
        <f t="shared" si="6"/>
        <v>000-000</v>
      </c>
      <c r="C370" s="10"/>
      <c r="D370" s="10"/>
      <c r="E370" s="10"/>
      <c r="F370" s="10"/>
      <c r="G370" s="27"/>
      <c r="H370" s="13"/>
      <c r="I370" s="26"/>
      <c r="J370" s="22"/>
      <c r="K370" s="23"/>
      <c r="L370" s="20"/>
      <c r="M370" s="24"/>
      <c r="N370" s="20"/>
      <c r="O370" s="20"/>
      <c r="P370" s="20"/>
      <c r="Q370" s="20"/>
      <c r="R370" s="20"/>
    </row>
    <row r="371" spans="1:18" ht="18" customHeight="1">
      <c r="A371" s="9">
        <v>323</v>
      </c>
      <c r="B371" s="10" t="str">
        <f t="shared" si="6"/>
        <v>000-000</v>
      </c>
      <c r="C371" s="10"/>
      <c r="D371" s="10"/>
      <c r="E371" s="10"/>
      <c r="F371" s="10"/>
      <c r="G371" s="27"/>
      <c r="H371" s="13"/>
      <c r="I371" s="26"/>
      <c r="J371" s="22"/>
      <c r="K371" s="23"/>
      <c r="L371" s="20"/>
      <c r="M371" s="24"/>
      <c r="N371" s="20"/>
      <c r="O371" s="20"/>
      <c r="P371" s="20"/>
      <c r="Q371" s="20"/>
      <c r="R371" s="20"/>
    </row>
    <row r="372" spans="1:18" ht="18" customHeight="1">
      <c r="A372" s="9">
        <v>324</v>
      </c>
      <c r="B372" s="10" t="str">
        <f t="shared" si="6"/>
        <v>000-000</v>
      </c>
      <c r="C372" s="10"/>
      <c r="D372" s="10"/>
      <c r="E372" s="10"/>
      <c r="F372" s="10"/>
      <c r="G372" s="27"/>
      <c r="H372" s="13"/>
      <c r="I372" s="26"/>
      <c r="J372" s="22"/>
      <c r="K372" s="23"/>
      <c r="L372" s="20"/>
      <c r="M372" s="24"/>
      <c r="N372" s="20"/>
      <c r="O372" s="20"/>
      <c r="P372" s="20"/>
      <c r="Q372" s="20"/>
      <c r="R372" s="20"/>
    </row>
    <row r="373" spans="1:18" ht="18" customHeight="1">
      <c r="A373" s="9">
        <v>325</v>
      </c>
      <c r="B373" s="10" t="str">
        <f t="shared" si="6"/>
        <v>000-000</v>
      </c>
      <c r="C373" s="10"/>
      <c r="D373" s="10"/>
      <c r="E373" s="10"/>
      <c r="F373" s="10"/>
      <c r="G373" s="27"/>
      <c r="H373" s="13"/>
      <c r="I373" s="26"/>
      <c r="J373" s="22"/>
      <c r="K373" s="23"/>
      <c r="L373" s="20"/>
      <c r="M373" s="24"/>
      <c r="N373" s="20"/>
      <c r="O373" s="20"/>
      <c r="P373" s="20"/>
      <c r="Q373" s="20"/>
      <c r="R373" s="20"/>
    </row>
    <row r="374" spans="1:18" ht="18" customHeight="1">
      <c r="A374" s="9">
        <v>326</v>
      </c>
      <c r="B374" s="10" t="str">
        <f t="shared" si="6"/>
        <v>000-000</v>
      </c>
      <c r="C374" s="10"/>
      <c r="D374" s="10"/>
      <c r="E374" s="10"/>
      <c r="F374" s="10"/>
      <c r="G374" s="27"/>
      <c r="H374" s="13"/>
      <c r="I374" s="26"/>
      <c r="J374" s="22"/>
      <c r="K374" s="23"/>
      <c r="L374" s="20"/>
      <c r="M374" s="24"/>
      <c r="N374" s="20"/>
      <c r="O374" s="20"/>
      <c r="P374" s="20"/>
      <c r="Q374" s="20"/>
      <c r="R374" s="20"/>
    </row>
    <row r="375" spans="1:18" ht="18" customHeight="1">
      <c r="A375" s="9">
        <v>327</v>
      </c>
      <c r="B375" s="10" t="str">
        <f t="shared" si="6"/>
        <v>000-000</v>
      </c>
      <c r="C375" s="10"/>
      <c r="D375" s="10"/>
      <c r="E375" s="10"/>
      <c r="F375" s="10"/>
      <c r="G375" s="27"/>
      <c r="H375" s="13"/>
      <c r="I375" s="26"/>
      <c r="J375" s="22"/>
      <c r="K375" s="23"/>
      <c r="L375" s="20"/>
      <c r="M375" s="24"/>
      <c r="N375" s="20"/>
      <c r="O375" s="20"/>
      <c r="P375" s="20"/>
      <c r="Q375" s="20"/>
      <c r="R375" s="20"/>
    </row>
    <row r="376" spans="1:18" ht="18" customHeight="1">
      <c r="A376" s="9">
        <v>328</v>
      </c>
      <c r="B376" s="10" t="str">
        <f t="shared" si="6"/>
        <v>000-000</v>
      </c>
      <c r="C376" s="10"/>
      <c r="D376" s="10"/>
      <c r="E376" s="10"/>
      <c r="F376" s="10"/>
      <c r="G376" s="27"/>
      <c r="H376" s="13"/>
      <c r="I376" s="26"/>
      <c r="J376" s="22"/>
      <c r="K376" s="23"/>
      <c r="L376" s="20"/>
      <c r="M376" s="24"/>
      <c r="N376" s="20"/>
      <c r="O376" s="20"/>
      <c r="P376" s="20"/>
      <c r="Q376" s="20"/>
      <c r="R376" s="20"/>
    </row>
    <row r="377" spans="1:18" ht="18" customHeight="1">
      <c r="A377" s="9">
        <v>329</v>
      </c>
      <c r="B377" s="10" t="str">
        <f t="shared" si="6"/>
        <v>000-000</v>
      </c>
      <c r="C377" s="10"/>
      <c r="D377" s="10"/>
      <c r="E377" s="10"/>
      <c r="F377" s="10"/>
      <c r="G377" s="27"/>
      <c r="H377" s="13"/>
      <c r="I377" s="26"/>
      <c r="J377" s="22"/>
      <c r="K377" s="23"/>
      <c r="L377" s="20"/>
      <c r="M377" s="24"/>
      <c r="N377" s="20"/>
      <c r="O377" s="20"/>
      <c r="P377" s="20"/>
      <c r="Q377" s="20"/>
      <c r="R377" s="20"/>
    </row>
    <row r="378" spans="1:18" ht="18" customHeight="1">
      <c r="A378" s="9">
        <v>330</v>
      </c>
      <c r="B378" s="10" t="str">
        <f t="shared" si="6"/>
        <v>000-000</v>
      </c>
      <c r="C378" s="10"/>
      <c r="D378" s="10"/>
      <c r="E378" s="10"/>
      <c r="F378" s="10"/>
      <c r="G378" s="27"/>
      <c r="H378" s="13"/>
      <c r="I378" s="26"/>
      <c r="J378" s="22"/>
      <c r="K378" s="23"/>
      <c r="L378" s="20"/>
      <c r="M378" s="24"/>
      <c r="N378" s="20"/>
      <c r="O378" s="20"/>
      <c r="P378" s="20"/>
      <c r="Q378" s="20"/>
      <c r="R378" s="20"/>
    </row>
    <row r="379" spans="1:18" ht="18" customHeight="1">
      <c r="A379" s="9">
        <v>331</v>
      </c>
      <c r="B379" s="10" t="str">
        <f t="shared" si="6"/>
        <v>000-000</v>
      </c>
      <c r="C379" s="10"/>
      <c r="D379" s="10"/>
      <c r="E379" s="10"/>
      <c r="F379" s="10"/>
      <c r="G379" s="27"/>
      <c r="H379" s="13"/>
      <c r="I379" s="26"/>
      <c r="J379" s="22"/>
      <c r="K379" s="23"/>
      <c r="L379" s="20"/>
      <c r="M379" s="24"/>
      <c r="N379" s="20"/>
      <c r="O379" s="20"/>
      <c r="P379" s="20"/>
      <c r="Q379" s="20"/>
      <c r="R379" s="20"/>
    </row>
    <row r="380" spans="1:18" ht="18" customHeight="1">
      <c r="A380" s="9">
        <v>332</v>
      </c>
      <c r="B380" s="10" t="str">
        <f t="shared" si="6"/>
        <v>000-000</v>
      </c>
      <c r="C380" s="10"/>
      <c r="D380" s="10"/>
      <c r="E380" s="10"/>
      <c r="F380" s="10"/>
      <c r="G380" s="27"/>
      <c r="H380" s="13"/>
      <c r="I380" s="26"/>
      <c r="J380" s="22"/>
      <c r="K380" s="23"/>
      <c r="L380" s="20"/>
      <c r="M380" s="24"/>
      <c r="N380" s="20"/>
      <c r="O380" s="20"/>
      <c r="P380" s="20"/>
      <c r="Q380" s="20"/>
      <c r="R380" s="20"/>
    </row>
    <row r="381" spans="1:18" ht="18" customHeight="1">
      <c r="A381" s="9">
        <v>333</v>
      </c>
      <c r="B381" s="10" t="str">
        <f t="shared" si="6"/>
        <v>000-000</v>
      </c>
      <c r="C381" s="10"/>
      <c r="D381" s="10"/>
      <c r="E381" s="10"/>
      <c r="F381" s="10"/>
      <c r="G381" s="27"/>
      <c r="H381" s="13"/>
      <c r="I381" s="26"/>
      <c r="J381" s="22"/>
      <c r="K381" s="23"/>
      <c r="L381" s="20"/>
      <c r="M381" s="24"/>
      <c r="N381" s="20"/>
      <c r="O381" s="20"/>
      <c r="P381" s="20"/>
      <c r="Q381" s="20"/>
      <c r="R381" s="20"/>
    </row>
    <row r="382" spans="1:18" ht="18" customHeight="1">
      <c r="A382" s="9">
        <v>334</v>
      </c>
      <c r="B382" s="10" t="str">
        <f t="shared" si="6"/>
        <v>000-000</v>
      </c>
      <c r="C382" s="10"/>
      <c r="D382" s="10"/>
      <c r="E382" s="10"/>
      <c r="F382" s="10"/>
      <c r="G382" s="27"/>
      <c r="H382" s="13"/>
      <c r="I382" s="26"/>
      <c r="J382" s="22"/>
      <c r="K382" s="23"/>
      <c r="L382" s="20"/>
      <c r="M382" s="24"/>
      <c r="N382" s="20"/>
      <c r="O382" s="20"/>
      <c r="P382" s="20"/>
      <c r="Q382" s="20"/>
      <c r="R382" s="20"/>
    </row>
    <row r="383" spans="1:18" ht="18" customHeight="1">
      <c r="A383" s="9">
        <v>335</v>
      </c>
      <c r="B383" s="10" t="str">
        <f t="shared" si="6"/>
        <v>000-000</v>
      </c>
      <c r="C383" s="10"/>
      <c r="D383" s="10"/>
      <c r="E383" s="10"/>
      <c r="F383" s="10"/>
      <c r="G383" s="27"/>
      <c r="H383" s="13"/>
      <c r="I383" s="26"/>
      <c r="J383" s="22"/>
      <c r="K383" s="23"/>
      <c r="L383" s="20"/>
      <c r="M383" s="24"/>
      <c r="N383" s="20"/>
      <c r="O383" s="20"/>
      <c r="P383" s="20"/>
      <c r="Q383" s="20"/>
      <c r="R383" s="20"/>
    </row>
    <row r="384" spans="1:18" ht="18" customHeight="1">
      <c r="A384" s="9">
        <v>336</v>
      </c>
      <c r="B384" s="10" t="str">
        <f t="shared" si="6"/>
        <v>000-000</v>
      </c>
      <c r="C384" s="10"/>
      <c r="D384" s="10"/>
      <c r="E384" s="10"/>
      <c r="F384" s="10"/>
      <c r="G384" s="27"/>
      <c r="H384" s="13"/>
      <c r="I384" s="26"/>
      <c r="J384" s="22"/>
      <c r="K384" s="23"/>
      <c r="L384" s="20"/>
      <c r="M384" s="24"/>
      <c r="N384" s="20"/>
      <c r="O384" s="20"/>
      <c r="P384" s="20"/>
      <c r="Q384" s="20"/>
      <c r="R384" s="20"/>
    </row>
    <row r="385" spans="1:18" ht="18" customHeight="1">
      <c r="A385" s="9">
        <v>337</v>
      </c>
      <c r="B385" s="10" t="str">
        <f t="shared" si="6"/>
        <v>000-000</v>
      </c>
      <c r="C385" s="10"/>
      <c r="D385" s="10"/>
      <c r="E385" s="10"/>
      <c r="F385" s="10"/>
      <c r="G385" s="27"/>
      <c r="H385" s="13"/>
      <c r="I385" s="26"/>
      <c r="J385" s="22"/>
      <c r="K385" s="23"/>
      <c r="L385" s="20"/>
      <c r="M385" s="24"/>
      <c r="N385" s="20"/>
      <c r="O385" s="20"/>
      <c r="P385" s="20"/>
      <c r="Q385" s="20"/>
      <c r="R385" s="20"/>
    </row>
    <row r="386" spans="1:18" ht="18" customHeight="1">
      <c r="A386" s="9">
        <v>338</v>
      </c>
      <c r="B386" s="10" t="str">
        <f t="shared" si="6"/>
        <v>000-000</v>
      </c>
      <c r="C386" s="10"/>
      <c r="D386" s="10"/>
      <c r="E386" s="10"/>
      <c r="F386" s="10"/>
      <c r="G386" s="27"/>
      <c r="H386" s="13"/>
      <c r="I386" s="26"/>
      <c r="J386" s="22"/>
      <c r="K386" s="23"/>
      <c r="L386" s="20"/>
      <c r="M386" s="24"/>
      <c r="N386" s="20"/>
      <c r="O386" s="20"/>
      <c r="P386" s="20"/>
      <c r="Q386" s="20"/>
      <c r="R386" s="20"/>
    </row>
    <row r="387" spans="1:18" ht="18" customHeight="1">
      <c r="A387" s="9">
        <v>339</v>
      </c>
      <c r="B387" s="10" t="str">
        <f t="shared" si="6"/>
        <v>000-000</v>
      </c>
      <c r="C387" s="10"/>
      <c r="D387" s="10"/>
      <c r="E387" s="10"/>
      <c r="F387" s="10"/>
      <c r="G387" s="27"/>
      <c r="H387" s="13"/>
      <c r="I387" s="26"/>
      <c r="J387" s="22"/>
      <c r="K387" s="23"/>
      <c r="L387" s="20"/>
      <c r="M387" s="24"/>
      <c r="N387" s="20"/>
      <c r="O387" s="20"/>
      <c r="P387" s="20"/>
      <c r="Q387" s="20"/>
      <c r="R387" s="20"/>
    </row>
    <row r="388" spans="1:18" ht="18" customHeight="1">
      <c r="A388" s="9">
        <v>340</v>
      </c>
      <c r="B388" s="10" t="str">
        <f t="shared" si="6"/>
        <v>000-000</v>
      </c>
      <c r="C388" s="10"/>
      <c r="D388" s="10"/>
      <c r="E388" s="10"/>
      <c r="F388" s="10"/>
      <c r="G388" s="27"/>
      <c r="H388" s="13"/>
      <c r="I388" s="26"/>
      <c r="J388" s="22"/>
      <c r="K388" s="23"/>
      <c r="L388" s="20"/>
      <c r="M388" s="24"/>
      <c r="N388" s="20"/>
      <c r="O388" s="20"/>
      <c r="P388" s="20"/>
      <c r="Q388" s="20"/>
      <c r="R388" s="20"/>
    </row>
    <row r="389" spans="1:18" ht="18" customHeight="1">
      <c r="A389" s="9">
        <v>341</v>
      </c>
      <c r="B389" s="10" t="str">
        <f t="shared" si="6"/>
        <v>000-000</v>
      </c>
      <c r="C389" s="10"/>
      <c r="D389" s="10"/>
      <c r="E389" s="10"/>
      <c r="F389" s="10"/>
      <c r="G389" s="27"/>
      <c r="H389" s="13"/>
      <c r="I389" s="26"/>
      <c r="J389" s="22"/>
      <c r="K389" s="23"/>
      <c r="L389" s="20"/>
      <c r="M389" s="24"/>
      <c r="N389" s="20"/>
      <c r="O389" s="20"/>
      <c r="P389" s="20"/>
      <c r="Q389" s="20"/>
      <c r="R389" s="20"/>
    </row>
    <row r="390" spans="1:18" ht="18" customHeight="1">
      <c r="A390" s="9">
        <v>342</v>
      </c>
      <c r="B390" s="10" t="str">
        <f t="shared" si="6"/>
        <v>000-000</v>
      </c>
      <c r="C390" s="10"/>
      <c r="D390" s="10"/>
      <c r="E390" s="10"/>
      <c r="F390" s="10"/>
      <c r="G390" s="27"/>
      <c r="H390" s="13"/>
      <c r="I390" s="26"/>
      <c r="J390" s="22"/>
      <c r="K390" s="23"/>
      <c r="L390" s="20"/>
      <c r="M390" s="24"/>
      <c r="N390" s="20"/>
      <c r="O390" s="20"/>
      <c r="P390" s="20"/>
      <c r="Q390" s="20"/>
      <c r="R390" s="20"/>
    </row>
    <row r="391" spans="1:18" ht="18" customHeight="1">
      <c r="A391" s="9">
        <v>343</v>
      </c>
      <c r="B391" s="10" t="str">
        <f t="shared" si="6"/>
        <v>000-000</v>
      </c>
      <c r="C391" s="10"/>
      <c r="D391" s="10"/>
      <c r="E391" s="10"/>
      <c r="F391" s="10"/>
      <c r="G391" s="27"/>
      <c r="H391" s="13"/>
      <c r="I391" s="26"/>
      <c r="J391" s="22"/>
      <c r="K391" s="23"/>
      <c r="L391" s="20"/>
      <c r="M391" s="24"/>
      <c r="N391" s="20"/>
      <c r="O391" s="20"/>
      <c r="P391" s="20"/>
      <c r="Q391" s="20"/>
      <c r="R391" s="20"/>
    </row>
    <row r="392" spans="1:18" ht="18" customHeight="1">
      <c r="A392" s="9">
        <v>344</v>
      </c>
      <c r="B392" s="10" t="str">
        <f t="shared" si="6"/>
        <v>000-000</v>
      </c>
      <c r="C392" s="10"/>
      <c r="D392" s="10"/>
      <c r="E392" s="10"/>
      <c r="F392" s="10"/>
      <c r="G392" s="27"/>
      <c r="H392" s="13"/>
      <c r="I392" s="26"/>
      <c r="J392" s="22"/>
      <c r="K392" s="23"/>
      <c r="L392" s="20"/>
      <c r="M392" s="24"/>
      <c r="N392" s="20"/>
      <c r="O392" s="20"/>
      <c r="P392" s="20"/>
      <c r="Q392" s="20"/>
      <c r="R392" s="20"/>
    </row>
    <row r="393" spans="1:18" ht="18" customHeight="1">
      <c r="A393" s="9">
        <v>345</v>
      </c>
      <c r="B393" s="10" t="str">
        <f t="shared" si="6"/>
        <v>000-000</v>
      </c>
      <c r="C393" s="10"/>
      <c r="D393" s="10"/>
      <c r="E393" s="10"/>
      <c r="F393" s="10"/>
      <c r="G393" s="27"/>
      <c r="H393" s="13"/>
      <c r="I393" s="26"/>
      <c r="J393" s="22"/>
      <c r="K393" s="23"/>
      <c r="L393" s="20"/>
      <c r="M393" s="24"/>
      <c r="N393" s="20"/>
      <c r="O393" s="20"/>
      <c r="P393" s="20"/>
      <c r="Q393" s="20"/>
      <c r="R393" s="20"/>
    </row>
    <row r="394" spans="1:18" ht="18" customHeight="1">
      <c r="A394" s="9">
        <v>346</v>
      </c>
      <c r="B394" s="10" t="str">
        <f t="shared" si="6"/>
        <v>000-000</v>
      </c>
      <c r="C394" s="10"/>
      <c r="D394" s="10"/>
      <c r="E394" s="10"/>
      <c r="F394" s="10"/>
      <c r="G394" s="27"/>
      <c r="H394" s="13"/>
      <c r="I394" s="26"/>
      <c r="J394" s="22"/>
      <c r="K394" s="23"/>
      <c r="L394" s="20"/>
      <c r="M394" s="24"/>
      <c r="N394" s="20"/>
      <c r="O394" s="20"/>
      <c r="P394" s="20"/>
      <c r="Q394" s="20"/>
      <c r="R394" s="20"/>
    </row>
    <row r="395" spans="1:18" ht="18" customHeight="1">
      <c r="A395" s="9">
        <v>347</v>
      </c>
      <c r="B395" s="10" t="str">
        <f t="shared" si="6"/>
        <v>000-000</v>
      </c>
      <c r="C395" s="10"/>
      <c r="D395" s="10"/>
      <c r="E395" s="10"/>
      <c r="F395" s="10"/>
      <c r="G395" s="27"/>
      <c r="H395" s="13"/>
      <c r="I395" s="26"/>
      <c r="J395" s="22"/>
      <c r="K395" s="23"/>
      <c r="L395" s="20"/>
      <c r="M395" s="24"/>
      <c r="N395" s="20"/>
      <c r="O395" s="20"/>
      <c r="P395" s="20"/>
      <c r="Q395" s="20"/>
      <c r="R395" s="20"/>
    </row>
    <row r="396" spans="1:18" ht="18" customHeight="1">
      <c r="A396" s="9">
        <v>348</v>
      </c>
      <c r="B396" s="10" t="str">
        <f t="shared" si="6"/>
        <v>000-000</v>
      </c>
      <c r="C396" s="10"/>
      <c r="D396" s="10"/>
      <c r="E396" s="10"/>
      <c r="F396" s="10"/>
      <c r="G396" s="27"/>
      <c r="H396" s="13"/>
      <c r="I396" s="26"/>
      <c r="J396" s="22"/>
      <c r="K396" s="23"/>
      <c r="L396" s="20"/>
      <c r="M396" s="24"/>
      <c r="N396" s="20"/>
      <c r="O396" s="20"/>
      <c r="P396" s="20"/>
      <c r="Q396" s="20"/>
      <c r="R396" s="20"/>
    </row>
    <row r="397" spans="1:18" ht="18" customHeight="1">
      <c r="A397" s="9">
        <v>349</v>
      </c>
      <c r="B397" s="10" t="str">
        <f t="shared" si="6"/>
        <v>000-000</v>
      </c>
      <c r="C397" s="10"/>
      <c r="D397" s="10"/>
      <c r="E397" s="10"/>
      <c r="F397" s="10"/>
      <c r="G397" s="27"/>
      <c r="H397" s="13"/>
      <c r="I397" s="26"/>
      <c r="J397" s="22"/>
      <c r="K397" s="23"/>
      <c r="L397" s="20"/>
      <c r="M397" s="24"/>
      <c r="N397" s="20"/>
      <c r="O397" s="20"/>
      <c r="P397" s="20"/>
      <c r="Q397" s="20"/>
      <c r="R397" s="20"/>
    </row>
    <row r="398" spans="1:18" ht="18" customHeight="1">
      <c r="A398" s="9">
        <v>350</v>
      </c>
      <c r="B398" s="10" t="str">
        <f t="shared" si="6"/>
        <v>000-000</v>
      </c>
      <c r="C398" s="10"/>
      <c r="D398" s="10"/>
      <c r="E398" s="10"/>
      <c r="F398" s="10"/>
      <c r="G398" s="27"/>
      <c r="H398" s="13"/>
      <c r="I398" s="26"/>
      <c r="J398" s="22"/>
      <c r="K398" s="23"/>
      <c r="L398" s="20"/>
      <c r="M398" s="24"/>
      <c r="N398" s="20"/>
      <c r="O398" s="20"/>
      <c r="P398" s="20"/>
      <c r="Q398" s="20"/>
      <c r="R398" s="20"/>
    </row>
    <row r="399" spans="1:18" ht="18" customHeight="1">
      <c r="A399" s="9">
        <v>351</v>
      </c>
      <c r="B399" s="10" t="str">
        <f t="shared" si="6"/>
        <v>000-000</v>
      </c>
      <c r="C399" s="10"/>
      <c r="D399" s="10"/>
      <c r="E399" s="10"/>
      <c r="F399" s="10"/>
      <c r="G399" s="27"/>
      <c r="H399" s="13"/>
      <c r="I399" s="26"/>
      <c r="J399" s="22"/>
      <c r="K399" s="23"/>
      <c r="L399" s="20"/>
      <c r="M399" s="24"/>
      <c r="N399" s="20"/>
      <c r="O399" s="20"/>
      <c r="P399" s="20"/>
      <c r="Q399" s="20"/>
      <c r="R399" s="20"/>
    </row>
    <row r="400" spans="1:18" ht="18" customHeight="1">
      <c r="A400" s="9">
        <v>352</v>
      </c>
      <c r="B400" s="10" t="str">
        <f t="shared" si="6"/>
        <v>000-000</v>
      </c>
      <c r="C400" s="10"/>
      <c r="D400" s="10"/>
      <c r="E400" s="10"/>
      <c r="F400" s="10"/>
      <c r="G400" s="27"/>
      <c r="H400" s="13"/>
      <c r="I400" s="26"/>
      <c r="J400" s="22"/>
      <c r="K400" s="23"/>
      <c r="L400" s="20"/>
      <c r="M400" s="24"/>
      <c r="N400" s="20"/>
      <c r="O400" s="20"/>
      <c r="P400" s="20"/>
      <c r="Q400" s="20"/>
      <c r="R400" s="20"/>
    </row>
    <row r="401" spans="1:18" ht="18" customHeight="1">
      <c r="A401" s="9">
        <v>353</v>
      </c>
      <c r="B401" s="10" t="str">
        <f t="shared" si="6"/>
        <v>000-000</v>
      </c>
      <c r="C401" s="10"/>
      <c r="D401" s="10"/>
      <c r="E401" s="10"/>
      <c r="F401" s="10"/>
      <c r="G401" s="27"/>
      <c r="H401" s="13"/>
      <c r="I401" s="26"/>
      <c r="J401" s="22"/>
      <c r="K401" s="23"/>
      <c r="L401" s="20"/>
      <c r="M401" s="24"/>
      <c r="N401" s="20"/>
      <c r="O401" s="20"/>
      <c r="P401" s="20"/>
      <c r="Q401" s="20"/>
      <c r="R401" s="20"/>
    </row>
    <row r="402" spans="1:18" ht="18" customHeight="1">
      <c r="A402" s="9">
        <v>354</v>
      </c>
      <c r="B402" s="10" t="str">
        <f t="shared" si="6"/>
        <v>000-000</v>
      </c>
      <c r="C402" s="10"/>
      <c r="D402" s="10"/>
      <c r="E402" s="10"/>
      <c r="F402" s="10"/>
      <c r="G402" s="27"/>
      <c r="H402" s="13"/>
      <c r="I402" s="26"/>
      <c r="J402" s="22"/>
      <c r="K402" s="23"/>
      <c r="L402" s="20"/>
      <c r="M402" s="24"/>
      <c r="N402" s="20"/>
      <c r="O402" s="20"/>
      <c r="P402" s="20"/>
      <c r="Q402" s="20"/>
      <c r="R402" s="20"/>
    </row>
    <row r="403" spans="1:18" ht="18" customHeight="1">
      <c r="A403" s="9">
        <v>355</v>
      </c>
      <c r="B403" s="10" t="str">
        <f t="shared" si="6"/>
        <v>000-000</v>
      </c>
      <c r="C403" s="10"/>
      <c r="D403" s="10"/>
      <c r="E403" s="10"/>
      <c r="F403" s="10"/>
      <c r="G403" s="27"/>
      <c r="H403" s="13"/>
      <c r="I403" s="26"/>
      <c r="J403" s="22"/>
      <c r="K403" s="23"/>
      <c r="L403" s="20"/>
      <c r="M403" s="24"/>
      <c r="N403" s="20"/>
      <c r="O403" s="20"/>
      <c r="P403" s="20"/>
      <c r="Q403" s="20"/>
      <c r="R403" s="20"/>
    </row>
    <row r="404" spans="1:18" ht="18" customHeight="1">
      <c r="A404" s="9">
        <v>356</v>
      </c>
      <c r="B404" s="10" t="str">
        <f t="shared" si="6"/>
        <v>000-000</v>
      </c>
      <c r="C404" s="10"/>
      <c r="D404" s="10"/>
      <c r="E404" s="10"/>
      <c r="F404" s="10"/>
      <c r="G404" s="27"/>
      <c r="H404" s="13"/>
      <c r="I404" s="26"/>
      <c r="J404" s="22"/>
      <c r="K404" s="23"/>
      <c r="L404" s="20"/>
      <c r="M404" s="24"/>
      <c r="N404" s="20"/>
      <c r="O404" s="20"/>
      <c r="P404" s="20"/>
      <c r="Q404" s="20"/>
      <c r="R404" s="20"/>
    </row>
    <row r="405" spans="1:18" ht="18" customHeight="1">
      <c r="A405" s="9">
        <v>357</v>
      </c>
      <c r="B405" s="10" t="str">
        <f t="shared" si="6"/>
        <v>000-000</v>
      </c>
      <c r="C405" s="10"/>
      <c r="D405" s="10"/>
      <c r="E405" s="10"/>
      <c r="F405" s="10"/>
      <c r="G405" s="27"/>
      <c r="H405" s="13"/>
      <c r="I405" s="26"/>
      <c r="J405" s="22"/>
      <c r="K405" s="23"/>
      <c r="L405" s="20"/>
      <c r="M405" s="24"/>
      <c r="N405" s="20"/>
      <c r="O405" s="20"/>
      <c r="P405" s="20"/>
      <c r="Q405" s="20"/>
      <c r="R405" s="20"/>
    </row>
    <row r="406" spans="1:18" ht="18" customHeight="1">
      <c r="A406" s="9">
        <v>358</v>
      </c>
      <c r="B406" s="10" t="str">
        <f t="shared" si="6"/>
        <v>000-000</v>
      </c>
      <c r="C406" s="10"/>
      <c r="D406" s="10"/>
      <c r="E406" s="10"/>
      <c r="F406" s="10"/>
      <c r="G406" s="27"/>
      <c r="H406" s="13"/>
      <c r="I406" s="26"/>
      <c r="J406" s="22"/>
      <c r="K406" s="23"/>
      <c r="L406" s="20"/>
      <c r="M406" s="24"/>
      <c r="N406" s="20"/>
      <c r="O406" s="20"/>
      <c r="P406" s="20"/>
      <c r="Q406" s="20"/>
      <c r="R406" s="20"/>
    </row>
    <row r="407" spans="1:18" ht="18" customHeight="1">
      <c r="A407" s="9">
        <v>359</v>
      </c>
      <c r="B407" s="10" t="str">
        <f t="shared" si="6"/>
        <v>000-000</v>
      </c>
      <c r="C407" s="10"/>
      <c r="D407" s="10"/>
      <c r="E407" s="10"/>
      <c r="F407" s="10"/>
      <c r="G407" s="27"/>
      <c r="H407" s="13"/>
      <c r="I407" s="26"/>
      <c r="J407" s="22"/>
      <c r="K407" s="23"/>
      <c r="L407" s="20"/>
      <c r="M407" s="24"/>
      <c r="N407" s="20"/>
      <c r="O407" s="20"/>
      <c r="P407" s="20"/>
      <c r="Q407" s="20"/>
      <c r="R407" s="20"/>
    </row>
    <row r="408" spans="1:18" ht="18" customHeight="1">
      <c r="A408" s="9">
        <v>360</v>
      </c>
      <c r="B408" s="10" t="str">
        <f t="shared" si="6"/>
        <v>000-000</v>
      </c>
      <c r="C408" s="10"/>
      <c r="D408" s="10"/>
      <c r="E408" s="10"/>
      <c r="F408" s="10"/>
      <c r="G408" s="27"/>
      <c r="H408" s="13"/>
      <c r="I408" s="26"/>
      <c r="J408" s="22"/>
      <c r="K408" s="23"/>
      <c r="L408" s="20"/>
      <c r="M408" s="24"/>
      <c r="N408" s="20"/>
      <c r="O408" s="20"/>
      <c r="P408" s="20"/>
      <c r="Q408" s="20"/>
      <c r="R408" s="20"/>
    </row>
    <row r="409" spans="1:18" ht="18" customHeight="1">
      <c r="A409" s="9">
        <v>361</v>
      </c>
      <c r="B409" s="10" t="str">
        <f t="shared" si="6"/>
        <v>000-000</v>
      </c>
      <c r="C409" s="10"/>
      <c r="D409" s="10"/>
      <c r="E409" s="10"/>
      <c r="F409" s="10"/>
      <c r="G409" s="27"/>
      <c r="H409" s="13"/>
      <c r="I409" s="26"/>
      <c r="J409" s="22"/>
      <c r="K409" s="23"/>
      <c r="L409" s="20"/>
      <c r="M409" s="24"/>
      <c r="N409" s="20"/>
      <c r="O409" s="20"/>
      <c r="P409" s="20"/>
      <c r="Q409" s="20"/>
      <c r="R409" s="20"/>
    </row>
    <row r="410" spans="1:18" ht="18" customHeight="1">
      <c r="A410" s="9">
        <v>362</v>
      </c>
      <c r="B410" s="10" t="str">
        <f t="shared" si="6"/>
        <v>000-000</v>
      </c>
      <c r="C410" s="10"/>
      <c r="D410" s="10"/>
      <c r="E410" s="10"/>
      <c r="F410" s="10"/>
      <c r="G410" s="27"/>
      <c r="H410" s="13"/>
      <c r="I410" s="26"/>
      <c r="J410" s="22"/>
      <c r="K410" s="23"/>
      <c r="L410" s="20"/>
      <c r="M410" s="24"/>
      <c r="N410" s="20"/>
      <c r="O410" s="20"/>
      <c r="P410" s="20"/>
      <c r="Q410" s="20"/>
      <c r="R410" s="20"/>
    </row>
    <row r="411" spans="1:18" ht="18" customHeight="1">
      <c r="A411" s="9">
        <v>363</v>
      </c>
      <c r="B411" s="10" t="str">
        <f t="shared" si="6"/>
        <v>000-000</v>
      </c>
      <c r="C411" s="10"/>
      <c r="D411" s="10"/>
      <c r="E411" s="10"/>
      <c r="F411" s="10"/>
      <c r="G411" s="27"/>
      <c r="H411" s="13"/>
      <c r="I411" s="26"/>
      <c r="J411" s="22"/>
      <c r="K411" s="23"/>
      <c r="L411" s="20"/>
      <c r="M411" s="24"/>
      <c r="N411" s="20"/>
      <c r="O411" s="20"/>
      <c r="P411" s="20"/>
      <c r="Q411" s="20"/>
      <c r="R411" s="20"/>
    </row>
    <row r="412" spans="1:18" ht="18" customHeight="1">
      <c r="A412" s="9">
        <v>364</v>
      </c>
      <c r="B412" s="10" t="str">
        <f t="shared" si="6"/>
        <v>000-000</v>
      </c>
      <c r="C412" s="10"/>
      <c r="D412" s="10"/>
      <c r="E412" s="10"/>
      <c r="F412" s="10"/>
      <c r="G412" s="27"/>
      <c r="H412" s="13"/>
      <c r="I412" s="26"/>
      <c r="J412" s="22"/>
      <c r="K412" s="23"/>
      <c r="L412" s="20"/>
      <c r="M412" s="24"/>
      <c r="N412" s="20"/>
      <c r="O412" s="20"/>
      <c r="P412" s="20"/>
      <c r="Q412" s="20"/>
      <c r="R412" s="20"/>
    </row>
    <row r="413" spans="1:18" ht="18" customHeight="1">
      <c r="A413" s="9">
        <v>365</v>
      </c>
      <c r="B413" s="10" t="str">
        <f t="shared" si="6"/>
        <v>000-000</v>
      </c>
      <c r="C413" s="10"/>
      <c r="D413" s="10"/>
      <c r="E413" s="10"/>
      <c r="F413" s="10"/>
      <c r="G413" s="27"/>
      <c r="H413" s="13"/>
      <c r="I413" s="26"/>
      <c r="J413" s="22"/>
      <c r="K413" s="23"/>
      <c r="L413" s="20"/>
      <c r="M413" s="24"/>
      <c r="N413" s="20"/>
      <c r="O413" s="20"/>
      <c r="P413" s="20"/>
      <c r="Q413" s="20"/>
      <c r="R413" s="20"/>
    </row>
    <row r="414" spans="1:18" ht="18" customHeight="1">
      <c r="A414" s="9">
        <v>366</v>
      </c>
      <c r="B414" s="10" t="str">
        <f t="shared" si="6"/>
        <v>000-000</v>
      </c>
      <c r="C414" s="10"/>
      <c r="D414" s="10"/>
      <c r="E414" s="10"/>
      <c r="F414" s="10"/>
      <c r="G414" s="27"/>
      <c r="H414" s="13"/>
      <c r="I414" s="26"/>
      <c r="J414" s="22"/>
      <c r="K414" s="23"/>
      <c r="L414" s="20"/>
      <c r="M414" s="24"/>
      <c r="N414" s="20"/>
      <c r="O414" s="20"/>
      <c r="P414" s="20"/>
      <c r="Q414" s="20"/>
      <c r="R414" s="20"/>
    </row>
    <row r="415" spans="1:18" ht="18" customHeight="1">
      <c r="A415" s="9">
        <v>367</v>
      </c>
      <c r="B415" s="10" t="str">
        <f t="shared" si="6"/>
        <v>000-000</v>
      </c>
      <c r="C415" s="10"/>
      <c r="D415" s="10"/>
      <c r="E415" s="10"/>
      <c r="F415" s="10"/>
      <c r="G415" s="27"/>
      <c r="H415" s="13"/>
      <c r="I415" s="26"/>
      <c r="J415" s="22"/>
      <c r="K415" s="23"/>
      <c r="L415" s="20"/>
      <c r="M415" s="24"/>
      <c r="N415" s="20"/>
      <c r="O415" s="20"/>
      <c r="P415" s="20"/>
      <c r="Q415" s="20"/>
      <c r="R415" s="20"/>
    </row>
    <row r="416" spans="1:18" ht="18" customHeight="1">
      <c r="A416" s="9">
        <v>368</v>
      </c>
      <c r="B416" s="10" t="str">
        <f t="shared" si="6"/>
        <v>000-000</v>
      </c>
      <c r="C416" s="10"/>
      <c r="D416" s="10"/>
      <c r="E416" s="10"/>
      <c r="F416" s="10"/>
      <c r="G416" s="27"/>
      <c r="H416" s="13"/>
      <c r="I416" s="26"/>
      <c r="J416" s="22"/>
      <c r="K416" s="23"/>
      <c r="L416" s="20"/>
      <c r="M416" s="24"/>
      <c r="N416" s="20"/>
      <c r="O416" s="20"/>
      <c r="P416" s="20"/>
      <c r="Q416" s="20"/>
      <c r="R416" s="20"/>
    </row>
    <row r="417" spans="1:18" ht="18" customHeight="1">
      <c r="A417" s="9">
        <v>369</v>
      </c>
      <c r="B417" s="10" t="str">
        <f t="shared" si="6"/>
        <v>000-000</v>
      </c>
      <c r="C417" s="10"/>
      <c r="D417" s="10"/>
      <c r="E417" s="10"/>
      <c r="F417" s="10"/>
      <c r="G417" s="27"/>
      <c r="H417" s="13"/>
      <c r="I417" s="26"/>
      <c r="J417" s="22"/>
      <c r="K417" s="23"/>
      <c r="L417" s="20"/>
      <c r="M417" s="24"/>
      <c r="N417" s="20"/>
      <c r="O417" s="20"/>
      <c r="P417" s="20"/>
      <c r="Q417" s="20"/>
      <c r="R417" s="20"/>
    </row>
    <row r="418" spans="1:18" ht="18" customHeight="1">
      <c r="A418" s="9">
        <v>370</v>
      </c>
      <c r="B418" s="10" t="str">
        <f t="shared" si="6"/>
        <v>000-000</v>
      </c>
      <c r="C418" s="10"/>
      <c r="D418" s="10"/>
      <c r="E418" s="10"/>
      <c r="F418" s="10"/>
      <c r="G418" s="27"/>
      <c r="H418" s="13"/>
      <c r="I418" s="26"/>
      <c r="J418" s="22"/>
      <c r="K418" s="23"/>
      <c r="L418" s="20"/>
      <c r="M418" s="24"/>
      <c r="N418" s="20"/>
      <c r="O418" s="20"/>
      <c r="P418" s="20"/>
      <c r="Q418" s="20"/>
      <c r="R418" s="20"/>
    </row>
    <row r="419" spans="1:18" ht="18" customHeight="1">
      <c r="A419" s="9">
        <v>371</v>
      </c>
      <c r="B419" s="10" t="str">
        <f t="shared" si="6"/>
        <v>000-000</v>
      </c>
      <c r="C419" s="10"/>
      <c r="D419" s="10"/>
      <c r="E419" s="10"/>
      <c r="F419" s="10"/>
      <c r="G419" s="27"/>
      <c r="H419" s="13"/>
      <c r="I419" s="26"/>
      <c r="J419" s="22"/>
      <c r="K419" s="23"/>
      <c r="L419" s="20"/>
      <c r="M419" s="24"/>
      <c r="N419" s="20"/>
      <c r="O419" s="20"/>
      <c r="P419" s="20"/>
      <c r="Q419" s="20"/>
      <c r="R419" s="20"/>
    </row>
    <row r="420" spans="1:18" ht="18" customHeight="1">
      <c r="A420" s="9">
        <v>372</v>
      </c>
      <c r="B420" s="10" t="str">
        <f t="shared" si="6"/>
        <v>000-000</v>
      </c>
      <c r="C420" s="10"/>
      <c r="D420" s="10"/>
      <c r="E420" s="10"/>
      <c r="F420" s="10"/>
      <c r="G420" s="27"/>
      <c r="H420" s="13"/>
      <c r="I420" s="26"/>
      <c r="J420" s="22"/>
      <c r="K420" s="23"/>
      <c r="L420" s="20"/>
      <c r="M420" s="24"/>
      <c r="N420" s="20"/>
      <c r="O420" s="20"/>
      <c r="P420" s="20"/>
      <c r="Q420" s="20"/>
      <c r="R420" s="20"/>
    </row>
    <row r="421" spans="1:18" ht="18" customHeight="1">
      <c r="A421" s="9">
        <v>373</v>
      </c>
      <c r="B421" s="10" t="str">
        <f t="shared" si="6"/>
        <v>000-000</v>
      </c>
      <c r="C421" s="10"/>
      <c r="D421" s="10"/>
      <c r="E421" s="10"/>
      <c r="F421" s="10"/>
      <c r="G421" s="27"/>
      <c r="H421" s="13"/>
      <c r="I421" s="26"/>
      <c r="J421" s="22"/>
      <c r="K421" s="23"/>
      <c r="L421" s="20"/>
      <c r="M421" s="24"/>
      <c r="N421" s="20"/>
      <c r="O421" s="20"/>
      <c r="P421" s="20"/>
      <c r="Q421" s="20"/>
      <c r="R421" s="20"/>
    </row>
    <row r="422" spans="1:18" ht="18" customHeight="1">
      <c r="A422" s="9">
        <v>374</v>
      </c>
      <c r="B422" s="10" t="str">
        <f t="shared" si="6"/>
        <v>000-000</v>
      </c>
      <c r="C422" s="10"/>
      <c r="D422" s="10"/>
      <c r="E422" s="10"/>
      <c r="F422" s="10"/>
      <c r="G422" s="27"/>
      <c r="H422" s="13"/>
      <c r="I422" s="26"/>
      <c r="J422" s="22"/>
      <c r="K422" s="23"/>
      <c r="L422" s="20"/>
      <c r="M422" s="24"/>
      <c r="N422" s="20"/>
      <c r="O422" s="20"/>
      <c r="P422" s="20"/>
      <c r="Q422" s="20"/>
      <c r="R422" s="20"/>
    </row>
    <row r="423" spans="1:18" ht="18" customHeight="1">
      <c r="A423" s="9">
        <v>375</v>
      </c>
      <c r="B423" s="10" t="str">
        <f t="shared" si="6"/>
        <v>000-000</v>
      </c>
      <c r="C423" s="10"/>
      <c r="D423" s="10"/>
      <c r="E423" s="10"/>
      <c r="F423" s="10"/>
      <c r="G423" s="27"/>
      <c r="H423" s="13"/>
      <c r="I423" s="26"/>
      <c r="J423" s="22"/>
      <c r="K423" s="23"/>
      <c r="L423" s="20"/>
      <c r="M423" s="24"/>
      <c r="N423" s="20"/>
      <c r="O423" s="20"/>
      <c r="P423" s="20"/>
      <c r="Q423" s="20"/>
      <c r="R423" s="20"/>
    </row>
    <row r="424" spans="1:18" ht="18" customHeight="1">
      <c r="A424" s="9">
        <v>376</v>
      </c>
      <c r="B424" s="10" t="str">
        <f t="shared" si="6"/>
        <v>000-000</v>
      </c>
      <c r="C424" s="10"/>
      <c r="D424" s="10"/>
      <c r="E424" s="10"/>
      <c r="F424" s="10"/>
      <c r="G424" s="27"/>
      <c r="H424" s="13"/>
      <c r="I424" s="26"/>
      <c r="J424" s="22"/>
      <c r="K424" s="23"/>
      <c r="L424" s="20"/>
      <c r="M424" s="24"/>
      <c r="N424" s="20"/>
      <c r="O424" s="20"/>
      <c r="P424" s="20"/>
      <c r="Q424" s="20"/>
      <c r="R424" s="20"/>
    </row>
    <row r="425" spans="1:18" ht="18" customHeight="1">
      <c r="A425" s="9">
        <v>377</v>
      </c>
      <c r="B425" s="10" t="str">
        <f t="shared" si="6"/>
        <v>000-000</v>
      </c>
      <c r="C425" s="10"/>
      <c r="D425" s="10"/>
      <c r="E425" s="10"/>
      <c r="F425" s="10"/>
      <c r="G425" s="27"/>
      <c r="H425" s="13"/>
      <c r="I425" s="26"/>
      <c r="J425" s="22"/>
      <c r="K425" s="23"/>
      <c r="L425" s="20"/>
      <c r="M425" s="24"/>
      <c r="N425" s="20"/>
      <c r="O425" s="20"/>
      <c r="P425" s="20"/>
      <c r="Q425" s="20"/>
      <c r="R425" s="20"/>
    </row>
    <row r="426" spans="1:18" ht="18" customHeight="1">
      <c r="A426" s="9">
        <v>378</v>
      </c>
      <c r="B426" s="10" t="str">
        <f t="shared" si="6"/>
        <v>000-000</v>
      </c>
      <c r="C426" s="10"/>
      <c r="D426" s="10"/>
      <c r="E426" s="10"/>
      <c r="F426" s="10"/>
      <c r="G426" s="27"/>
      <c r="H426" s="13"/>
      <c r="I426" s="26"/>
      <c r="J426" s="22"/>
      <c r="K426" s="23"/>
      <c r="L426" s="20"/>
      <c r="M426" s="24"/>
      <c r="N426" s="20"/>
      <c r="O426" s="20"/>
      <c r="P426" s="20"/>
      <c r="Q426" s="20"/>
      <c r="R426" s="20"/>
    </row>
    <row r="427" spans="1:18" ht="18" customHeight="1">
      <c r="A427" s="9">
        <v>379</v>
      </c>
      <c r="B427" s="10" t="str">
        <f t="shared" si="6"/>
        <v>000-000</v>
      </c>
      <c r="C427" s="10"/>
      <c r="D427" s="10"/>
      <c r="E427" s="10"/>
      <c r="F427" s="10"/>
      <c r="G427" s="27"/>
      <c r="H427" s="13"/>
      <c r="I427" s="26"/>
      <c r="J427" s="22"/>
      <c r="K427" s="23"/>
      <c r="L427" s="20"/>
      <c r="M427" s="24"/>
      <c r="N427" s="20"/>
      <c r="O427" s="20"/>
      <c r="P427" s="20"/>
      <c r="Q427" s="20"/>
      <c r="R427" s="20"/>
    </row>
    <row r="428" spans="1:18" ht="18" customHeight="1">
      <c r="A428" s="9">
        <v>380</v>
      </c>
      <c r="B428" s="10" t="str">
        <f t="shared" si="6"/>
        <v>000-000</v>
      </c>
      <c r="C428" s="10"/>
      <c r="D428" s="10"/>
      <c r="E428" s="10"/>
      <c r="F428" s="10"/>
      <c r="G428" s="27"/>
      <c r="H428" s="13"/>
      <c r="I428" s="26"/>
      <c r="J428" s="22"/>
      <c r="K428" s="23"/>
      <c r="L428" s="20"/>
      <c r="M428" s="24"/>
      <c r="N428" s="20"/>
      <c r="O428" s="20"/>
      <c r="P428" s="20"/>
      <c r="Q428" s="20"/>
      <c r="R428" s="20"/>
    </row>
    <row r="429" spans="1:18" ht="18" customHeight="1">
      <c r="A429" s="9">
        <v>381</v>
      </c>
      <c r="B429" s="10" t="str">
        <f t="shared" si="6"/>
        <v>000-000</v>
      </c>
      <c r="C429" s="10"/>
      <c r="D429" s="10"/>
      <c r="E429" s="10"/>
      <c r="F429" s="10"/>
      <c r="G429" s="27"/>
      <c r="H429" s="13"/>
      <c r="I429" s="26"/>
      <c r="J429" s="22"/>
      <c r="K429" s="23"/>
      <c r="L429" s="20"/>
      <c r="M429" s="24"/>
      <c r="N429" s="20"/>
      <c r="O429" s="20"/>
      <c r="P429" s="20"/>
      <c r="Q429" s="20"/>
      <c r="R429" s="20"/>
    </row>
    <row r="430" spans="1:18" ht="18" customHeight="1">
      <c r="A430" s="9">
        <v>382</v>
      </c>
      <c r="B430" s="10" t="str">
        <f t="shared" si="6"/>
        <v>000-000</v>
      </c>
      <c r="C430" s="10"/>
      <c r="D430" s="10"/>
      <c r="E430" s="10"/>
      <c r="F430" s="10"/>
      <c r="G430" s="27"/>
      <c r="H430" s="13"/>
      <c r="I430" s="26"/>
      <c r="J430" s="22"/>
      <c r="K430" s="23"/>
      <c r="L430" s="20"/>
      <c r="M430" s="24"/>
      <c r="N430" s="20"/>
      <c r="O430" s="20"/>
      <c r="P430" s="20"/>
      <c r="Q430" s="20"/>
      <c r="R430" s="20"/>
    </row>
    <row r="431" spans="1:18" ht="18" customHeight="1">
      <c r="A431" s="9">
        <v>383</v>
      </c>
      <c r="B431" s="10" t="str">
        <f t="shared" si="6"/>
        <v>000-000</v>
      </c>
      <c r="C431" s="10"/>
      <c r="D431" s="10"/>
      <c r="E431" s="10"/>
      <c r="F431" s="10"/>
      <c r="G431" s="27"/>
      <c r="H431" s="13"/>
      <c r="I431" s="26"/>
      <c r="J431" s="22"/>
      <c r="K431" s="23"/>
      <c r="L431" s="20"/>
      <c r="M431" s="24"/>
      <c r="N431" s="20"/>
      <c r="O431" s="20"/>
      <c r="P431" s="20"/>
      <c r="Q431" s="20"/>
      <c r="R431" s="20"/>
    </row>
    <row r="432" spans="1:18" ht="18" customHeight="1">
      <c r="A432" s="9">
        <v>384</v>
      </c>
      <c r="B432" s="10" t="str">
        <f t="shared" si="6"/>
        <v>000-000</v>
      </c>
      <c r="C432" s="10"/>
      <c r="D432" s="10"/>
      <c r="E432" s="10"/>
      <c r="F432" s="10"/>
      <c r="G432" s="27"/>
      <c r="H432" s="13"/>
      <c r="I432" s="26"/>
      <c r="J432" s="22"/>
      <c r="K432" s="23"/>
      <c r="L432" s="20"/>
      <c r="M432" s="24"/>
      <c r="N432" s="20"/>
      <c r="O432" s="20"/>
      <c r="P432" s="20"/>
      <c r="Q432" s="20"/>
      <c r="R432" s="20"/>
    </row>
    <row r="433" spans="1:18" ht="18" customHeight="1">
      <c r="A433" s="9">
        <v>385</v>
      </c>
      <c r="B433" s="10" t="str">
        <f t="shared" ref="B433:B448" si="7">TEXT(C433,"000")&amp;"-"&amp;TEXT(E433,"000")</f>
        <v>000-000</v>
      </c>
      <c r="C433" s="10"/>
      <c r="D433" s="10"/>
      <c r="E433" s="10"/>
      <c r="F433" s="10"/>
      <c r="G433" s="27"/>
      <c r="H433" s="13"/>
      <c r="I433" s="26"/>
      <c r="J433" s="22"/>
      <c r="K433" s="23"/>
      <c r="L433" s="20"/>
      <c r="M433" s="24"/>
      <c r="N433" s="20"/>
      <c r="O433" s="20"/>
      <c r="P433" s="20"/>
      <c r="Q433" s="20"/>
      <c r="R433" s="20"/>
    </row>
    <row r="434" spans="1:18" ht="18" customHeight="1">
      <c r="A434" s="9">
        <v>386</v>
      </c>
      <c r="B434" s="10" t="str">
        <f t="shared" si="7"/>
        <v>000-000</v>
      </c>
      <c r="C434" s="10"/>
      <c r="D434" s="10"/>
      <c r="E434" s="10"/>
      <c r="F434" s="10"/>
      <c r="G434" s="27"/>
      <c r="H434" s="13"/>
      <c r="I434" s="26"/>
      <c r="J434" s="22"/>
      <c r="K434" s="23"/>
      <c r="L434" s="20"/>
      <c r="M434" s="24"/>
      <c r="N434" s="20"/>
      <c r="O434" s="20"/>
      <c r="P434" s="20"/>
      <c r="Q434" s="20"/>
      <c r="R434" s="20"/>
    </row>
    <row r="435" spans="1:18" ht="18" customHeight="1">
      <c r="A435" s="9">
        <v>387</v>
      </c>
      <c r="B435" s="10" t="str">
        <f t="shared" si="7"/>
        <v>000-000</v>
      </c>
      <c r="C435" s="10"/>
      <c r="D435" s="10"/>
      <c r="E435" s="10"/>
      <c r="F435" s="10"/>
      <c r="G435" s="27"/>
      <c r="H435" s="13"/>
      <c r="I435" s="26"/>
      <c r="J435" s="22"/>
      <c r="K435" s="23"/>
      <c r="L435" s="20"/>
      <c r="M435" s="24"/>
      <c r="N435" s="20"/>
      <c r="O435" s="20"/>
      <c r="P435" s="20"/>
      <c r="Q435" s="20"/>
      <c r="R435" s="20"/>
    </row>
    <row r="436" spans="1:18" ht="18" customHeight="1">
      <c r="A436" s="9">
        <v>388</v>
      </c>
      <c r="B436" s="10" t="str">
        <f t="shared" si="7"/>
        <v>000-000</v>
      </c>
      <c r="C436" s="10"/>
      <c r="D436" s="10"/>
      <c r="E436" s="10"/>
      <c r="F436" s="10"/>
      <c r="G436" s="27"/>
      <c r="H436" s="13"/>
      <c r="I436" s="26"/>
      <c r="J436" s="22"/>
      <c r="K436" s="23"/>
      <c r="L436" s="20"/>
      <c r="M436" s="24"/>
      <c r="N436" s="20"/>
      <c r="O436" s="20"/>
      <c r="P436" s="20"/>
      <c r="Q436" s="20"/>
      <c r="R436" s="20"/>
    </row>
    <row r="437" spans="1:18" ht="18" customHeight="1">
      <c r="A437" s="9">
        <v>389</v>
      </c>
      <c r="B437" s="10" t="str">
        <f t="shared" si="7"/>
        <v>000-000</v>
      </c>
      <c r="C437" s="10"/>
      <c r="D437" s="10"/>
      <c r="E437" s="10"/>
      <c r="F437" s="10"/>
      <c r="G437" s="27"/>
      <c r="H437" s="13"/>
      <c r="I437" s="26"/>
      <c r="J437" s="22"/>
      <c r="K437" s="23"/>
      <c r="L437" s="20"/>
      <c r="M437" s="24"/>
      <c r="N437" s="20"/>
      <c r="O437" s="20"/>
      <c r="P437" s="20"/>
      <c r="Q437" s="20"/>
      <c r="R437" s="20"/>
    </row>
    <row r="438" spans="1:18" ht="18" customHeight="1">
      <c r="A438" s="9">
        <v>390</v>
      </c>
      <c r="B438" s="10" t="str">
        <f t="shared" si="7"/>
        <v>000-000</v>
      </c>
      <c r="C438" s="10"/>
      <c r="D438" s="10"/>
      <c r="E438" s="10"/>
      <c r="F438" s="10"/>
      <c r="G438" s="27"/>
      <c r="H438" s="13"/>
      <c r="I438" s="26"/>
      <c r="J438" s="22"/>
      <c r="K438" s="23"/>
      <c r="L438" s="20"/>
      <c r="M438" s="24"/>
      <c r="N438" s="20"/>
      <c r="O438" s="20"/>
      <c r="P438" s="20"/>
      <c r="Q438" s="20"/>
      <c r="R438" s="20"/>
    </row>
    <row r="439" spans="1:18" ht="18" customHeight="1">
      <c r="A439" s="9">
        <v>391</v>
      </c>
      <c r="B439" s="10" t="str">
        <f t="shared" si="7"/>
        <v>000-000</v>
      </c>
      <c r="C439" s="10"/>
      <c r="D439" s="10"/>
      <c r="E439" s="10"/>
      <c r="F439" s="10"/>
      <c r="G439" s="27"/>
      <c r="H439" s="13"/>
      <c r="I439" s="26"/>
      <c r="J439" s="22"/>
      <c r="K439" s="23"/>
      <c r="L439" s="20"/>
      <c r="M439" s="24"/>
      <c r="N439" s="20"/>
      <c r="O439" s="20"/>
      <c r="P439" s="20"/>
      <c r="Q439" s="20"/>
      <c r="R439" s="20"/>
    </row>
    <row r="440" spans="1:18" ht="18" customHeight="1">
      <c r="A440" s="9">
        <v>392</v>
      </c>
      <c r="B440" s="10" t="str">
        <f t="shared" si="7"/>
        <v>000-000</v>
      </c>
      <c r="C440" s="10"/>
      <c r="D440" s="10"/>
      <c r="E440" s="10"/>
      <c r="F440" s="10"/>
      <c r="G440" s="27"/>
      <c r="H440" s="13"/>
      <c r="I440" s="26"/>
      <c r="J440" s="22"/>
      <c r="K440" s="23"/>
      <c r="L440" s="20"/>
      <c r="M440" s="24"/>
      <c r="N440" s="20"/>
      <c r="O440" s="20"/>
      <c r="P440" s="20"/>
      <c r="Q440" s="20"/>
      <c r="R440" s="20"/>
    </row>
    <row r="441" spans="1:18" ht="18" customHeight="1">
      <c r="A441" s="9">
        <v>393</v>
      </c>
      <c r="B441" s="10" t="str">
        <f t="shared" si="7"/>
        <v>000-000</v>
      </c>
      <c r="C441" s="10"/>
      <c r="D441" s="10"/>
      <c r="E441" s="10"/>
      <c r="F441" s="10"/>
      <c r="G441" s="27"/>
      <c r="H441" s="13"/>
      <c r="I441" s="26"/>
      <c r="J441" s="22"/>
      <c r="K441" s="23"/>
      <c r="L441" s="20"/>
      <c r="M441" s="24"/>
      <c r="N441" s="20"/>
      <c r="O441" s="20"/>
      <c r="P441" s="20"/>
      <c r="Q441" s="20"/>
      <c r="R441" s="20"/>
    </row>
    <row r="442" spans="1:18" ht="18" customHeight="1">
      <c r="A442" s="9">
        <v>394</v>
      </c>
      <c r="B442" s="10" t="str">
        <f t="shared" si="7"/>
        <v>000-000</v>
      </c>
      <c r="C442" s="10"/>
      <c r="D442" s="10"/>
      <c r="E442" s="10"/>
      <c r="F442" s="10"/>
      <c r="G442" s="27"/>
      <c r="H442" s="13"/>
      <c r="I442" s="26"/>
      <c r="J442" s="22"/>
      <c r="K442" s="23"/>
      <c r="L442" s="20"/>
      <c r="M442" s="24"/>
      <c r="N442" s="20"/>
      <c r="O442" s="20"/>
      <c r="P442" s="20"/>
      <c r="Q442" s="20"/>
      <c r="R442" s="20"/>
    </row>
    <row r="443" spans="1:18" ht="18" customHeight="1">
      <c r="A443" s="9">
        <v>395</v>
      </c>
      <c r="B443" s="10" t="str">
        <f t="shared" si="7"/>
        <v>000-000</v>
      </c>
      <c r="C443" s="10"/>
      <c r="D443" s="10"/>
      <c r="E443" s="10"/>
      <c r="F443" s="10"/>
      <c r="G443" s="27"/>
      <c r="H443" s="13"/>
      <c r="I443" s="26"/>
      <c r="J443" s="22"/>
      <c r="K443" s="23"/>
      <c r="L443" s="20"/>
      <c r="M443" s="24"/>
      <c r="N443" s="20"/>
      <c r="O443" s="20"/>
      <c r="P443" s="20"/>
      <c r="Q443" s="20"/>
      <c r="R443" s="20"/>
    </row>
    <row r="444" spans="1:18" ht="18" customHeight="1">
      <c r="A444" s="9">
        <v>396</v>
      </c>
      <c r="B444" s="10" t="str">
        <f t="shared" si="7"/>
        <v>000-000</v>
      </c>
      <c r="C444" s="10"/>
      <c r="D444" s="10"/>
      <c r="E444" s="10"/>
      <c r="F444" s="10"/>
      <c r="G444" s="27"/>
      <c r="H444" s="13"/>
      <c r="I444" s="26"/>
      <c r="J444" s="22"/>
      <c r="K444" s="23"/>
      <c r="L444" s="20"/>
      <c r="M444" s="24"/>
      <c r="N444" s="20"/>
      <c r="O444" s="20"/>
      <c r="P444" s="20"/>
      <c r="Q444" s="20"/>
      <c r="R444" s="20"/>
    </row>
    <row r="445" spans="1:18" ht="18" customHeight="1">
      <c r="A445" s="9">
        <v>397</v>
      </c>
      <c r="B445" s="10" t="str">
        <f t="shared" si="7"/>
        <v>000-000</v>
      </c>
      <c r="C445" s="10"/>
      <c r="D445" s="10"/>
      <c r="E445" s="10"/>
      <c r="F445" s="10"/>
      <c r="G445" s="27"/>
      <c r="H445" s="13"/>
      <c r="I445" s="26"/>
      <c r="J445" s="22"/>
      <c r="K445" s="23"/>
      <c r="L445" s="20"/>
      <c r="M445" s="24"/>
      <c r="N445" s="20"/>
      <c r="O445" s="20"/>
      <c r="P445" s="20"/>
      <c r="Q445" s="20"/>
      <c r="R445" s="20"/>
    </row>
    <row r="446" spans="1:18" ht="18" customHeight="1">
      <c r="A446" s="9">
        <v>398</v>
      </c>
      <c r="B446" s="10" t="str">
        <f t="shared" si="7"/>
        <v>000-000</v>
      </c>
      <c r="C446" s="10"/>
      <c r="D446" s="10"/>
      <c r="E446" s="10"/>
      <c r="F446" s="10"/>
      <c r="G446" s="27"/>
      <c r="H446" s="13"/>
      <c r="I446" s="26"/>
      <c r="J446" s="22"/>
      <c r="K446" s="23"/>
      <c r="L446" s="20"/>
      <c r="M446" s="24"/>
      <c r="N446" s="20"/>
      <c r="O446" s="20"/>
      <c r="P446" s="20"/>
      <c r="Q446" s="20"/>
      <c r="R446" s="20"/>
    </row>
    <row r="447" spans="1:18" ht="18" customHeight="1">
      <c r="A447" s="9">
        <v>399</v>
      </c>
      <c r="B447" s="10" t="str">
        <f t="shared" si="7"/>
        <v>000-000</v>
      </c>
      <c r="C447" s="10"/>
      <c r="D447" s="10"/>
      <c r="E447" s="10"/>
      <c r="F447" s="10"/>
      <c r="G447" s="27"/>
      <c r="H447" s="13"/>
      <c r="I447" s="26"/>
      <c r="J447" s="22"/>
      <c r="K447" s="23"/>
      <c r="L447" s="20"/>
      <c r="M447" s="24"/>
      <c r="N447" s="20"/>
      <c r="O447" s="20"/>
      <c r="P447" s="20"/>
      <c r="Q447" s="20"/>
      <c r="R447" s="20"/>
    </row>
    <row r="448" spans="1:18" ht="18" customHeight="1">
      <c r="A448" s="9">
        <v>400</v>
      </c>
      <c r="B448" s="10" t="str">
        <f t="shared" si="7"/>
        <v>000-000</v>
      </c>
      <c r="C448" s="10"/>
      <c r="D448" s="10"/>
      <c r="E448" s="10"/>
      <c r="F448" s="10"/>
      <c r="G448" s="27"/>
      <c r="H448" s="13"/>
      <c r="I448" s="26"/>
      <c r="J448" s="22"/>
      <c r="K448" s="23"/>
      <c r="L448" s="20"/>
      <c r="M448" s="24"/>
      <c r="N448" s="20"/>
      <c r="O448" s="20"/>
      <c r="P448" s="20"/>
      <c r="Q448" s="20"/>
      <c r="R448" s="20"/>
    </row>
    <row r="449" spans="1:18" ht="18" customHeight="1">
      <c r="A449" s="9">
        <v>401</v>
      </c>
      <c r="B449" s="9"/>
      <c r="C449" s="10"/>
      <c r="D449" s="10"/>
      <c r="E449" s="10"/>
      <c r="F449" s="10"/>
      <c r="G449" s="27"/>
      <c r="H449" s="13"/>
      <c r="I449" s="26"/>
      <c r="J449" s="22"/>
      <c r="K449" s="23"/>
      <c r="L449" s="20"/>
      <c r="M449" s="24"/>
      <c r="N449" s="20"/>
      <c r="O449" s="20"/>
      <c r="P449" s="20"/>
      <c r="Q449" s="20"/>
      <c r="R449" s="20"/>
    </row>
    <row r="450" spans="1:18" ht="18" customHeight="1">
      <c r="C450" s="1" t="s">
        <v>705</v>
      </c>
    </row>
    <row r="451" spans="1:18" ht="15" customHeight="1">
      <c r="C451" s="8" t="s">
        <v>112</v>
      </c>
    </row>
    <row r="452" spans="1:18" ht="15" customHeight="1">
      <c r="C452" s="8" t="s">
        <v>113</v>
      </c>
    </row>
  </sheetData>
  <autoFilter ref="A48:R452" xr:uid="{00000000-0009-0000-0000-000014000000}"/>
  <phoneticPr fontId="21" type="noConversion"/>
  <dataValidations count="3">
    <dataValidation type="list" allowBlank="1" showInputMessage="1" showErrorMessage="1" sqref="D49:D449 F49:F449" xr:uid="{00000000-0002-0000-1400-000000000000}">
      <formula1>INDIRECT("_"&amp;C49)</formula1>
    </dataValidation>
    <dataValidation type="list" allowBlank="1" showInputMessage="1" showErrorMessage="1" sqref="E112 C113 E114 C115 E118 C119" xr:uid="{00000000-0002-0000-1400-000001000000}">
      <formula1>#REF!</formula1>
    </dataValidation>
    <dataValidation type="list" allowBlank="1" showInputMessage="1" showErrorMessage="1" sqref="H49:H449 K49:K449" xr:uid="{00000000-0002-0000-1400-000002000000}">
      <formula1>$H$1:$H$42</formula1>
    </dataValidation>
  </dataValidations>
  <printOptions horizontalCentered="1"/>
  <pageMargins left="0.196850393700787" right="0.15748031496063" top="0.511811023622047" bottom="0.43307086614173201" header="0.31496062992126" footer="0.23622047244094499"/>
  <pageSetup paperSize="9" scale="55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3000000}">
          <x14:formula1>
            <xm:f>'C:\Users\chizh\Desktop\关联交易表\[02-关联交易等事项统计表-虎头公司.xlsx]Sheet2'!#REF!</xm:f>
          </x14:formula1>
          <xm:sqref>E110:E111 C110:C112 E113 C114 E115:E117 C116:C118 C49:C69 C120:C449 E49:E69 E119:E449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82"/>
  <sheetViews>
    <sheetView workbookViewId="0">
      <selection activeCell="E9" sqref="E9"/>
    </sheetView>
  </sheetViews>
  <sheetFormatPr defaultRowHeight="12.5"/>
  <cols>
    <col min="1" max="1" width="4.1796875" customWidth="1"/>
    <col min="2" max="2" width="5.54296875" customWidth="1"/>
    <col min="3" max="4" width="9.7265625" customWidth="1"/>
    <col min="5" max="5" width="36.1796875" customWidth="1"/>
    <col min="6" max="6" width="10.81640625" customWidth="1"/>
    <col min="7" max="7" width="39.54296875" bestFit="1" customWidth="1"/>
    <col min="8" max="8" width="15.453125" customWidth="1"/>
    <col min="9" max="9" width="27.81640625" customWidth="1"/>
    <col min="10" max="10" width="15.453125" bestFit="1" customWidth="1"/>
    <col min="11" max="13" width="12.453125" bestFit="1" customWidth="1"/>
    <col min="14" max="19" width="8.54296875" bestFit="1" customWidth="1"/>
    <col min="20" max="27" width="10.26953125" customWidth="1"/>
  </cols>
  <sheetData>
    <row r="1" spans="1:27" ht="13.5">
      <c r="B1" s="149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s="407" t="s">
        <v>51</v>
      </c>
      <c r="I1" s="407"/>
      <c r="J1" s="407"/>
      <c r="K1" s="408" t="s">
        <v>725</v>
      </c>
      <c r="L1" s="409"/>
      <c r="M1" s="409"/>
    </row>
    <row r="2" spans="1:27" ht="26">
      <c r="A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" s="146" t="s">
        <v>45</v>
      </c>
      <c r="C2" s="140" t="s">
        <v>46</v>
      </c>
      <c r="D2" s="140" t="s">
        <v>47</v>
      </c>
      <c r="E2" s="140" t="s">
        <v>48</v>
      </c>
      <c r="F2" s="140" t="s">
        <v>49</v>
      </c>
      <c r="G2" s="140" t="s">
        <v>50</v>
      </c>
      <c r="H2" t="s">
        <v>55</v>
      </c>
      <c r="I2" t="s">
        <v>56</v>
      </c>
      <c r="J2" t="s">
        <v>57</v>
      </c>
      <c r="K2" s="138" t="s">
        <v>55</v>
      </c>
      <c r="L2" s="138" t="s">
        <v>56</v>
      </c>
      <c r="M2" s="138" t="s">
        <v>57</v>
      </c>
      <c r="N2" s="138" t="s">
        <v>53</v>
      </c>
      <c r="O2" s="138" t="s">
        <v>53</v>
      </c>
      <c r="P2" s="138" t="s">
        <v>53</v>
      </c>
      <c r="Q2" s="138" t="s">
        <v>54</v>
      </c>
      <c r="R2" s="138" t="s">
        <v>54</v>
      </c>
      <c r="S2" s="138" t="s">
        <v>54</v>
      </c>
      <c r="T2" s="161" t="s">
        <v>726</v>
      </c>
    </row>
    <row r="3" spans="1:27" s="178" customFormat="1" ht="13">
      <c r="A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" s="9">
        <v>39</v>
      </c>
      <c r="C3" s="10" t="str">
        <f t="shared" ref="C3:C12" si="0">TEXT(D3,"000")&amp;"-"&amp;TEXT(F3,"000")</f>
        <v>1级-2级</v>
      </c>
      <c r="D3" s="10" t="s">
        <v>64</v>
      </c>
      <c r="E3" s="10" t="s">
        <v>65</v>
      </c>
      <c r="F3" s="10" t="s">
        <v>66</v>
      </c>
      <c r="G3" s="10" t="s">
        <v>78</v>
      </c>
      <c r="H3" s="76" t="s">
        <v>100</v>
      </c>
      <c r="I3" s="77" t="s">
        <v>23</v>
      </c>
      <c r="J3" s="26">
        <v>350000000</v>
      </c>
      <c r="K3" s="22"/>
      <c r="L3" s="23"/>
      <c r="M3" s="20"/>
      <c r="N3" s="24"/>
      <c r="O3" s="20"/>
      <c r="P3" s="20"/>
      <c r="Q3" s="20"/>
      <c r="R3" s="20"/>
      <c r="S3" s="20"/>
      <c r="T3">
        <v>39</v>
      </c>
      <c r="U3"/>
      <c r="V3"/>
      <c r="W3"/>
      <c r="X3"/>
      <c r="Y3"/>
      <c r="Z3"/>
      <c r="AA3"/>
    </row>
    <row r="4" spans="1:27" ht="13">
      <c r="A4" s="171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" s="172">
        <v>873</v>
      </c>
      <c r="C4" s="152" t="str">
        <f t="shared" si="0"/>
        <v>2级-1级</v>
      </c>
      <c r="D4" s="152" t="s">
        <v>66</v>
      </c>
      <c r="E4" s="152" t="s">
        <v>78</v>
      </c>
      <c r="F4" s="152" t="s">
        <v>64</v>
      </c>
      <c r="G4" s="152" t="s">
        <v>65</v>
      </c>
      <c r="H4" s="173" t="s">
        <v>700</v>
      </c>
      <c r="I4" s="174" t="s">
        <v>10</v>
      </c>
      <c r="J4" s="175">
        <v>350000000</v>
      </c>
      <c r="K4" s="173"/>
      <c r="L4" s="174"/>
      <c r="M4" s="176"/>
      <c r="N4" s="177"/>
      <c r="O4" s="176"/>
      <c r="P4" s="176"/>
      <c r="Q4" s="176"/>
      <c r="R4" s="176"/>
      <c r="S4" s="176"/>
      <c r="T4" s="178">
        <v>54</v>
      </c>
      <c r="U4" s="178"/>
      <c r="V4" s="178"/>
      <c r="W4" s="178"/>
      <c r="X4" s="178"/>
      <c r="Y4" s="178"/>
      <c r="Z4" s="178"/>
      <c r="AA4" s="178"/>
    </row>
    <row r="5" spans="1:27" ht="13">
      <c r="A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" s="9">
        <v>11</v>
      </c>
      <c r="C5" s="10" t="str">
        <f t="shared" si="0"/>
        <v>1级-2级</v>
      </c>
      <c r="D5" s="10" t="s">
        <v>64</v>
      </c>
      <c r="E5" s="10" t="s">
        <v>65</v>
      </c>
      <c r="F5" s="10" t="s">
        <v>66</v>
      </c>
      <c r="G5" s="10" t="s">
        <v>83</v>
      </c>
      <c r="H5" s="12" t="s">
        <v>79</v>
      </c>
      <c r="I5" s="77" t="s">
        <v>11</v>
      </c>
      <c r="J5" s="14">
        <f>3742464.95+150000000</f>
        <v>153742464.94999999</v>
      </c>
      <c r="K5" s="15"/>
      <c r="L5" s="15"/>
      <c r="M5" s="16"/>
      <c r="N5" s="17"/>
      <c r="O5" s="17"/>
      <c r="P5" s="19"/>
      <c r="Q5" s="20"/>
      <c r="R5" s="20"/>
      <c r="S5" s="20"/>
      <c r="T5">
        <v>11</v>
      </c>
    </row>
    <row r="6" spans="1:27" ht="26">
      <c r="A6" s="171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" s="172">
        <v>191</v>
      </c>
      <c r="C6" s="152" t="str">
        <f t="shared" si="0"/>
        <v>2级-1级</v>
      </c>
      <c r="D6" s="152" t="s">
        <v>115</v>
      </c>
      <c r="E6" s="152" t="s">
        <v>253</v>
      </c>
      <c r="F6" s="152" t="s">
        <v>254</v>
      </c>
      <c r="G6" s="156" t="s">
        <v>210</v>
      </c>
      <c r="H6" s="179" t="s">
        <v>255</v>
      </c>
      <c r="I6" s="174" t="s">
        <v>24</v>
      </c>
      <c r="J6" s="175">
        <v>153742464.94999999</v>
      </c>
      <c r="K6" s="173"/>
      <c r="L6" s="174"/>
      <c r="M6" s="180"/>
      <c r="N6" s="177"/>
      <c r="O6" s="176"/>
      <c r="P6" s="176"/>
      <c r="Q6" s="176"/>
      <c r="R6" s="176"/>
      <c r="S6" s="176"/>
      <c r="T6" s="178">
        <v>1</v>
      </c>
      <c r="U6" s="267"/>
      <c r="V6" s="267"/>
      <c r="W6" s="267"/>
      <c r="X6" s="267"/>
      <c r="Y6" s="267"/>
      <c r="Z6" s="267"/>
      <c r="AA6" s="267"/>
    </row>
    <row r="7" spans="1:27" ht="13" customHeight="1">
      <c r="A7" s="147" t="str">
        <f>HYPERLINK("C:\Users\chizh\Desktop\ffcell\提取结果.xlsx#'4内部关联现金流'!A1","[提取结果.xlsx]4内部关联现金流")</f>
        <v>[提取结果.xlsx]4内部关联现金流</v>
      </c>
      <c r="B7" s="9">
        <v>470</v>
      </c>
      <c r="C7" s="85" t="str">
        <f t="shared" si="0"/>
        <v>1级-1级</v>
      </c>
      <c r="D7" s="100" t="s">
        <v>64</v>
      </c>
      <c r="E7" s="85" t="s">
        <v>80</v>
      </c>
      <c r="F7" s="100" t="s">
        <v>64</v>
      </c>
      <c r="G7" s="100" t="s">
        <v>65</v>
      </c>
      <c r="H7" s="104" t="s">
        <v>388</v>
      </c>
      <c r="I7" s="97" t="s">
        <v>22</v>
      </c>
      <c r="J7" s="89">
        <v>107463958.33</v>
      </c>
      <c r="K7" s="22"/>
      <c r="L7" s="23"/>
      <c r="M7" s="20"/>
      <c r="N7" s="24"/>
      <c r="O7" s="20"/>
      <c r="P7" s="20"/>
      <c r="Q7" s="20"/>
      <c r="R7" s="20"/>
      <c r="S7" s="20"/>
      <c r="T7">
        <v>51</v>
      </c>
    </row>
    <row r="8" spans="1:27" ht="13" customHeight="1">
      <c r="A8" s="171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8" s="172">
        <v>37</v>
      </c>
      <c r="C8" s="152" t="str">
        <f t="shared" si="0"/>
        <v>1级-2级</v>
      </c>
      <c r="D8" s="152" t="s">
        <v>64</v>
      </c>
      <c r="E8" s="152" t="s">
        <v>65</v>
      </c>
      <c r="F8" s="152" t="s">
        <v>66</v>
      </c>
      <c r="G8" s="152" t="s">
        <v>80</v>
      </c>
      <c r="H8" s="179" t="s">
        <v>100</v>
      </c>
      <c r="I8" s="174" t="s">
        <v>23</v>
      </c>
      <c r="J8" s="182">
        <v>107000000</v>
      </c>
      <c r="K8" s="173"/>
      <c r="L8" s="174"/>
      <c r="M8" s="176"/>
      <c r="N8" s="177"/>
      <c r="O8" s="176"/>
      <c r="P8" s="176"/>
      <c r="Q8" s="176"/>
      <c r="R8" s="176"/>
      <c r="S8" s="176"/>
      <c r="T8" s="178">
        <v>37</v>
      </c>
      <c r="U8" s="178"/>
      <c r="V8" s="178"/>
      <c r="W8" s="178"/>
      <c r="X8" s="178"/>
      <c r="Y8" s="178"/>
      <c r="Z8" s="178"/>
      <c r="AA8" s="178"/>
    </row>
    <row r="9" spans="1:27" ht="13">
      <c r="A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9" s="9">
        <v>8</v>
      </c>
      <c r="C9" s="10" t="str">
        <f t="shared" si="0"/>
        <v>1级-2级</v>
      </c>
      <c r="D9" s="10" t="s">
        <v>64</v>
      </c>
      <c r="E9" s="10" t="s">
        <v>65</v>
      </c>
      <c r="F9" s="10" t="s">
        <v>66</v>
      </c>
      <c r="G9" s="10" t="s">
        <v>80</v>
      </c>
      <c r="H9" s="12" t="s">
        <v>79</v>
      </c>
      <c r="I9" s="77" t="s">
        <v>11</v>
      </c>
      <c r="J9" s="14">
        <v>95000000</v>
      </c>
      <c r="K9" s="15"/>
      <c r="L9" s="15"/>
      <c r="M9" s="16"/>
      <c r="N9" s="17"/>
      <c r="O9" s="17"/>
      <c r="P9" s="19"/>
      <c r="Q9" s="20"/>
      <c r="R9" s="20"/>
      <c r="S9" s="20"/>
      <c r="T9">
        <v>8</v>
      </c>
    </row>
    <row r="10" spans="1:27" ht="13" customHeight="1">
      <c r="A10" s="171" t="str">
        <f>HYPERLINK("C:\Users\chizh\Desktop\ffcell\提取结果.xlsx#'4内部关联现金流'!A1","[提取结果.xlsx]4内部关联现金流")</f>
        <v>[提取结果.xlsx]4内部关联现金流</v>
      </c>
      <c r="B10" s="172">
        <v>469</v>
      </c>
      <c r="C10" s="183" t="str">
        <f t="shared" si="0"/>
        <v>1级-1级</v>
      </c>
      <c r="D10" s="184" t="s">
        <v>64</v>
      </c>
      <c r="E10" s="183" t="s">
        <v>80</v>
      </c>
      <c r="F10" s="184" t="s">
        <v>64</v>
      </c>
      <c r="G10" s="184" t="s">
        <v>65</v>
      </c>
      <c r="H10" s="185" t="s">
        <v>387</v>
      </c>
      <c r="I10" s="186" t="s">
        <v>24</v>
      </c>
      <c r="J10" s="187">
        <v>95000000</v>
      </c>
      <c r="K10" s="173"/>
      <c r="L10" s="174"/>
      <c r="M10" s="176"/>
      <c r="N10" s="177"/>
      <c r="O10" s="176"/>
      <c r="P10" s="176"/>
      <c r="Q10" s="176"/>
      <c r="R10" s="176"/>
      <c r="S10" s="176"/>
      <c r="T10" s="178">
        <v>50</v>
      </c>
      <c r="U10" s="178"/>
      <c r="V10" s="178"/>
      <c r="W10" s="178"/>
      <c r="X10" s="178"/>
      <c r="Y10" s="178"/>
      <c r="Z10" s="178"/>
      <c r="AA10" s="178"/>
    </row>
    <row r="11" spans="1:27" ht="13" customHeight="1">
      <c r="A1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1" s="9">
        <v>35</v>
      </c>
      <c r="C11" s="10" t="str">
        <f t="shared" si="0"/>
        <v>1级-2级</v>
      </c>
      <c r="D11" s="10" t="s">
        <v>64</v>
      </c>
      <c r="E11" s="10" t="s">
        <v>65</v>
      </c>
      <c r="F11" s="10" t="s">
        <v>66</v>
      </c>
      <c r="G11" s="10" t="s">
        <v>83</v>
      </c>
      <c r="H11" s="12" t="s">
        <v>99</v>
      </c>
      <c r="I11" s="77" t="s">
        <v>21</v>
      </c>
      <c r="J11" s="14">
        <v>45000000</v>
      </c>
      <c r="K11" s="12"/>
      <c r="L11" s="12"/>
      <c r="M11" s="16"/>
      <c r="N11" s="17"/>
      <c r="O11" s="17"/>
      <c r="P11" s="19"/>
      <c r="Q11" s="20"/>
      <c r="R11" s="20"/>
      <c r="S11" s="20"/>
      <c r="T11">
        <v>35</v>
      </c>
    </row>
    <row r="12" spans="1:27" ht="13">
      <c r="A1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" s="9">
        <v>864</v>
      </c>
      <c r="C12" s="10" t="str">
        <f t="shared" si="0"/>
        <v>2级-2级</v>
      </c>
      <c r="D12" s="73" t="s">
        <v>66</v>
      </c>
      <c r="E12" s="73" t="s">
        <v>78</v>
      </c>
      <c r="F12" s="73" t="s">
        <v>66</v>
      </c>
      <c r="G12" s="73" t="s">
        <v>696</v>
      </c>
      <c r="H12" s="119" t="s">
        <v>297</v>
      </c>
      <c r="I12" s="77" t="s">
        <v>3</v>
      </c>
      <c r="J12" s="26">
        <v>32881979.93</v>
      </c>
      <c r="K12" s="22"/>
      <c r="L12" s="23"/>
      <c r="M12" s="20"/>
      <c r="N12" s="24"/>
      <c r="O12" s="20"/>
      <c r="P12" s="20"/>
      <c r="Q12" s="20"/>
      <c r="R12" s="20"/>
      <c r="S12" s="20"/>
      <c r="T12">
        <v>45</v>
      </c>
    </row>
    <row r="13" spans="1:27" ht="13">
      <c r="A1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" s="9">
        <v>640</v>
      </c>
      <c r="C13" s="10" t="s">
        <v>506</v>
      </c>
      <c r="D13" s="10" t="s">
        <v>66</v>
      </c>
      <c r="E13" s="10" t="s">
        <v>175</v>
      </c>
      <c r="F13" s="10" t="s">
        <v>66</v>
      </c>
      <c r="G13" s="10" t="s">
        <v>446</v>
      </c>
      <c r="H13" s="79" t="s">
        <v>513</v>
      </c>
      <c r="I13" s="77" t="s">
        <v>3</v>
      </c>
      <c r="J13" s="26">
        <v>32168543.109999999</v>
      </c>
      <c r="K13" s="22"/>
      <c r="L13" s="23"/>
      <c r="M13" s="20"/>
      <c r="N13" s="24"/>
      <c r="O13" s="20"/>
      <c r="P13" s="20"/>
      <c r="Q13" s="20"/>
      <c r="R13" s="20"/>
      <c r="S13" s="20"/>
      <c r="T13">
        <v>65</v>
      </c>
    </row>
    <row r="14" spans="1:27" ht="14.5">
      <c r="A14" s="171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4" s="172">
        <v>848</v>
      </c>
      <c r="C14" s="152" t="str">
        <f t="shared" ref="C14:C39" si="1">TEXT(D14,"000")&amp;"-"&amp;TEXT(F14,"000")</f>
        <v>2级-2级</v>
      </c>
      <c r="D14" s="152" t="s">
        <v>66</v>
      </c>
      <c r="E14" s="152" t="s">
        <v>78</v>
      </c>
      <c r="F14" s="152" t="s">
        <v>66</v>
      </c>
      <c r="G14" s="152" t="s">
        <v>175</v>
      </c>
      <c r="H14" s="188" t="s">
        <v>403</v>
      </c>
      <c r="I14" s="174" t="s">
        <v>6</v>
      </c>
      <c r="J14" s="175">
        <v>32113548.530000001</v>
      </c>
      <c r="K14" s="173"/>
      <c r="L14" s="174"/>
      <c r="M14" s="176"/>
      <c r="N14" s="177"/>
      <c r="O14" s="176"/>
      <c r="P14" s="176"/>
      <c r="Q14" s="176"/>
      <c r="R14" s="176"/>
      <c r="S14" s="176"/>
      <c r="T14" s="178">
        <v>29</v>
      </c>
      <c r="U14" s="178"/>
      <c r="V14" s="178"/>
      <c r="W14" s="178"/>
      <c r="X14" s="178"/>
      <c r="Y14" s="178"/>
      <c r="Z14" s="178"/>
      <c r="AA14" s="178"/>
    </row>
    <row r="15" spans="1:27" ht="13">
      <c r="A1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5" s="9">
        <v>47</v>
      </c>
      <c r="C15" s="10" t="str">
        <f t="shared" si="1"/>
        <v>1级-2级</v>
      </c>
      <c r="D15" s="10" t="s">
        <v>64</v>
      </c>
      <c r="E15" s="10" t="s">
        <v>65</v>
      </c>
      <c r="F15" s="10" t="s">
        <v>66</v>
      </c>
      <c r="G15" s="10" t="s">
        <v>67</v>
      </c>
      <c r="H15" s="76" t="s">
        <v>108</v>
      </c>
      <c r="I15" s="77" t="s">
        <v>5</v>
      </c>
      <c r="J15" s="26">
        <v>30000000</v>
      </c>
      <c r="K15" s="22"/>
      <c r="L15" s="23"/>
      <c r="M15" s="20"/>
      <c r="N15" s="24"/>
      <c r="O15" s="20"/>
      <c r="P15" s="20"/>
      <c r="Q15" s="20"/>
      <c r="R15" s="20"/>
      <c r="S15" s="20"/>
      <c r="T15">
        <v>47</v>
      </c>
    </row>
    <row r="16" spans="1:27" ht="13">
      <c r="A1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6" s="9">
        <v>807</v>
      </c>
      <c r="C16" s="121" t="str">
        <f t="shared" si="1"/>
        <v>3级-2级</v>
      </c>
      <c r="D16" s="121" t="s">
        <v>69</v>
      </c>
      <c r="E16" s="121" t="s">
        <v>194</v>
      </c>
      <c r="F16" s="121" t="s">
        <v>66</v>
      </c>
      <c r="G16" s="121" t="s">
        <v>84</v>
      </c>
      <c r="H16" s="76" t="s">
        <v>129</v>
      </c>
      <c r="I16" s="124" t="s">
        <v>5</v>
      </c>
      <c r="J16" s="123">
        <v>25392913.949999999</v>
      </c>
      <c r="K16" s="54"/>
      <c r="L16" s="55"/>
      <c r="M16" s="58"/>
      <c r="N16" s="57"/>
      <c r="O16" s="58"/>
      <c r="P16" s="58"/>
      <c r="Q16" s="58"/>
      <c r="R16" s="58"/>
      <c r="S16" s="58"/>
      <c r="T16">
        <v>472</v>
      </c>
    </row>
    <row r="17" spans="1:27" ht="13">
      <c r="A17" s="171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7" s="172">
        <v>152</v>
      </c>
      <c r="C17" s="152" t="str">
        <f t="shared" si="1"/>
        <v>2级-3级</v>
      </c>
      <c r="D17" s="152" t="s">
        <v>66</v>
      </c>
      <c r="E17" s="152" t="s">
        <v>84</v>
      </c>
      <c r="F17" s="152" t="s">
        <v>69</v>
      </c>
      <c r="G17" s="152" t="s">
        <v>194</v>
      </c>
      <c r="H17" s="189" t="s">
        <v>228</v>
      </c>
      <c r="I17" s="174" t="s">
        <v>6</v>
      </c>
      <c r="J17" s="175">
        <v>25348882.550000001</v>
      </c>
      <c r="K17" s="173"/>
      <c r="L17" s="174"/>
      <c r="M17" s="180"/>
      <c r="N17" s="177"/>
      <c r="O17" s="176"/>
      <c r="P17" s="176"/>
      <c r="Q17" s="176"/>
      <c r="R17" s="176"/>
      <c r="S17" s="176"/>
      <c r="T17" s="178">
        <v>3</v>
      </c>
      <c r="U17" s="178"/>
      <c r="V17" s="178"/>
      <c r="W17" s="178"/>
      <c r="X17" s="178"/>
      <c r="Y17" s="178"/>
      <c r="Z17" s="178"/>
      <c r="AA17" s="178"/>
    </row>
    <row r="18" spans="1:27" ht="26">
      <c r="A1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8" s="9">
        <v>869</v>
      </c>
      <c r="C18" s="10" t="str">
        <f t="shared" si="1"/>
        <v>2级-2级</v>
      </c>
      <c r="D18" s="73" t="s">
        <v>66</v>
      </c>
      <c r="E18" s="73" t="s">
        <v>78</v>
      </c>
      <c r="F18" s="73" t="s">
        <v>66</v>
      </c>
      <c r="G18" s="73" t="s">
        <v>109</v>
      </c>
      <c r="H18" s="136" t="s">
        <v>698</v>
      </c>
      <c r="I18" s="77" t="s">
        <v>24</v>
      </c>
      <c r="J18" s="26">
        <v>22546518.079999998</v>
      </c>
      <c r="K18" s="22"/>
      <c r="L18" s="23"/>
      <c r="M18" s="20"/>
      <c r="N18" s="24"/>
      <c r="O18" s="20"/>
      <c r="P18" s="20"/>
      <c r="Q18" s="20"/>
      <c r="R18" s="20"/>
      <c r="S18" s="20"/>
      <c r="T18">
        <v>50</v>
      </c>
    </row>
    <row r="19" spans="1:27" ht="13">
      <c r="A19" s="147" t="str">
        <f>HYPERLINK("C:\Users\chizh\Desktop\ffcell\提取结果.xlsx#'4内部关联现金流-1'!A1","[提取结果.xlsx]4内部关联现金流-1")</f>
        <v>[提取结果.xlsx]4内部关联现金流-1</v>
      </c>
      <c r="B19" s="9">
        <v>549</v>
      </c>
      <c r="C19" s="10" t="str">
        <f t="shared" si="1"/>
        <v>3级-3级</v>
      </c>
      <c r="D19" s="73" t="s">
        <v>69</v>
      </c>
      <c r="E19" s="73" t="s">
        <v>415</v>
      </c>
      <c r="F19" s="73" t="s">
        <v>69</v>
      </c>
      <c r="G19" s="73" t="s">
        <v>371</v>
      </c>
      <c r="H19" s="118" t="s">
        <v>297</v>
      </c>
      <c r="I19" s="77" t="s">
        <v>3</v>
      </c>
      <c r="J19" s="26">
        <v>22303729.100000001</v>
      </c>
      <c r="K19" s="22"/>
      <c r="L19" s="23"/>
      <c r="M19" s="20"/>
      <c r="N19" s="24"/>
      <c r="O19" s="20"/>
      <c r="P19" s="20"/>
      <c r="Q19" s="20"/>
      <c r="R19" s="20"/>
      <c r="S19" s="20"/>
      <c r="T19">
        <v>91</v>
      </c>
    </row>
    <row r="20" spans="1:27" ht="13">
      <c r="A20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0" s="172">
        <v>700</v>
      </c>
      <c r="C20" s="157" t="str">
        <f t="shared" si="1"/>
        <v>3级-3级</v>
      </c>
      <c r="D20" s="157" t="s">
        <v>69</v>
      </c>
      <c r="E20" s="157" t="s">
        <v>371</v>
      </c>
      <c r="F20" s="157" t="s">
        <v>69</v>
      </c>
      <c r="G20" s="157" t="s">
        <v>415</v>
      </c>
      <c r="H20" s="190" t="s">
        <v>608</v>
      </c>
      <c r="I20" s="191" t="s">
        <v>6</v>
      </c>
      <c r="J20" s="192">
        <v>22303729.100000001</v>
      </c>
      <c r="K20" s="173"/>
      <c r="L20" s="174"/>
      <c r="M20" s="180"/>
      <c r="N20" s="177"/>
      <c r="O20" s="176"/>
      <c r="P20" s="176"/>
      <c r="Q20" s="176"/>
      <c r="R20" s="176"/>
      <c r="S20" s="176"/>
      <c r="T20" s="178">
        <v>207</v>
      </c>
      <c r="U20" s="178"/>
      <c r="V20" s="178"/>
      <c r="W20" s="178"/>
      <c r="X20" s="178"/>
      <c r="Y20" s="178"/>
      <c r="Z20" s="178"/>
      <c r="AA20" s="178"/>
    </row>
    <row r="21" spans="1:27" s="178" customFormat="1" ht="13">
      <c r="A2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1" s="9">
        <v>38</v>
      </c>
      <c r="C21" s="10" t="str">
        <f t="shared" si="1"/>
        <v>1级-2级</v>
      </c>
      <c r="D21" s="10" t="s">
        <v>64</v>
      </c>
      <c r="E21" s="10" t="s">
        <v>65</v>
      </c>
      <c r="F21" s="10" t="s">
        <v>66</v>
      </c>
      <c r="G21" s="10" t="s">
        <v>67</v>
      </c>
      <c r="H21" s="76" t="s">
        <v>100</v>
      </c>
      <c r="I21" s="77" t="s">
        <v>23</v>
      </c>
      <c r="J21" s="26">
        <v>20000000</v>
      </c>
      <c r="K21" s="22"/>
      <c r="L21" s="23"/>
      <c r="M21" s="20"/>
      <c r="N21" s="24"/>
      <c r="O21" s="20"/>
      <c r="P21" s="20"/>
      <c r="Q21" s="20"/>
      <c r="R21" s="20"/>
      <c r="S21" s="20"/>
      <c r="T21">
        <v>38</v>
      </c>
      <c r="U21"/>
      <c r="V21"/>
      <c r="W21"/>
      <c r="X21"/>
      <c r="Y21"/>
      <c r="Z21"/>
      <c r="AA21"/>
    </row>
    <row r="22" spans="1:27" ht="13">
      <c r="A2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" s="9">
        <v>253</v>
      </c>
      <c r="C22" s="10" t="str">
        <f t="shared" si="1"/>
        <v>2级-2级</v>
      </c>
      <c r="D22" s="10" t="s">
        <v>115</v>
      </c>
      <c r="E22" s="11" t="s">
        <v>303</v>
      </c>
      <c r="F22" s="10" t="s">
        <v>115</v>
      </c>
      <c r="G22" s="11" t="s">
        <v>82</v>
      </c>
      <c r="H22" s="119" t="s">
        <v>271</v>
      </c>
      <c r="I22" s="77" t="s">
        <v>21</v>
      </c>
      <c r="J22" s="26">
        <v>12600000</v>
      </c>
      <c r="K22" s="54"/>
      <c r="L22" s="55"/>
      <c r="M22" s="59"/>
      <c r="N22" s="57"/>
      <c r="O22" s="58"/>
      <c r="P22" s="58" t="str">
        <f>IF(N22=0,"OK","待核对")</f>
        <v>OK</v>
      </c>
      <c r="Q22" s="58"/>
      <c r="R22" s="58"/>
      <c r="S22" s="58"/>
      <c r="T22">
        <v>72</v>
      </c>
      <c r="U22" s="162"/>
      <c r="V22" s="162"/>
      <c r="W22" s="162"/>
      <c r="X22" s="162"/>
      <c r="Y22" s="162"/>
      <c r="Z22" s="162"/>
      <c r="AA22" s="162"/>
    </row>
    <row r="23" spans="1:27" s="178" customFormat="1" ht="13">
      <c r="A2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3" s="9">
        <v>6</v>
      </c>
      <c r="C23" s="10" t="str">
        <f t="shared" si="1"/>
        <v>1级-4级</v>
      </c>
      <c r="D23" s="10" t="s">
        <v>64</v>
      </c>
      <c r="E23" s="10" t="s">
        <v>65</v>
      </c>
      <c r="F23" s="10" t="s">
        <v>72</v>
      </c>
      <c r="G23" s="10" t="s">
        <v>76</v>
      </c>
      <c r="H23" s="12" t="s">
        <v>77</v>
      </c>
      <c r="I23" s="77" t="s">
        <v>5</v>
      </c>
      <c r="J23" s="14">
        <v>11489743.130000001</v>
      </c>
      <c r="K23" s="15"/>
      <c r="L23" s="15"/>
      <c r="M23" s="16"/>
      <c r="N23" s="17"/>
      <c r="O23" s="17"/>
      <c r="P23" s="19"/>
      <c r="Q23" s="20"/>
      <c r="R23" s="20"/>
      <c r="S23" s="20"/>
      <c r="T23">
        <v>6</v>
      </c>
      <c r="U23"/>
      <c r="V23"/>
      <c r="W23"/>
      <c r="X23"/>
      <c r="Y23"/>
      <c r="Z23"/>
      <c r="AA23"/>
    </row>
    <row r="24" spans="1:27" s="178" customFormat="1" ht="13">
      <c r="A24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" s="172">
        <v>394</v>
      </c>
      <c r="C24" s="152" t="str">
        <f t="shared" si="1"/>
        <v>4级-1级</v>
      </c>
      <c r="D24" s="152" t="s">
        <v>72</v>
      </c>
      <c r="E24" s="152" t="s">
        <v>76</v>
      </c>
      <c r="F24" s="152" t="s">
        <v>254</v>
      </c>
      <c r="G24" s="152" t="s">
        <v>65</v>
      </c>
      <c r="H24" s="193" t="s">
        <v>165</v>
      </c>
      <c r="I24" s="174" t="s">
        <v>6</v>
      </c>
      <c r="J24" s="175">
        <v>11474294.77</v>
      </c>
      <c r="K24" s="173"/>
      <c r="L24" s="174"/>
      <c r="M24" s="176"/>
      <c r="N24" s="177"/>
      <c r="O24" s="176"/>
      <c r="P24" s="176"/>
      <c r="Q24" s="176"/>
      <c r="R24" s="176"/>
      <c r="S24" s="176"/>
      <c r="T24" s="178">
        <v>61</v>
      </c>
    </row>
    <row r="25" spans="1:27" s="178" customFormat="1" ht="13">
      <c r="A25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5" s="9">
        <v>564</v>
      </c>
      <c r="C25" s="10" t="str">
        <f t="shared" si="1"/>
        <v>3级-2级</v>
      </c>
      <c r="D25" s="10" t="s">
        <v>69</v>
      </c>
      <c r="E25" s="10" t="s">
        <v>359</v>
      </c>
      <c r="F25" s="10" t="s">
        <v>66</v>
      </c>
      <c r="G25" s="10" t="s">
        <v>90</v>
      </c>
      <c r="H25" s="81" t="s">
        <v>486</v>
      </c>
      <c r="I25" s="77" t="s">
        <v>3</v>
      </c>
      <c r="J25" s="26">
        <v>11401872.15</v>
      </c>
      <c r="K25" s="54"/>
      <c r="L25" s="55"/>
      <c r="M25" s="59"/>
      <c r="N25" s="57"/>
      <c r="O25" s="58"/>
      <c r="P25" s="58" t="str">
        <f>IF(N25=0,"OK","待核对")</f>
        <v>OK</v>
      </c>
      <c r="Q25" s="58"/>
      <c r="R25" s="58"/>
      <c r="S25" s="58"/>
      <c r="T25">
        <v>7</v>
      </c>
      <c r="U25"/>
      <c r="V25"/>
      <c r="W25"/>
      <c r="X25"/>
      <c r="Y25"/>
      <c r="Z25"/>
      <c r="AA25"/>
    </row>
    <row r="26" spans="1:27" s="178" customFormat="1" ht="13">
      <c r="A2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6" s="9">
        <v>48</v>
      </c>
      <c r="C26" s="10" t="str">
        <f t="shared" si="1"/>
        <v>1级-2级</v>
      </c>
      <c r="D26" s="10" t="s">
        <v>64</v>
      </c>
      <c r="E26" s="10" t="s">
        <v>65</v>
      </c>
      <c r="F26" s="10" t="s">
        <v>66</v>
      </c>
      <c r="G26" s="10" t="s">
        <v>109</v>
      </c>
      <c r="H26" s="76" t="s">
        <v>110</v>
      </c>
      <c r="I26" s="77" t="s">
        <v>11</v>
      </c>
      <c r="J26" s="26">
        <v>10961182.65</v>
      </c>
      <c r="K26" s="22"/>
      <c r="L26" s="23"/>
      <c r="M26" s="20"/>
      <c r="N26" s="24"/>
      <c r="O26" s="20"/>
      <c r="P26" s="20"/>
      <c r="Q26" s="20"/>
      <c r="R26" s="20"/>
      <c r="S26" s="20"/>
      <c r="T26">
        <v>48</v>
      </c>
      <c r="U26"/>
      <c r="V26"/>
      <c r="W26"/>
      <c r="X26"/>
      <c r="Y26"/>
      <c r="Z26"/>
      <c r="AA26"/>
    </row>
    <row r="27" spans="1:27" s="178" customFormat="1" ht="13">
      <c r="A2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7" s="9">
        <v>206</v>
      </c>
      <c r="C27" s="10" t="str">
        <f t="shared" si="1"/>
        <v>2级-2级</v>
      </c>
      <c r="D27" s="10" t="s">
        <v>66</v>
      </c>
      <c r="E27" s="11" t="s">
        <v>272</v>
      </c>
      <c r="F27" s="10" t="s">
        <v>66</v>
      </c>
      <c r="G27" s="10" t="s">
        <v>95</v>
      </c>
      <c r="H27" s="76" t="s">
        <v>274</v>
      </c>
      <c r="I27" s="77" t="s">
        <v>9</v>
      </c>
      <c r="J27" s="26">
        <v>10899000</v>
      </c>
      <c r="K27" s="54"/>
      <c r="L27" s="55"/>
      <c r="M27" s="56"/>
      <c r="N27" s="57"/>
      <c r="O27" s="58"/>
      <c r="P27" s="58"/>
      <c r="Q27" s="58"/>
      <c r="R27" s="58"/>
      <c r="S27" s="58"/>
      <c r="T27">
        <v>16</v>
      </c>
      <c r="U27" s="162"/>
      <c r="V27" s="162"/>
      <c r="W27" s="162"/>
      <c r="X27" s="162"/>
      <c r="Y27" s="162"/>
      <c r="Z27" s="162"/>
      <c r="AA27" s="162"/>
    </row>
    <row r="28" spans="1:27" ht="13">
      <c r="A28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8" s="9">
        <v>17</v>
      </c>
      <c r="C28" s="10" t="str">
        <f t="shared" si="1"/>
        <v>1级-2级</v>
      </c>
      <c r="D28" s="10" t="s">
        <v>64</v>
      </c>
      <c r="E28" s="10" t="s">
        <v>65</v>
      </c>
      <c r="F28" s="10" t="s">
        <v>66</v>
      </c>
      <c r="G28" s="10" t="s">
        <v>89</v>
      </c>
      <c r="H28" s="12" t="s">
        <v>79</v>
      </c>
      <c r="I28" s="77" t="s">
        <v>11</v>
      </c>
      <c r="J28" s="14">
        <v>10700447.810000001</v>
      </c>
      <c r="K28" s="15"/>
      <c r="L28" s="15"/>
      <c r="M28" s="16"/>
      <c r="N28" s="17"/>
      <c r="O28" s="17"/>
      <c r="P28" s="19"/>
      <c r="Q28" s="20"/>
      <c r="R28" s="20"/>
      <c r="S28" s="20"/>
      <c r="T28">
        <v>17</v>
      </c>
    </row>
    <row r="29" spans="1:27" s="178" customFormat="1" ht="13">
      <c r="A2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9" s="172">
        <v>276</v>
      </c>
      <c r="C29" s="152" t="str">
        <f t="shared" si="1"/>
        <v>2级-2级</v>
      </c>
      <c r="D29" s="152" t="s">
        <v>115</v>
      </c>
      <c r="E29" s="152" t="s">
        <v>95</v>
      </c>
      <c r="F29" s="152" t="s">
        <v>115</v>
      </c>
      <c r="G29" s="152" t="s">
        <v>270</v>
      </c>
      <c r="H29" s="189" t="s">
        <v>256</v>
      </c>
      <c r="I29" s="174" t="s">
        <v>5</v>
      </c>
      <c r="J29" s="175">
        <v>10599750</v>
      </c>
      <c r="K29" s="173"/>
      <c r="L29" s="174"/>
      <c r="M29" s="180"/>
      <c r="N29" s="177"/>
      <c r="O29" s="176"/>
      <c r="P29" s="176"/>
      <c r="Q29" s="176"/>
      <c r="R29" s="176"/>
      <c r="S29" s="176"/>
      <c r="T29" s="178">
        <v>96</v>
      </c>
      <c r="U29" s="267"/>
      <c r="V29" s="267"/>
      <c r="W29" s="267"/>
      <c r="X29" s="267"/>
      <c r="Y29" s="267"/>
      <c r="Z29" s="267"/>
      <c r="AA29" s="267"/>
    </row>
    <row r="30" spans="1:27" s="178" customFormat="1" ht="13">
      <c r="A3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0" s="9">
        <v>12</v>
      </c>
      <c r="C30" s="10" t="str">
        <f t="shared" si="1"/>
        <v>1级-2级</v>
      </c>
      <c r="D30" s="10" t="s">
        <v>64</v>
      </c>
      <c r="E30" s="10" t="s">
        <v>65</v>
      </c>
      <c r="F30" s="10" t="s">
        <v>66</v>
      </c>
      <c r="G30" s="10" t="s">
        <v>84</v>
      </c>
      <c r="H30" s="12" t="s">
        <v>79</v>
      </c>
      <c r="I30" s="77" t="s">
        <v>11</v>
      </c>
      <c r="J30" s="14">
        <v>10329040.84</v>
      </c>
      <c r="K30" s="15"/>
      <c r="L30" s="15"/>
      <c r="M30" s="16"/>
      <c r="N30" s="17"/>
      <c r="O30" s="17"/>
      <c r="P30" s="19"/>
      <c r="Q30" s="20"/>
      <c r="R30" s="20"/>
      <c r="S30" s="20"/>
      <c r="T30">
        <v>12</v>
      </c>
      <c r="U30"/>
      <c r="V30"/>
      <c r="W30"/>
      <c r="X30"/>
      <c r="Y30"/>
      <c r="Z30"/>
      <c r="AA30"/>
    </row>
    <row r="31" spans="1:27" ht="26">
      <c r="A31" s="171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1" s="172">
        <v>167</v>
      </c>
      <c r="C31" s="152" t="str">
        <f t="shared" si="1"/>
        <v>2级-1级</v>
      </c>
      <c r="D31" s="152" t="s">
        <v>66</v>
      </c>
      <c r="E31" s="152" t="s">
        <v>84</v>
      </c>
      <c r="F31" s="152" t="s">
        <v>64</v>
      </c>
      <c r="G31" s="152" t="s">
        <v>65</v>
      </c>
      <c r="H31" s="196" t="s">
        <v>239</v>
      </c>
      <c r="I31" s="174" t="s">
        <v>24</v>
      </c>
      <c r="J31" s="175">
        <v>10329040.84</v>
      </c>
      <c r="K31" s="173"/>
      <c r="L31" s="174"/>
      <c r="M31" s="176"/>
      <c r="N31" s="177"/>
      <c r="O31" s="176"/>
      <c r="P31" s="176"/>
      <c r="Q31" s="176"/>
      <c r="R31" s="176"/>
      <c r="S31" s="176"/>
      <c r="T31" s="178">
        <v>18</v>
      </c>
      <c r="U31" s="178"/>
      <c r="V31" s="178"/>
      <c r="W31" s="178"/>
      <c r="X31" s="178"/>
      <c r="Y31" s="178"/>
      <c r="Z31" s="178"/>
      <c r="AA31" s="178"/>
    </row>
    <row r="32" spans="1:27" s="178" customFormat="1" ht="13">
      <c r="A3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" s="9">
        <v>434</v>
      </c>
      <c r="C32" s="73" t="str">
        <f t="shared" si="1"/>
        <v>003-001</v>
      </c>
      <c r="D32" s="73">
        <v>3</v>
      </c>
      <c r="E32" s="73" t="s">
        <v>372</v>
      </c>
      <c r="F32" s="73">
        <v>1</v>
      </c>
      <c r="G32" s="148" t="s">
        <v>65</v>
      </c>
      <c r="H32" s="81" t="s">
        <v>99</v>
      </c>
      <c r="I32" s="77" t="s">
        <v>26</v>
      </c>
      <c r="J32" s="26">
        <v>10000000</v>
      </c>
      <c r="K32" s="22"/>
      <c r="L32" s="23"/>
      <c r="M32" s="32"/>
      <c r="N32" s="24"/>
      <c r="O32" s="20"/>
      <c r="P32" s="20"/>
      <c r="Q32" s="20"/>
      <c r="R32" s="20"/>
      <c r="S32" s="20"/>
      <c r="T32">
        <v>2</v>
      </c>
      <c r="U32"/>
      <c r="V32"/>
      <c r="W32"/>
      <c r="X32"/>
      <c r="Y32"/>
      <c r="Z32"/>
      <c r="AA32"/>
    </row>
    <row r="33" spans="1:27" s="178" customFormat="1" ht="13">
      <c r="A3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3" s="9">
        <v>215</v>
      </c>
      <c r="C33" s="10" t="str">
        <f t="shared" si="1"/>
        <v>2级-2级</v>
      </c>
      <c r="D33" s="10" t="s">
        <v>66</v>
      </c>
      <c r="E33" s="10" t="s">
        <v>109</v>
      </c>
      <c r="F33" s="10" t="s">
        <v>66</v>
      </c>
      <c r="G33" s="10" t="s">
        <v>84</v>
      </c>
      <c r="H33" s="81" t="s">
        <v>276</v>
      </c>
      <c r="I33" s="77" t="s">
        <v>5</v>
      </c>
      <c r="J33" s="26">
        <v>9877415.9399999995</v>
      </c>
      <c r="K33" s="54"/>
      <c r="L33" s="55"/>
      <c r="M33" s="56"/>
      <c r="N33" s="57"/>
      <c r="O33" s="58"/>
      <c r="P33" s="58"/>
      <c r="Q33" s="58"/>
      <c r="R33" s="58"/>
      <c r="S33" s="58"/>
      <c r="T33">
        <v>33</v>
      </c>
      <c r="U33" s="162"/>
      <c r="V33" s="162"/>
      <c r="W33" s="162"/>
      <c r="X33" s="162"/>
      <c r="Y33" s="162"/>
      <c r="Z33" s="162"/>
      <c r="AA33" s="162"/>
    </row>
    <row r="34" spans="1:27" s="178" customFormat="1" ht="26.15" customHeight="1">
      <c r="A3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4" s="9">
        <v>338</v>
      </c>
      <c r="C34" s="73" t="str">
        <f t="shared" si="1"/>
        <v>4级-1级</v>
      </c>
      <c r="D34" s="73" t="s">
        <v>72</v>
      </c>
      <c r="E34" s="73" t="s">
        <v>76</v>
      </c>
      <c r="F34" s="75" t="s">
        <v>64</v>
      </c>
      <c r="G34" s="75" t="s">
        <v>65</v>
      </c>
      <c r="H34" s="76" t="s">
        <v>306</v>
      </c>
      <c r="I34" s="77" t="s">
        <v>3</v>
      </c>
      <c r="J34" s="78">
        <v>9702394.8299999982</v>
      </c>
      <c r="K34" s="22"/>
      <c r="L34" s="23"/>
      <c r="M34" s="32"/>
      <c r="N34" s="24"/>
      <c r="O34" s="20"/>
      <c r="P34" s="20"/>
      <c r="Q34" s="20"/>
      <c r="R34" s="20"/>
      <c r="S34" s="20"/>
      <c r="T34">
        <v>1</v>
      </c>
      <c r="U34"/>
      <c r="V34"/>
      <c r="W34"/>
      <c r="X34"/>
      <c r="Y34"/>
      <c r="Z34"/>
      <c r="AA34"/>
    </row>
    <row r="35" spans="1:27" s="178" customFormat="1" ht="26.15" customHeight="1">
      <c r="A3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5" s="9">
        <v>45</v>
      </c>
      <c r="C35" s="10" t="str">
        <f t="shared" si="1"/>
        <v>1级-2级</v>
      </c>
      <c r="D35" s="10" t="s">
        <v>64</v>
      </c>
      <c r="E35" s="10" t="s">
        <v>65</v>
      </c>
      <c r="F35" s="10" t="s">
        <v>66</v>
      </c>
      <c r="G35" s="10" t="s">
        <v>90</v>
      </c>
      <c r="H35" s="76" t="s">
        <v>105</v>
      </c>
      <c r="I35" s="77" t="s">
        <v>5</v>
      </c>
      <c r="J35" s="26">
        <v>9404850</v>
      </c>
      <c r="K35" s="22"/>
      <c r="L35" s="23"/>
      <c r="M35" s="20"/>
      <c r="N35" s="24"/>
      <c r="O35" s="20"/>
      <c r="P35" s="20"/>
      <c r="Q35" s="20"/>
      <c r="R35" s="20"/>
      <c r="S35" s="20"/>
      <c r="T35">
        <v>45</v>
      </c>
      <c r="U35"/>
      <c r="V35"/>
      <c r="W35"/>
      <c r="X35"/>
      <c r="Y35"/>
      <c r="Z35"/>
      <c r="AA35"/>
    </row>
    <row r="36" spans="1:27" s="178" customFormat="1" ht="13">
      <c r="A3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6" s="9">
        <v>203</v>
      </c>
      <c r="C36" s="10" t="str">
        <f t="shared" si="1"/>
        <v>2级-2级</v>
      </c>
      <c r="D36" s="10" t="s">
        <v>66</v>
      </c>
      <c r="E36" s="10" t="s">
        <v>270</v>
      </c>
      <c r="F36" s="10" t="s">
        <v>66</v>
      </c>
      <c r="G36" s="10" t="s">
        <v>172</v>
      </c>
      <c r="H36" s="76" t="s">
        <v>108</v>
      </c>
      <c r="I36" s="77" t="s">
        <v>5</v>
      </c>
      <c r="J36" s="26">
        <v>9321386.2200000007</v>
      </c>
      <c r="K36" s="54"/>
      <c r="L36" s="55"/>
      <c r="M36" s="56"/>
      <c r="N36" s="57"/>
      <c r="O36" s="58"/>
      <c r="P36" s="58"/>
      <c r="Q36" s="58"/>
      <c r="R36" s="58"/>
      <c r="S36" s="58"/>
      <c r="T36">
        <v>13</v>
      </c>
      <c r="U36" s="162"/>
      <c r="V36" s="162"/>
      <c r="W36" s="162"/>
      <c r="X36" s="162"/>
      <c r="Y36" s="162"/>
      <c r="Z36" s="162"/>
      <c r="AA36" s="162"/>
    </row>
    <row r="37" spans="1:27" ht="13">
      <c r="A37" s="171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7" s="172">
        <v>243</v>
      </c>
      <c r="C37" s="152" t="str">
        <f t="shared" si="1"/>
        <v>2级-2级</v>
      </c>
      <c r="D37" s="152" t="s">
        <v>115</v>
      </c>
      <c r="E37" s="152" t="s">
        <v>172</v>
      </c>
      <c r="F37" s="152" t="s">
        <v>115</v>
      </c>
      <c r="G37" s="152" t="s">
        <v>270</v>
      </c>
      <c r="H37" s="179" t="s">
        <v>274</v>
      </c>
      <c r="I37" s="174" t="s">
        <v>9</v>
      </c>
      <c r="J37" s="175">
        <v>9321386.2200000007</v>
      </c>
      <c r="K37" s="173"/>
      <c r="L37" s="174"/>
      <c r="M37" s="180"/>
      <c r="N37" s="177"/>
      <c r="O37" s="176"/>
      <c r="P37" s="176"/>
      <c r="Q37" s="176"/>
      <c r="R37" s="176"/>
      <c r="S37" s="176"/>
      <c r="T37" s="178">
        <v>61</v>
      </c>
      <c r="U37" s="267"/>
      <c r="V37" s="267"/>
      <c r="W37" s="267"/>
      <c r="X37" s="267"/>
      <c r="Y37" s="267"/>
      <c r="Z37" s="267"/>
      <c r="AA37" s="267"/>
    </row>
    <row r="38" spans="1:27" s="178" customFormat="1" ht="13">
      <c r="A38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8" s="9">
        <v>7</v>
      </c>
      <c r="C38" s="10" t="str">
        <f t="shared" si="1"/>
        <v>1级-2级</v>
      </c>
      <c r="D38" s="10" t="s">
        <v>64</v>
      </c>
      <c r="E38" s="10" t="s">
        <v>65</v>
      </c>
      <c r="F38" s="10" t="s">
        <v>66</v>
      </c>
      <c r="G38" s="10" t="s">
        <v>78</v>
      </c>
      <c r="H38" s="12" t="s">
        <v>79</v>
      </c>
      <c r="I38" s="77" t="s">
        <v>11</v>
      </c>
      <c r="J38" s="14">
        <v>8979980.8000000007</v>
      </c>
      <c r="K38" s="15"/>
      <c r="L38" s="15"/>
      <c r="M38" s="16"/>
      <c r="N38" s="17"/>
      <c r="O38" s="17"/>
      <c r="P38" s="19"/>
      <c r="Q38" s="20"/>
      <c r="R38" s="20"/>
      <c r="S38" s="20"/>
      <c r="T38">
        <v>7</v>
      </c>
      <c r="U38"/>
      <c r="V38"/>
      <c r="W38"/>
      <c r="X38"/>
      <c r="Y38"/>
      <c r="Z38"/>
      <c r="AA38"/>
    </row>
    <row r="39" spans="1:27" s="178" customFormat="1" ht="13">
      <c r="A39" s="147" t="str">
        <f>HYPERLINK("C:\Users\chizh\Desktop\ffcell\提取结果.xlsx#'4内部关联现金流-1'!A1","[提取结果.xlsx]4内部关联现金流-1")</f>
        <v>[提取结果.xlsx]4内部关联现金流-1</v>
      </c>
      <c r="B39" s="9">
        <v>556</v>
      </c>
      <c r="C39" s="10" t="str">
        <f t="shared" si="1"/>
        <v>3级-2级</v>
      </c>
      <c r="D39" s="73" t="s">
        <v>69</v>
      </c>
      <c r="E39" s="73" t="s">
        <v>415</v>
      </c>
      <c r="F39" s="73" t="s">
        <v>66</v>
      </c>
      <c r="G39" s="73" t="s">
        <v>175</v>
      </c>
      <c r="H39" s="118" t="s">
        <v>479</v>
      </c>
      <c r="I39" s="77" t="s">
        <v>6</v>
      </c>
      <c r="J39" s="26">
        <v>8380766.04</v>
      </c>
      <c r="K39" s="22"/>
      <c r="L39" s="23"/>
      <c r="M39" s="20"/>
      <c r="N39" s="24"/>
      <c r="O39" s="20"/>
      <c r="P39" s="20"/>
      <c r="Q39" s="20"/>
      <c r="R39" s="20"/>
      <c r="S39" s="20"/>
      <c r="T39">
        <v>99</v>
      </c>
      <c r="U39"/>
      <c r="V39"/>
      <c r="W39"/>
      <c r="X39"/>
      <c r="Y39"/>
      <c r="Z39"/>
      <c r="AA39"/>
    </row>
    <row r="40" spans="1:27" ht="13">
      <c r="A40" s="171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0" s="172">
        <v>653</v>
      </c>
      <c r="C40" s="152" t="s">
        <v>507</v>
      </c>
      <c r="D40" s="152" t="s">
        <v>66</v>
      </c>
      <c r="E40" s="152" t="s">
        <v>175</v>
      </c>
      <c r="F40" s="152" t="s">
        <v>69</v>
      </c>
      <c r="G40" s="152" t="s">
        <v>319</v>
      </c>
      <c r="H40" s="193" t="s">
        <v>513</v>
      </c>
      <c r="I40" s="174" t="s">
        <v>3</v>
      </c>
      <c r="J40" s="175">
        <v>8380766.04</v>
      </c>
      <c r="K40" s="173"/>
      <c r="L40" s="174"/>
      <c r="M40" s="176"/>
      <c r="N40" s="177"/>
      <c r="O40" s="176"/>
      <c r="P40" s="176"/>
      <c r="Q40" s="176"/>
      <c r="R40" s="176"/>
      <c r="S40" s="176"/>
      <c r="T40" s="178">
        <v>79</v>
      </c>
      <c r="U40" s="178"/>
      <c r="V40" s="178"/>
      <c r="W40" s="178"/>
      <c r="X40" s="178"/>
      <c r="Y40" s="178"/>
      <c r="Z40" s="178"/>
      <c r="AA40" s="178"/>
    </row>
    <row r="41" spans="1:27" ht="13">
      <c r="A4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1" s="9">
        <v>155</v>
      </c>
      <c r="C41" s="10" t="str">
        <f t="shared" ref="C41:C72" si="2">TEXT(D41,"000")&amp;"-"&amp;TEXT(F41,"000")</f>
        <v>2级-3级</v>
      </c>
      <c r="D41" s="10" t="s">
        <v>66</v>
      </c>
      <c r="E41" s="10" t="s">
        <v>84</v>
      </c>
      <c r="F41" s="10" t="s">
        <v>69</v>
      </c>
      <c r="G41" s="10" t="s">
        <v>231</v>
      </c>
      <c r="H41" s="81" t="s">
        <v>232</v>
      </c>
      <c r="I41" s="77" t="s">
        <v>6</v>
      </c>
      <c r="J41" s="26">
        <v>8116227.2300000004</v>
      </c>
      <c r="K41" s="22"/>
      <c r="L41" s="23"/>
      <c r="M41" s="38"/>
      <c r="N41" s="24"/>
      <c r="O41" s="20"/>
      <c r="P41" s="20" t="str">
        <f>IF(N41=0,"OK","待核对")</f>
        <v>OK</v>
      </c>
      <c r="Q41" s="20"/>
      <c r="R41" s="20"/>
      <c r="S41" s="20"/>
      <c r="T41">
        <v>6</v>
      </c>
    </row>
    <row r="42" spans="1:27" s="178" customFormat="1" ht="13">
      <c r="A4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2" s="9">
        <v>400</v>
      </c>
      <c r="C42" s="73" t="str">
        <f t="shared" si="2"/>
        <v>4级-3级</v>
      </c>
      <c r="D42" s="73" t="s">
        <v>72</v>
      </c>
      <c r="E42" s="73" t="s">
        <v>76</v>
      </c>
      <c r="F42" s="73" t="s">
        <v>69</v>
      </c>
      <c r="G42" s="73" t="s">
        <v>153</v>
      </c>
      <c r="H42" s="79" t="s">
        <v>165</v>
      </c>
      <c r="I42" s="77" t="s">
        <v>6</v>
      </c>
      <c r="J42" s="26">
        <v>7986357.8000000007</v>
      </c>
      <c r="K42" s="22"/>
      <c r="L42" s="23"/>
      <c r="M42" s="20"/>
      <c r="N42" s="24"/>
      <c r="O42" s="20"/>
      <c r="P42" s="20"/>
      <c r="Q42" s="20"/>
      <c r="R42" s="20"/>
      <c r="S42" s="20"/>
      <c r="T42">
        <v>67</v>
      </c>
      <c r="U42"/>
      <c r="V42"/>
      <c r="W42"/>
      <c r="X42"/>
      <c r="Y42"/>
      <c r="Z42"/>
      <c r="AA42"/>
    </row>
    <row r="43" spans="1:27" ht="13">
      <c r="A43" s="171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3" s="172">
        <v>77</v>
      </c>
      <c r="C43" s="152" t="str">
        <f t="shared" si="2"/>
        <v>3级-4级</v>
      </c>
      <c r="D43" s="152" t="s">
        <v>116</v>
      </c>
      <c r="E43" s="152" t="s">
        <v>153</v>
      </c>
      <c r="F43" s="152" t="s">
        <v>72</v>
      </c>
      <c r="G43" s="156" t="s">
        <v>182</v>
      </c>
      <c r="H43" s="189" t="s">
        <v>129</v>
      </c>
      <c r="I43" s="174" t="s">
        <v>3</v>
      </c>
      <c r="J43" s="175">
        <v>7978005.7999999998</v>
      </c>
      <c r="K43" s="173"/>
      <c r="L43" s="174"/>
      <c r="M43" s="180"/>
      <c r="N43" s="177"/>
      <c r="O43" s="176"/>
      <c r="P43" s="176"/>
      <c r="Q43" s="197"/>
      <c r="R43" s="197"/>
      <c r="S43" s="197"/>
      <c r="T43" s="178">
        <v>149</v>
      </c>
      <c r="U43" s="178"/>
      <c r="V43" s="178"/>
      <c r="W43" s="178" t="s">
        <v>724</v>
      </c>
      <c r="X43" s="178"/>
      <c r="Y43" s="178"/>
      <c r="Z43" s="178"/>
      <c r="AA43" s="178"/>
    </row>
    <row r="44" spans="1:27" ht="13">
      <c r="A4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44" s="9">
        <v>13</v>
      </c>
      <c r="C44" s="10" t="str">
        <f t="shared" si="2"/>
        <v>1级-2级</v>
      </c>
      <c r="D44" s="10" t="s">
        <v>64</v>
      </c>
      <c r="E44" s="10" t="s">
        <v>65</v>
      </c>
      <c r="F44" s="10" t="s">
        <v>66</v>
      </c>
      <c r="G44" s="10" t="s">
        <v>85</v>
      </c>
      <c r="H44" s="12" t="s">
        <v>79</v>
      </c>
      <c r="I44" s="77" t="s">
        <v>11</v>
      </c>
      <c r="J44" s="14">
        <v>7516447.8300000001</v>
      </c>
      <c r="K44" s="15"/>
      <c r="L44" s="15"/>
      <c r="M44" s="16"/>
      <c r="N44" s="17"/>
      <c r="O44" s="17"/>
      <c r="P44" s="19"/>
      <c r="Q44" s="20"/>
      <c r="R44" s="20"/>
      <c r="S44" s="20"/>
      <c r="T44">
        <v>13</v>
      </c>
    </row>
    <row r="45" spans="1:27" ht="26">
      <c r="A45" s="171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45" s="172">
        <v>144</v>
      </c>
      <c r="C45" s="152" t="str">
        <f t="shared" si="2"/>
        <v>2级-1级</v>
      </c>
      <c r="D45" s="152" t="s">
        <v>115</v>
      </c>
      <c r="E45" s="189" t="s">
        <v>209</v>
      </c>
      <c r="F45" s="198" t="s">
        <v>64</v>
      </c>
      <c r="G45" s="189" t="s">
        <v>210</v>
      </c>
      <c r="H45" s="173" t="s">
        <v>212</v>
      </c>
      <c r="I45" s="174" t="s">
        <v>24</v>
      </c>
      <c r="J45" s="175">
        <v>7516447.8300000001</v>
      </c>
      <c r="K45" s="173"/>
      <c r="L45" s="174"/>
      <c r="M45" s="180"/>
      <c r="N45" s="199"/>
      <c r="O45" s="198"/>
      <c r="P45" s="198"/>
      <c r="Q45" s="198"/>
      <c r="R45" s="198"/>
      <c r="S45" s="198"/>
      <c r="T45" s="178">
        <v>2</v>
      </c>
      <c r="U45" s="178"/>
      <c r="V45" s="178"/>
      <c r="W45" s="178"/>
      <c r="X45" s="178"/>
      <c r="Y45" s="178"/>
      <c r="Z45" s="178"/>
      <c r="AA45" s="178"/>
    </row>
    <row r="46" spans="1:27" s="178" customFormat="1" ht="13">
      <c r="A4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6" s="9">
        <v>242</v>
      </c>
      <c r="C46" s="10" t="str">
        <f t="shared" si="2"/>
        <v>2级-2级</v>
      </c>
      <c r="D46" s="10" t="s">
        <v>115</v>
      </c>
      <c r="E46" s="10" t="s">
        <v>172</v>
      </c>
      <c r="F46" s="10" t="s">
        <v>115</v>
      </c>
      <c r="G46" s="10" t="s">
        <v>94</v>
      </c>
      <c r="H46" s="76" t="s">
        <v>271</v>
      </c>
      <c r="I46" s="77" t="s">
        <v>5</v>
      </c>
      <c r="J46" s="26">
        <v>7200000</v>
      </c>
      <c r="K46" s="22"/>
      <c r="L46" s="23"/>
      <c r="M46" s="32"/>
      <c r="N46" s="24"/>
      <c r="O46" s="20"/>
      <c r="P46" s="20"/>
      <c r="Q46" s="20"/>
      <c r="R46" s="20"/>
      <c r="S46" s="20"/>
      <c r="T46">
        <v>60</v>
      </c>
      <c r="U46" s="162"/>
      <c r="V46" s="162"/>
      <c r="W46" s="162"/>
      <c r="X46" s="162"/>
      <c r="Y46" s="162"/>
      <c r="Z46" s="162"/>
      <c r="AA46" s="162"/>
    </row>
    <row r="47" spans="1:27" ht="26">
      <c r="A47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47" s="9">
        <v>149</v>
      </c>
      <c r="C47" s="10" t="str">
        <f t="shared" si="2"/>
        <v>2级-2级</v>
      </c>
      <c r="D47" s="10" t="s">
        <v>115</v>
      </c>
      <c r="E47" s="81" t="s">
        <v>209</v>
      </c>
      <c r="F47" s="145" t="s">
        <v>115</v>
      </c>
      <c r="G47" s="81" t="s">
        <v>221</v>
      </c>
      <c r="H47" s="51" t="s">
        <v>222</v>
      </c>
      <c r="I47" s="77" t="s">
        <v>11</v>
      </c>
      <c r="J47" s="49">
        <v>6886027.2199999997</v>
      </c>
      <c r="K47" s="22"/>
      <c r="L47" s="23"/>
      <c r="M47" s="38"/>
      <c r="N47" s="24"/>
      <c r="O47" s="20"/>
      <c r="P47" s="20" t="str">
        <f>IF(N47=0,"OK","待核对")</f>
        <v>OK</v>
      </c>
      <c r="Q47" s="20"/>
      <c r="R47" s="20"/>
      <c r="S47" s="20"/>
      <c r="T47">
        <v>7</v>
      </c>
    </row>
    <row r="48" spans="1:27" ht="26">
      <c r="A48" s="171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8" s="172">
        <v>166</v>
      </c>
      <c r="C48" s="152" t="str">
        <f t="shared" si="2"/>
        <v>2级-2级</v>
      </c>
      <c r="D48" s="152" t="s">
        <v>66</v>
      </c>
      <c r="E48" s="152" t="s">
        <v>84</v>
      </c>
      <c r="F48" s="152" t="s">
        <v>66</v>
      </c>
      <c r="G48" s="152" t="s">
        <v>85</v>
      </c>
      <c r="H48" s="196" t="s">
        <v>239</v>
      </c>
      <c r="I48" s="174" t="s">
        <v>24</v>
      </c>
      <c r="J48" s="175">
        <v>6886027.2199999997</v>
      </c>
      <c r="K48" s="173"/>
      <c r="L48" s="174"/>
      <c r="M48" s="176"/>
      <c r="N48" s="177"/>
      <c r="O48" s="176"/>
      <c r="P48" s="176"/>
      <c r="Q48" s="176"/>
      <c r="R48" s="176"/>
      <c r="S48" s="176"/>
      <c r="T48" s="178">
        <v>17</v>
      </c>
      <c r="U48" s="178"/>
      <c r="V48" s="178"/>
      <c r="W48" s="178"/>
      <c r="X48" s="178"/>
      <c r="Y48" s="178"/>
      <c r="Z48" s="178"/>
      <c r="AA48" s="178"/>
    </row>
    <row r="49" spans="1:27" ht="13">
      <c r="A4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49" s="9">
        <v>9</v>
      </c>
      <c r="C49" s="10" t="str">
        <f t="shared" si="2"/>
        <v>1级-2级</v>
      </c>
      <c r="D49" s="10" t="s">
        <v>64</v>
      </c>
      <c r="E49" s="10" t="s">
        <v>65</v>
      </c>
      <c r="F49" s="10" t="s">
        <v>66</v>
      </c>
      <c r="G49" s="10" t="s">
        <v>81</v>
      </c>
      <c r="H49" s="12" t="s">
        <v>79</v>
      </c>
      <c r="I49" s="77" t="s">
        <v>11</v>
      </c>
      <c r="J49" s="14">
        <v>6525130.7000000002</v>
      </c>
      <c r="K49" s="15"/>
      <c r="L49" s="15"/>
      <c r="M49" s="16"/>
      <c r="N49" s="17"/>
      <c r="O49" s="17"/>
      <c r="P49" s="19"/>
      <c r="Q49" s="20"/>
      <c r="R49" s="20"/>
      <c r="S49" s="20"/>
      <c r="T49">
        <v>9</v>
      </c>
    </row>
    <row r="50" spans="1:27" ht="26">
      <c r="A50" s="171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0" s="172">
        <v>79</v>
      </c>
      <c r="C50" s="152" t="str">
        <f t="shared" si="2"/>
        <v>2级-1级</v>
      </c>
      <c r="D50" s="152" t="s">
        <v>66</v>
      </c>
      <c r="E50" s="152" t="s">
        <v>81</v>
      </c>
      <c r="F50" s="152" t="s">
        <v>64</v>
      </c>
      <c r="G50" s="152" t="s">
        <v>65</v>
      </c>
      <c r="H50" s="189" t="s">
        <v>183</v>
      </c>
      <c r="I50" s="174" t="s">
        <v>24</v>
      </c>
      <c r="J50" s="175">
        <v>6525130.7000000002</v>
      </c>
      <c r="K50" s="173"/>
      <c r="L50" s="174"/>
      <c r="M50" s="180"/>
      <c r="N50" s="177"/>
      <c r="O50" s="176"/>
      <c r="P50" s="176"/>
      <c r="Q50" s="197"/>
      <c r="R50" s="197"/>
      <c r="S50" s="197"/>
      <c r="T50" s="178">
        <v>151</v>
      </c>
      <c r="U50" s="178"/>
      <c r="V50" s="178"/>
      <c r="W50" s="178"/>
      <c r="X50" s="178"/>
      <c r="Y50" s="178"/>
      <c r="Z50" s="178"/>
      <c r="AA50" s="178"/>
    </row>
    <row r="51" spans="1:27" ht="13">
      <c r="A5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1" s="9">
        <v>205</v>
      </c>
      <c r="C51" s="10" t="str">
        <f t="shared" si="2"/>
        <v>2级-2级</v>
      </c>
      <c r="D51" s="10" t="s">
        <v>66</v>
      </c>
      <c r="E51" s="11" t="s">
        <v>272</v>
      </c>
      <c r="F51" s="10" t="s">
        <v>66</v>
      </c>
      <c r="G51" s="10" t="s">
        <v>82</v>
      </c>
      <c r="H51" s="76" t="s">
        <v>273</v>
      </c>
      <c r="I51" s="77" t="s">
        <v>9</v>
      </c>
      <c r="J51" s="26">
        <v>5869500</v>
      </c>
      <c r="K51" s="54"/>
      <c r="L51" s="55"/>
      <c r="M51" s="56"/>
      <c r="N51" s="57"/>
      <c r="O51" s="58"/>
      <c r="P51" s="58"/>
      <c r="Q51" s="58"/>
      <c r="R51" s="58"/>
      <c r="S51" s="58"/>
      <c r="T51">
        <v>15</v>
      </c>
      <c r="U51" s="162"/>
      <c r="V51" s="162"/>
      <c r="W51" s="162"/>
      <c r="X51" s="162"/>
      <c r="Y51" s="162"/>
      <c r="Z51" s="162"/>
      <c r="AA51" s="162"/>
    </row>
    <row r="52" spans="1:27" ht="13">
      <c r="A52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2" s="172">
        <v>335</v>
      </c>
      <c r="C52" s="152" t="str">
        <f t="shared" si="2"/>
        <v>4级-4级</v>
      </c>
      <c r="D52" s="152" t="s">
        <v>72</v>
      </c>
      <c r="E52" s="152" t="s">
        <v>97</v>
      </c>
      <c r="F52" s="152" t="s">
        <v>72</v>
      </c>
      <c r="G52" s="152" t="s">
        <v>76</v>
      </c>
      <c r="H52" s="196" t="s">
        <v>165</v>
      </c>
      <c r="I52" s="174" t="s">
        <v>6</v>
      </c>
      <c r="J52" s="175">
        <v>4771795.4800000004</v>
      </c>
      <c r="K52" s="173"/>
      <c r="L52" s="174"/>
      <c r="M52" s="176"/>
      <c r="N52" s="177"/>
      <c r="O52" s="176"/>
      <c r="P52" s="176"/>
      <c r="Q52" s="176"/>
      <c r="R52" s="176"/>
      <c r="S52" s="176"/>
      <c r="T52" s="178">
        <v>43</v>
      </c>
      <c r="U52" s="178"/>
      <c r="V52" s="178"/>
      <c r="W52" s="178"/>
      <c r="X52" s="178"/>
      <c r="Y52" s="178"/>
      <c r="Z52" s="178"/>
      <c r="AA52" s="178"/>
    </row>
    <row r="53" spans="1:27" ht="13">
      <c r="A53" s="147" t="str">
        <f>HYPERLINK("C:\Users\chizh\Desktop\ffcell\提取结果.xlsx#'4内部关联现金流-1'!A1","[提取结果.xlsx]4内部关联现金流-1")</f>
        <v>[提取结果.xlsx]4内部关联现金流-1</v>
      </c>
      <c r="B53" s="9">
        <v>546</v>
      </c>
      <c r="C53" s="10" t="str">
        <f t="shared" si="2"/>
        <v>3级-2级</v>
      </c>
      <c r="D53" s="73" t="s">
        <v>69</v>
      </c>
      <c r="E53" s="73" t="s">
        <v>415</v>
      </c>
      <c r="F53" s="73" t="s">
        <v>66</v>
      </c>
      <c r="G53" s="73" t="s">
        <v>90</v>
      </c>
      <c r="H53" s="118" t="s">
        <v>471</v>
      </c>
      <c r="I53" s="77" t="s">
        <v>3</v>
      </c>
      <c r="J53" s="26">
        <f>3196699.82+1202497.76</f>
        <v>4399197.58</v>
      </c>
      <c r="K53" s="22"/>
      <c r="L53" s="23"/>
      <c r="M53" s="20"/>
      <c r="N53" s="24"/>
      <c r="O53" s="20"/>
      <c r="P53" s="20"/>
      <c r="Q53" s="20"/>
      <c r="R53" s="20"/>
      <c r="S53" s="20"/>
      <c r="T53">
        <v>88</v>
      </c>
    </row>
    <row r="54" spans="1:27" ht="13">
      <c r="A54" s="171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54" s="172">
        <v>572</v>
      </c>
      <c r="C54" s="152" t="str">
        <f t="shared" si="2"/>
        <v>2级-3级</v>
      </c>
      <c r="D54" s="152" t="s">
        <v>66</v>
      </c>
      <c r="E54" s="152" t="s">
        <v>90</v>
      </c>
      <c r="F54" s="152" t="s">
        <v>69</v>
      </c>
      <c r="G54" s="152" t="s">
        <v>415</v>
      </c>
      <c r="H54" s="193" t="s">
        <v>268</v>
      </c>
      <c r="I54" s="174" t="s">
        <v>9</v>
      </c>
      <c r="J54" s="175">
        <v>4399197.58</v>
      </c>
      <c r="K54" s="173"/>
      <c r="L54" s="174"/>
      <c r="M54" s="176"/>
      <c r="N54" s="177"/>
      <c r="O54" s="176"/>
      <c r="P54" s="176"/>
      <c r="Q54" s="176"/>
      <c r="R54" s="176"/>
      <c r="S54" s="176"/>
      <c r="T54" s="178">
        <v>15</v>
      </c>
      <c r="U54" s="178"/>
      <c r="V54" s="178"/>
      <c r="W54" s="178"/>
      <c r="X54" s="178"/>
      <c r="Y54" s="178"/>
      <c r="Z54" s="178"/>
      <c r="AA54" s="178"/>
    </row>
    <row r="55" spans="1:27" ht="13">
      <c r="A5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5" s="9">
        <v>248</v>
      </c>
      <c r="C55" s="10" t="str">
        <f t="shared" si="2"/>
        <v>2级-4级</v>
      </c>
      <c r="D55" s="10" t="s">
        <v>115</v>
      </c>
      <c r="E55" s="11" t="s">
        <v>308</v>
      </c>
      <c r="F55" s="10" t="s">
        <v>163</v>
      </c>
      <c r="G55" s="148" t="s">
        <v>264</v>
      </c>
      <c r="H55" s="76" t="s">
        <v>311</v>
      </c>
      <c r="I55" s="77" t="s">
        <v>5</v>
      </c>
      <c r="J55" s="26">
        <v>4259264.67</v>
      </c>
      <c r="K55" s="22"/>
      <c r="L55" s="23"/>
      <c r="M55" s="32"/>
      <c r="N55" s="24"/>
      <c r="O55" s="20"/>
      <c r="P55" s="20"/>
      <c r="Q55" s="20"/>
      <c r="R55" s="20"/>
      <c r="S55" s="20"/>
      <c r="T55">
        <v>66</v>
      </c>
      <c r="U55" s="162"/>
      <c r="V55" s="162"/>
      <c r="W55" s="162"/>
      <c r="X55" s="162"/>
      <c r="Y55" s="162"/>
      <c r="Z55" s="162"/>
      <c r="AA55" s="162"/>
    </row>
    <row r="56" spans="1:27" ht="13">
      <c r="A56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6" s="172">
        <v>334</v>
      </c>
      <c r="C56" s="152" t="str">
        <f t="shared" si="2"/>
        <v>4级-4级</v>
      </c>
      <c r="D56" s="152" t="s">
        <v>72</v>
      </c>
      <c r="E56" s="152" t="s">
        <v>97</v>
      </c>
      <c r="F56" s="152" t="s">
        <v>72</v>
      </c>
      <c r="G56" s="152" t="s">
        <v>76</v>
      </c>
      <c r="H56" s="196" t="s">
        <v>185</v>
      </c>
      <c r="I56" s="174" t="s">
        <v>9</v>
      </c>
      <c r="J56" s="175">
        <v>4161027.46</v>
      </c>
      <c r="K56" s="173"/>
      <c r="L56" s="174"/>
      <c r="M56" s="176"/>
      <c r="N56" s="177"/>
      <c r="O56" s="176"/>
      <c r="P56" s="176"/>
      <c r="Q56" s="176"/>
      <c r="R56" s="176"/>
      <c r="S56" s="176"/>
      <c r="T56" s="178">
        <v>42</v>
      </c>
      <c r="U56" s="178"/>
      <c r="V56" s="178"/>
      <c r="W56" s="178"/>
      <c r="X56" s="178"/>
      <c r="Y56" s="178"/>
      <c r="Z56" s="178"/>
      <c r="AA56" s="178"/>
    </row>
    <row r="57" spans="1:27" ht="13">
      <c r="A5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7" s="9">
        <v>686</v>
      </c>
      <c r="C57" s="121" t="str">
        <f t="shared" si="2"/>
        <v>3级-4级</v>
      </c>
      <c r="D57" s="121" t="s">
        <v>69</v>
      </c>
      <c r="E57" s="121" t="s">
        <v>341</v>
      </c>
      <c r="F57" s="121" t="s">
        <v>72</v>
      </c>
      <c r="G57" s="121" t="s">
        <v>76</v>
      </c>
      <c r="H57" s="144" t="s">
        <v>165</v>
      </c>
      <c r="I57" s="124" t="s">
        <v>5</v>
      </c>
      <c r="J57" s="123">
        <v>4079089.03</v>
      </c>
      <c r="K57" s="54"/>
      <c r="L57" s="55"/>
      <c r="M57" s="60"/>
      <c r="N57" s="57"/>
      <c r="O57" s="58"/>
      <c r="P57" s="58" t="str">
        <f>IF(N57=0,"OK","待核对")</f>
        <v>OK</v>
      </c>
      <c r="Q57" s="58"/>
      <c r="R57" s="58"/>
      <c r="S57" s="58"/>
      <c r="T57">
        <v>93</v>
      </c>
    </row>
    <row r="58" spans="1:27" ht="13">
      <c r="A5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8" s="9">
        <v>411</v>
      </c>
      <c r="C58" s="73" t="str">
        <f t="shared" si="2"/>
        <v>4级-2级</v>
      </c>
      <c r="D58" s="73" t="s">
        <v>72</v>
      </c>
      <c r="E58" s="73" t="s">
        <v>76</v>
      </c>
      <c r="F58" s="73" t="s">
        <v>115</v>
      </c>
      <c r="G58" s="73" t="s">
        <v>94</v>
      </c>
      <c r="H58" s="79" t="s">
        <v>165</v>
      </c>
      <c r="I58" s="77" t="s">
        <v>6</v>
      </c>
      <c r="J58" s="26">
        <v>3956561.18</v>
      </c>
      <c r="K58" s="22"/>
      <c r="L58" s="23"/>
      <c r="M58" s="20"/>
      <c r="N58" s="24"/>
      <c r="O58" s="20"/>
      <c r="P58" s="20"/>
      <c r="Q58" s="20"/>
      <c r="R58" s="20"/>
      <c r="S58" s="20"/>
      <c r="T58">
        <v>91</v>
      </c>
    </row>
    <row r="59" spans="1:27" ht="13">
      <c r="A5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9" s="9">
        <v>418</v>
      </c>
      <c r="C59" s="73" t="str">
        <f t="shared" si="2"/>
        <v>4级-3级</v>
      </c>
      <c r="D59" s="73" t="s">
        <v>72</v>
      </c>
      <c r="E59" s="73" t="s">
        <v>76</v>
      </c>
      <c r="F59" s="73" t="s">
        <v>69</v>
      </c>
      <c r="G59" s="73" t="s">
        <v>355</v>
      </c>
      <c r="H59" s="79" t="s">
        <v>165</v>
      </c>
      <c r="I59" s="77" t="s">
        <v>6</v>
      </c>
      <c r="J59" s="26">
        <v>3918296.03</v>
      </c>
      <c r="K59" s="22"/>
      <c r="L59" s="23"/>
      <c r="M59" s="20"/>
      <c r="N59" s="24"/>
      <c r="O59" s="20"/>
      <c r="P59" s="20"/>
      <c r="Q59" s="20"/>
      <c r="R59" s="20"/>
      <c r="S59" s="20"/>
      <c r="T59">
        <v>102</v>
      </c>
    </row>
    <row r="60" spans="1:27" ht="13">
      <c r="A60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0" s="172">
        <v>695</v>
      </c>
      <c r="C60" s="157" t="str">
        <f t="shared" si="2"/>
        <v>3级-4级</v>
      </c>
      <c r="D60" s="157" t="s">
        <v>69</v>
      </c>
      <c r="E60" s="157" t="s">
        <v>355</v>
      </c>
      <c r="F60" s="157" t="s">
        <v>72</v>
      </c>
      <c r="G60" s="157" t="s">
        <v>76</v>
      </c>
      <c r="H60" s="190" t="s">
        <v>165</v>
      </c>
      <c r="I60" s="191" t="s">
        <v>5</v>
      </c>
      <c r="J60" s="192">
        <v>3918296.03</v>
      </c>
      <c r="K60" s="173"/>
      <c r="L60" s="174"/>
      <c r="M60" s="200"/>
      <c r="N60" s="177"/>
      <c r="O60" s="176"/>
      <c r="P60" s="176" t="str">
        <f>IF(N60=0,"OK","待核对")</f>
        <v>OK</v>
      </c>
      <c r="Q60" s="176"/>
      <c r="R60" s="176"/>
      <c r="S60" s="176"/>
      <c r="T60" s="178">
        <v>201</v>
      </c>
      <c r="U60" s="178"/>
      <c r="V60" s="178"/>
      <c r="W60" s="178"/>
      <c r="X60" s="178"/>
      <c r="Y60" s="178"/>
      <c r="Z60" s="178"/>
      <c r="AA60" s="178"/>
    </row>
    <row r="61" spans="1:27" ht="13">
      <c r="A6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1" s="9">
        <v>803</v>
      </c>
      <c r="C61" s="121" t="str">
        <f t="shared" si="2"/>
        <v>3级-4级</v>
      </c>
      <c r="D61" s="121" t="s">
        <v>69</v>
      </c>
      <c r="E61" s="121" t="s">
        <v>347</v>
      </c>
      <c r="F61" s="121" t="s">
        <v>72</v>
      </c>
      <c r="G61" s="121" t="s">
        <v>76</v>
      </c>
      <c r="H61" s="144" t="s">
        <v>165</v>
      </c>
      <c r="I61" s="124" t="s">
        <v>5</v>
      </c>
      <c r="J61" s="123">
        <v>3887745.7</v>
      </c>
      <c r="K61" s="54"/>
      <c r="L61" s="55"/>
      <c r="M61" s="56"/>
      <c r="N61" s="57"/>
      <c r="O61" s="58"/>
      <c r="P61" s="58"/>
      <c r="Q61" s="58"/>
      <c r="R61" s="58"/>
      <c r="S61" s="58"/>
      <c r="T61">
        <v>450</v>
      </c>
    </row>
    <row r="62" spans="1:27" ht="13">
      <c r="A6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2" s="9">
        <v>271</v>
      </c>
      <c r="C62" s="10" t="str">
        <f t="shared" si="2"/>
        <v>2级-4级</v>
      </c>
      <c r="D62" s="10" t="s">
        <v>115</v>
      </c>
      <c r="E62" s="10" t="s">
        <v>331</v>
      </c>
      <c r="F62" s="10" t="s">
        <v>163</v>
      </c>
      <c r="G62" s="10" t="s">
        <v>76</v>
      </c>
      <c r="H62" s="81" t="s">
        <v>165</v>
      </c>
      <c r="I62" s="77" t="s">
        <v>5</v>
      </c>
      <c r="J62" s="26">
        <f>2257944.08+1611720.26</f>
        <v>3869664.34</v>
      </c>
      <c r="K62" s="22"/>
      <c r="L62" s="23"/>
      <c r="M62" s="32"/>
      <c r="N62" s="24"/>
      <c r="O62" s="20"/>
      <c r="P62" s="20"/>
      <c r="Q62" s="20"/>
      <c r="R62" s="20"/>
      <c r="S62" s="20"/>
      <c r="T62">
        <v>91</v>
      </c>
      <c r="U62" s="162"/>
      <c r="V62" s="162"/>
      <c r="W62" s="162"/>
      <c r="X62" s="162"/>
      <c r="Y62" s="162"/>
      <c r="Z62" s="162"/>
      <c r="AA62" s="162"/>
    </row>
    <row r="63" spans="1:27" ht="13">
      <c r="A63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3" s="172">
        <v>407</v>
      </c>
      <c r="C63" s="152" t="str">
        <f t="shared" si="2"/>
        <v>4级-2级</v>
      </c>
      <c r="D63" s="152" t="s">
        <v>72</v>
      </c>
      <c r="E63" s="152" t="s">
        <v>76</v>
      </c>
      <c r="F63" s="152" t="s">
        <v>66</v>
      </c>
      <c r="G63" s="152" t="s">
        <v>331</v>
      </c>
      <c r="H63" s="193" t="s">
        <v>165</v>
      </c>
      <c r="I63" s="174" t="s">
        <v>6</v>
      </c>
      <c r="J63" s="175">
        <v>3869664.34</v>
      </c>
      <c r="K63" s="173"/>
      <c r="L63" s="174"/>
      <c r="M63" s="176"/>
      <c r="N63" s="177"/>
      <c r="O63" s="176"/>
      <c r="P63" s="176"/>
      <c r="Q63" s="176"/>
      <c r="R63" s="176"/>
      <c r="S63" s="176"/>
      <c r="T63" s="178">
        <v>87</v>
      </c>
      <c r="U63" s="178"/>
      <c r="V63" s="178"/>
      <c r="W63" s="178"/>
      <c r="X63" s="178"/>
      <c r="Y63" s="178"/>
      <c r="Z63" s="178"/>
      <c r="AA63" s="178"/>
    </row>
    <row r="64" spans="1:27" ht="13">
      <c r="A64" s="171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4" s="172">
        <v>235</v>
      </c>
      <c r="C64" s="152" t="str">
        <f t="shared" si="2"/>
        <v>2级-2级</v>
      </c>
      <c r="D64" s="152" t="s">
        <v>66</v>
      </c>
      <c r="E64" s="152" t="s">
        <v>82</v>
      </c>
      <c r="F64" s="152" t="s">
        <v>66</v>
      </c>
      <c r="G64" s="152" t="s">
        <v>270</v>
      </c>
      <c r="H64" s="189" t="s">
        <v>256</v>
      </c>
      <c r="I64" s="174" t="s">
        <v>5</v>
      </c>
      <c r="J64" s="175">
        <v>3619500</v>
      </c>
      <c r="K64" s="173"/>
      <c r="L64" s="174"/>
      <c r="M64" s="180"/>
      <c r="N64" s="177"/>
      <c r="O64" s="176"/>
      <c r="P64" s="176"/>
      <c r="Q64" s="176"/>
      <c r="R64" s="176"/>
      <c r="S64" s="176"/>
      <c r="T64" s="178">
        <v>53</v>
      </c>
      <c r="U64" s="267"/>
      <c r="V64" s="267"/>
      <c r="W64" s="267"/>
      <c r="X64" s="267"/>
      <c r="Y64" s="267"/>
      <c r="Z64" s="267"/>
      <c r="AA64" s="267"/>
    </row>
    <row r="65" spans="1:27" s="178" customFormat="1" ht="13">
      <c r="A6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5" s="9">
        <v>744</v>
      </c>
      <c r="C65" s="121" t="str">
        <f t="shared" si="2"/>
        <v>3级-4级</v>
      </c>
      <c r="D65" s="121" t="s">
        <v>69</v>
      </c>
      <c r="E65" s="121" t="s">
        <v>354</v>
      </c>
      <c r="F65" s="121" t="s">
        <v>72</v>
      </c>
      <c r="G65" s="117" t="s">
        <v>76</v>
      </c>
      <c r="H65" s="76" t="s">
        <v>644</v>
      </c>
      <c r="I65" s="124" t="s">
        <v>5</v>
      </c>
      <c r="J65" s="123">
        <v>3502298.52</v>
      </c>
      <c r="K65" s="54"/>
      <c r="L65" s="55"/>
      <c r="M65" s="58"/>
      <c r="N65" s="57"/>
      <c r="O65" s="58"/>
      <c r="P65" s="58"/>
      <c r="Q65" s="58"/>
      <c r="R65" s="58"/>
      <c r="S65" s="58"/>
      <c r="T65">
        <v>326</v>
      </c>
      <c r="U65"/>
      <c r="V65"/>
      <c r="W65"/>
      <c r="X65"/>
      <c r="Y65"/>
      <c r="Z65"/>
      <c r="AA65"/>
    </row>
    <row r="66" spans="1:27" ht="13">
      <c r="A66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6" s="172">
        <v>416</v>
      </c>
      <c r="C66" s="152" t="str">
        <f t="shared" si="2"/>
        <v>4级-3级</v>
      </c>
      <c r="D66" s="152" t="s">
        <v>72</v>
      </c>
      <c r="E66" s="152" t="s">
        <v>76</v>
      </c>
      <c r="F66" s="152" t="s">
        <v>69</v>
      </c>
      <c r="G66" s="152" t="s">
        <v>341</v>
      </c>
      <c r="H66" s="193" t="s">
        <v>165</v>
      </c>
      <c r="I66" s="174" t="s">
        <v>6</v>
      </c>
      <c r="J66" s="175">
        <v>3438503.89</v>
      </c>
      <c r="K66" s="173"/>
      <c r="L66" s="174"/>
      <c r="M66" s="176"/>
      <c r="N66" s="177"/>
      <c r="O66" s="176"/>
      <c r="P66" s="176"/>
      <c r="Q66" s="176"/>
      <c r="R66" s="176"/>
      <c r="S66" s="176"/>
      <c r="T66" s="178">
        <v>100</v>
      </c>
      <c r="U66" s="178"/>
      <c r="V66" s="178"/>
      <c r="W66" s="178"/>
      <c r="X66" s="178"/>
      <c r="Y66" s="178"/>
      <c r="Z66" s="178"/>
      <c r="AA66" s="178"/>
    </row>
    <row r="67" spans="1:27" ht="13">
      <c r="A6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7" s="9">
        <v>195</v>
      </c>
      <c r="C67" s="10" t="str">
        <f t="shared" si="2"/>
        <v>2级-4级</v>
      </c>
      <c r="D67" s="10" t="s">
        <v>259</v>
      </c>
      <c r="E67" s="10" t="s">
        <v>253</v>
      </c>
      <c r="F67" s="10" t="s">
        <v>163</v>
      </c>
      <c r="G67" s="10" t="s">
        <v>263</v>
      </c>
      <c r="H67" s="76" t="s">
        <v>165</v>
      </c>
      <c r="I67" s="77" t="s">
        <v>3</v>
      </c>
      <c r="J67" s="26">
        <v>3398440</v>
      </c>
      <c r="K67" s="22"/>
      <c r="L67" s="23"/>
      <c r="M67" s="32"/>
      <c r="N67" s="24"/>
      <c r="O67" s="20"/>
      <c r="P67" s="20"/>
      <c r="Q67" s="20"/>
      <c r="R67" s="20"/>
      <c r="S67" s="20"/>
      <c r="T67">
        <v>5</v>
      </c>
      <c r="U67" s="162"/>
      <c r="V67" s="162"/>
      <c r="W67" s="162"/>
      <c r="X67" s="162"/>
      <c r="Y67" s="162"/>
      <c r="Z67" s="162"/>
      <c r="AA67" s="162"/>
    </row>
    <row r="68" spans="1:27" ht="13">
      <c r="A68" s="147" t="str">
        <f>HYPERLINK("C:\Users\chizh\Desktop\ffcell\提取结果.xlsx#'4内部关联现金流-1'!A1","[提取结果.xlsx]4内部关联现金流-1")</f>
        <v>[提取结果.xlsx]4内部关联现金流-1</v>
      </c>
      <c r="B68" s="9">
        <v>548</v>
      </c>
      <c r="C68" s="10" t="str">
        <f t="shared" si="2"/>
        <v>3级-3级</v>
      </c>
      <c r="D68" s="73" t="s">
        <v>69</v>
      </c>
      <c r="E68" s="73" t="s">
        <v>415</v>
      </c>
      <c r="F68" s="73" t="s">
        <v>69</v>
      </c>
      <c r="G68" s="73" t="s">
        <v>371</v>
      </c>
      <c r="H68" s="118" t="s">
        <v>473</v>
      </c>
      <c r="I68" s="77" t="s">
        <v>6</v>
      </c>
      <c r="J68" s="26">
        <v>3339938</v>
      </c>
      <c r="K68" s="22"/>
      <c r="L68" s="23"/>
      <c r="M68" s="20"/>
      <c r="N68" s="24"/>
      <c r="O68" s="20"/>
      <c r="P68" s="20"/>
      <c r="Q68" s="20"/>
      <c r="R68" s="20"/>
      <c r="S68" s="20"/>
      <c r="T68">
        <v>90</v>
      </c>
    </row>
    <row r="69" spans="1:27" ht="13">
      <c r="A69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" s="172">
        <v>697</v>
      </c>
      <c r="C69" s="157" t="str">
        <f t="shared" si="2"/>
        <v>3级-3级</v>
      </c>
      <c r="D69" s="157" t="s">
        <v>69</v>
      </c>
      <c r="E69" s="157" t="s">
        <v>371</v>
      </c>
      <c r="F69" s="157" t="s">
        <v>69</v>
      </c>
      <c r="G69" s="157" t="s">
        <v>415</v>
      </c>
      <c r="H69" s="190" t="s">
        <v>437</v>
      </c>
      <c r="I69" s="191" t="s">
        <v>3</v>
      </c>
      <c r="J69" s="192">
        <f>3209808+130130</f>
        <v>3339938</v>
      </c>
      <c r="K69" s="173"/>
      <c r="L69" s="174"/>
      <c r="M69" s="180"/>
      <c r="N69" s="177"/>
      <c r="O69" s="176"/>
      <c r="P69" s="176"/>
      <c r="Q69" s="176"/>
      <c r="R69" s="176"/>
      <c r="S69" s="176"/>
      <c r="T69" s="178">
        <v>204</v>
      </c>
      <c r="U69" s="178"/>
      <c r="V69" s="178"/>
      <c r="W69" s="178"/>
      <c r="X69" s="178"/>
      <c r="Y69" s="178"/>
      <c r="Z69" s="178"/>
      <c r="AA69" s="178"/>
    </row>
    <row r="70" spans="1:27" ht="13" customHeight="1">
      <c r="A7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0" s="9">
        <v>339</v>
      </c>
      <c r="C70" s="73" t="str">
        <f t="shared" si="2"/>
        <v>4级-2级</v>
      </c>
      <c r="D70" s="73" t="s">
        <v>72</v>
      </c>
      <c r="E70" s="73" t="s">
        <v>76</v>
      </c>
      <c r="F70" s="75" t="s">
        <v>66</v>
      </c>
      <c r="G70" s="75" t="s">
        <v>90</v>
      </c>
      <c r="H70" s="76" t="s">
        <v>306</v>
      </c>
      <c r="I70" s="77" t="s">
        <v>3</v>
      </c>
      <c r="J70" s="78">
        <v>3240000</v>
      </c>
      <c r="K70" s="22"/>
      <c r="L70" s="23"/>
      <c r="M70" s="32"/>
      <c r="N70" s="24"/>
      <c r="O70" s="20"/>
      <c r="P70" s="20"/>
      <c r="Q70" s="20"/>
      <c r="R70" s="20"/>
      <c r="S70" s="20"/>
      <c r="T70">
        <v>2</v>
      </c>
    </row>
    <row r="71" spans="1:27" ht="13" customHeight="1">
      <c r="A71" s="171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71" s="172">
        <v>571</v>
      </c>
      <c r="C71" s="152" t="str">
        <f t="shared" si="2"/>
        <v>2级-4级</v>
      </c>
      <c r="D71" s="152" t="s">
        <v>66</v>
      </c>
      <c r="E71" s="152" t="s">
        <v>90</v>
      </c>
      <c r="F71" s="152" t="s">
        <v>72</v>
      </c>
      <c r="G71" s="152" t="s">
        <v>76</v>
      </c>
      <c r="H71" s="193" t="s">
        <v>268</v>
      </c>
      <c r="I71" s="174" t="s">
        <v>9</v>
      </c>
      <c r="J71" s="175">
        <v>3240000</v>
      </c>
      <c r="K71" s="173"/>
      <c r="L71" s="174"/>
      <c r="M71" s="176"/>
      <c r="N71" s="177"/>
      <c r="O71" s="176"/>
      <c r="P71" s="176"/>
      <c r="Q71" s="176"/>
      <c r="R71" s="176"/>
      <c r="S71" s="176"/>
      <c r="T71" s="178">
        <v>14</v>
      </c>
      <c r="U71" s="178"/>
      <c r="V71" s="178"/>
      <c r="W71" s="178"/>
      <c r="X71" s="178"/>
      <c r="Y71" s="178"/>
      <c r="Z71" s="178"/>
      <c r="AA71" s="178"/>
    </row>
    <row r="72" spans="1:27" ht="13">
      <c r="A72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2" s="172">
        <v>421</v>
      </c>
      <c r="C72" s="152" t="str">
        <f t="shared" si="2"/>
        <v>4级-3级</v>
      </c>
      <c r="D72" s="152" t="s">
        <v>72</v>
      </c>
      <c r="E72" s="152" t="s">
        <v>76</v>
      </c>
      <c r="F72" s="152" t="s">
        <v>69</v>
      </c>
      <c r="G72" s="152" t="s">
        <v>347</v>
      </c>
      <c r="H72" s="193" t="s">
        <v>165</v>
      </c>
      <c r="I72" s="174" t="s">
        <v>6</v>
      </c>
      <c r="J72" s="175">
        <v>3232508.32</v>
      </c>
      <c r="K72" s="173"/>
      <c r="L72" s="174"/>
      <c r="M72" s="176"/>
      <c r="N72" s="177"/>
      <c r="O72" s="176"/>
      <c r="P72" s="176"/>
      <c r="Q72" s="176"/>
      <c r="R72" s="176"/>
      <c r="S72" s="176"/>
      <c r="T72" s="178">
        <v>105</v>
      </c>
      <c r="U72" s="178"/>
      <c r="V72" s="178"/>
      <c r="W72" s="178"/>
      <c r="X72" s="178"/>
      <c r="Y72" s="178"/>
      <c r="Z72" s="178"/>
      <c r="AA72" s="178"/>
    </row>
    <row r="73" spans="1:27" ht="13" customHeight="1">
      <c r="A7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3" s="9">
        <v>378</v>
      </c>
      <c r="C73" s="73" t="str">
        <f t="shared" ref="C73:C90" si="3">TEXT(D73,"000")&amp;"-"&amp;TEXT(F73,"000")</f>
        <v>4级-2级</v>
      </c>
      <c r="D73" s="73" t="s">
        <v>72</v>
      </c>
      <c r="E73" s="73" t="s">
        <v>76</v>
      </c>
      <c r="F73" s="75" t="s">
        <v>66</v>
      </c>
      <c r="G73" s="75" t="s">
        <v>184</v>
      </c>
      <c r="H73" s="76" t="s">
        <v>306</v>
      </c>
      <c r="I73" s="77" t="s">
        <v>3</v>
      </c>
      <c r="J73" s="78">
        <v>3197846.41</v>
      </c>
      <c r="K73" s="22"/>
      <c r="L73" s="23"/>
      <c r="M73" s="20"/>
      <c r="N73" s="24"/>
      <c r="O73" s="20"/>
      <c r="P73" s="20"/>
      <c r="Q73" s="20"/>
      <c r="R73" s="20"/>
      <c r="S73" s="20"/>
      <c r="T73">
        <v>41</v>
      </c>
    </row>
    <row r="74" spans="1:27" ht="13" customHeight="1">
      <c r="A7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4" s="9">
        <v>85</v>
      </c>
      <c r="C74" s="10" t="str">
        <f t="shared" si="3"/>
        <v>2级-2级</v>
      </c>
      <c r="D74" s="10" t="s">
        <v>66</v>
      </c>
      <c r="E74" s="10" t="s">
        <v>81</v>
      </c>
      <c r="F74" s="10" t="s">
        <v>66</v>
      </c>
      <c r="G74" s="10" t="s">
        <v>169</v>
      </c>
      <c r="H74" s="81" t="s">
        <v>156</v>
      </c>
      <c r="I74" s="77" t="s">
        <v>3</v>
      </c>
      <c r="J74" s="26">
        <v>3131961.56</v>
      </c>
      <c r="K74" s="22"/>
      <c r="L74" s="23"/>
      <c r="M74" s="32"/>
      <c r="N74" s="24"/>
      <c r="O74" s="20"/>
      <c r="P74" s="20"/>
      <c r="Q74" s="33"/>
      <c r="R74" s="33"/>
      <c r="S74" s="33"/>
      <c r="T74">
        <v>157</v>
      </c>
    </row>
    <row r="75" spans="1:27" ht="13">
      <c r="A75" s="147" t="str">
        <f>HYPERLINK("C:\Users\chizh\Desktop\ffcell\提取结果.xlsx#'4内部关联现金流-1'!A1","[提取结果.xlsx]4内部关联现金流-1")</f>
        <v>[提取结果.xlsx]4内部关联现金流-1</v>
      </c>
      <c r="B75" s="9">
        <v>547</v>
      </c>
      <c r="C75" s="10" t="str">
        <f t="shared" si="3"/>
        <v>3级-2级</v>
      </c>
      <c r="D75" s="73" t="s">
        <v>69</v>
      </c>
      <c r="E75" s="73" t="s">
        <v>415</v>
      </c>
      <c r="F75" s="73" t="s">
        <v>66</v>
      </c>
      <c r="G75" s="73" t="s">
        <v>90</v>
      </c>
      <c r="H75" s="118" t="s">
        <v>472</v>
      </c>
      <c r="I75" s="77" t="s">
        <v>6</v>
      </c>
      <c r="J75" s="26">
        <v>3035422</v>
      </c>
      <c r="K75" s="22"/>
      <c r="L75" s="23"/>
      <c r="M75" s="20"/>
      <c r="N75" s="24"/>
      <c r="O75" s="20"/>
      <c r="P75" s="20"/>
      <c r="Q75" s="20"/>
      <c r="R75" s="20"/>
      <c r="S75" s="20"/>
      <c r="T75">
        <v>89</v>
      </c>
    </row>
    <row r="76" spans="1:27" s="178" customFormat="1" ht="13">
      <c r="A76" s="171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76" s="172">
        <v>560</v>
      </c>
      <c r="C76" s="152" t="str">
        <f t="shared" si="3"/>
        <v>2级-3级</v>
      </c>
      <c r="D76" s="152" t="s">
        <v>66</v>
      </c>
      <c r="E76" s="152" t="s">
        <v>90</v>
      </c>
      <c r="F76" s="152" t="s">
        <v>69</v>
      </c>
      <c r="G76" s="152" t="s">
        <v>415</v>
      </c>
      <c r="H76" s="189" t="s">
        <v>297</v>
      </c>
      <c r="I76" s="174" t="s">
        <v>3</v>
      </c>
      <c r="J76" s="175">
        <v>3035422</v>
      </c>
      <c r="K76" s="173"/>
      <c r="L76" s="174"/>
      <c r="M76" s="180"/>
      <c r="N76" s="177"/>
      <c r="O76" s="176"/>
      <c r="P76" s="176"/>
      <c r="Q76" s="176"/>
      <c r="R76" s="176"/>
      <c r="S76" s="176"/>
      <c r="T76" s="178">
        <v>3</v>
      </c>
    </row>
    <row r="77" spans="1:27" ht="13">
      <c r="A7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77" s="9">
        <v>567</v>
      </c>
      <c r="C77" s="10" t="str">
        <f t="shared" si="3"/>
        <v>2级-3级</v>
      </c>
      <c r="D77" s="10" t="s">
        <v>66</v>
      </c>
      <c r="E77" s="10" t="s">
        <v>90</v>
      </c>
      <c r="F77" s="10" t="s">
        <v>69</v>
      </c>
      <c r="G77" s="10" t="s">
        <v>347</v>
      </c>
      <c r="H77" s="79" t="s">
        <v>268</v>
      </c>
      <c r="I77" s="77" t="s">
        <v>9</v>
      </c>
      <c r="J77" s="26">
        <v>3013212.75</v>
      </c>
      <c r="K77" s="54"/>
      <c r="L77" s="55"/>
      <c r="M77" s="60"/>
      <c r="N77" s="57"/>
      <c r="O77" s="58"/>
      <c r="P77" s="58" t="str">
        <f>IF(N77=0,"OK","待核对")</f>
        <v>OK</v>
      </c>
      <c r="Q77" s="58"/>
      <c r="R77" s="58"/>
      <c r="S77" s="58"/>
      <c r="T77">
        <v>10</v>
      </c>
    </row>
    <row r="78" spans="1:27" s="178" customFormat="1" ht="13">
      <c r="A78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8" s="172">
        <v>805</v>
      </c>
      <c r="C78" s="157" t="str">
        <f t="shared" si="3"/>
        <v>3级-2级</v>
      </c>
      <c r="D78" s="157" t="s">
        <v>69</v>
      </c>
      <c r="E78" s="157" t="s">
        <v>347</v>
      </c>
      <c r="F78" s="157" t="s">
        <v>66</v>
      </c>
      <c r="G78" s="157" t="s">
        <v>90</v>
      </c>
      <c r="H78" s="190" t="s">
        <v>165</v>
      </c>
      <c r="I78" s="191" t="s">
        <v>5</v>
      </c>
      <c r="J78" s="192">
        <v>3013212.75</v>
      </c>
      <c r="K78" s="173"/>
      <c r="L78" s="174"/>
      <c r="M78" s="180"/>
      <c r="N78" s="177"/>
      <c r="O78" s="176"/>
      <c r="P78" s="176"/>
      <c r="Q78" s="176"/>
      <c r="R78" s="176"/>
      <c r="S78" s="176"/>
      <c r="T78" s="178">
        <v>452</v>
      </c>
    </row>
    <row r="79" spans="1:27" s="178" customFormat="1" ht="13">
      <c r="A7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9" s="9">
        <v>391</v>
      </c>
      <c r="C79" s="73" t="str">
        <f t="shared" si="3"/>
        <v>4级-2级</v>
      </c>
      <c r="D79" s="73" t="s">
        <v>72</v>
      </c>
      <c r="E79" s="73" t="s">
        <v>76</v>
      </c>
      <c r="F79" s="73" t="s">
        <v>66</v>
      </c>
      <c r="G79" s="73" t="s">
        <v>67</v>
      </c>
      <c r="H79" s="79" t="s">
        <v>165</v>
      </c>
      <c r="I79" s="77" t="s">
        <v>6</v>
      </c>
      <c r="J79" s="26">
        <v>2997275.87</v>
      </c>
      <c r="K79" s="22"/>
      <c r="L79" s="23"/>
      <c r="M79" s="20"/>
      <c r="N79" s="24"/>
      <c r="O79" s="20"/>
      <c r="P79" s="20"/>
      <c r="Q79" s="20"/>
      <c r="R79" s="20"/>
      <c r="S79" s="20"/>
      <c r="T79">
        <v>57</v>
      </c>
      <c r="U79"/>
      <c r="V79"/>
      <c r="W79"/>
      <c r="X79"/>
      <c r="Y79"/>
      <c r="Z79"/>
      <c r="AA79"/>
    </row>
    <row r="80" spans="1:27" ht="13">
      <c r="A8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80" s="9">
        <v>16</v>
      </c>
      <c r="C80" s="10" t="str">
        <f t="shared" si="3"/>
        <v>1级-2级</v>
      </c>
      <c r="D80" s="10" t="s">
        <v>64</v>
      </c>
      <c r="E80" s="10" t="s">
        <v>65</v>
      </c>
      <c r="F80" s="10" t="s">
        <v>66</v>
      </c>
      <c r="G80" s="10" t="s">
        <v>88</v>
      </c>
      <c r="H80" s="12" t="s">
        <v>79</v>
      </c>
      <c r="I80" s="77" t="s">
        <v>11</v>
      </c>
      <c r="J80" s="14">
        <f>303580.26+2576207.4</f>
        <v>2879787.66</v>
      </c>
      <c r="K80" s="15"/>
      <c r="L80" s="15"/>
      <c r="M80" s="16"/>
      <c r="N80" s="17"/>
      <c r="O80" s="17"/>
      <c r="P80" s="19"/>
      <c r="Q80" s="20"/>
      <c r="R80" s="20"/>
      <c r="S80" s="20"/>
      <c r="T80">
        <v>16</v>
      </c>
    </row>
    <row r="81" spans="1:27" s="178" customFormat="1" ht="13">
      <c r="A8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81" s="9">
        <v>43</v>
      </c>
      <c r="C81" s="10" t="str">
        <f t="shared" si="3"/>
        <v>1级-2级</v>
      </c>
      <c r="D81" s="10" t="s">
        <v>64</v>
      </c>
      <c r="E81" s="10" t="s">
        <v>65</v>
      </c>
      <c r="F81" s="10" t="s">
        <v>66</v>
      </c>
      <c r="G81" s="10" t="s">
        <v>76</v>
      </c>
      <c r="H81" s="76" t="s">
        <v>103</v>
      </c>
      <c r="I81" s="77" t="s">
        <v>5</v>
      </c>
      <c r="J81" s="26">
        <f>5576.28+2776057.42</f>
        <v>2781633.6999999997</v>
      </c>
      <c r="K81" s="22"/>
      <c r="L81" s="23"/>
      <c r="M81" s="20"/>
      <c r="N81" s="24"/>
      <c r="O81" s="20"/>
      <c r="P81" s="20"/>
      <c r="Q81" s="20"/>
      <c r="R81" s="20"/>
      <c r="S81" s="20"/>
      <c r="T81">
        <v>43</v>
      </c>
      <c r="U81"/>
      <c r="V81"/>
      <c r="W81"/>
      <c r="X81"/>
      <c r="Y81"/>
      <c r="Z81"/>
      <c r="AA81"/>
    </row>
    <row r="82" spans="1:27" ht="13">
      <c r="A8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2" s="9">
        <v>392</v>
      </c>
      <c r="C82" s="73" t="str">
        <f t="shared" si="3"/>
        <v>4级-2级</v>
      </c>
      <c r="D82" s="73" t="s">
        <v>72</v>
      </c>
      <c r="E82" s="73" t="s">
        <v>76</v>
      </c>
      <c r="F82" s="73" t="s">
        <v>66</v>
      </c>
      <c r="G82" s="10" t="s">
        <v>81</v>
      </c>
      <c r="H82" s="79" t="s">
        <v>165</v>
      </c>
      <c r="I82" s="77" t="s">
        <v>6</v>
      </c>
      <c r="J82" s="26">
        <v>2758551.4000000004</v>
      </c>
      <c r="K82" s="22"/>
      <c r="L82" s="23"/>
      <c r="M82" s="20"/>
      <c r="N82" s="24"/>
      <c r="O82" s="20"/>
      <c r="P82" s="20"/>
      <c r="Q82" s="20"/>
      <c r="R82" s="20"/>
      <c r="S82" s="20"/>
      <c r="T82">
        <v>58</v>
      </c>
    </row>
    <row r="83" spans="1:27" ht="13">
      <c r="A83" s="171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3" s="172">
        <v>63</v>
      </c>
      <c r="C83" s="152" t="str">
        <f t="shared" si="3"/>
        <v>2级-4级</v>
      </c>
      <c r="D83" s="152" t="s">
        <v>66</v>
      </c>
      <c r="E83" s="152" t="s">
        <v>81</v>
      </c>
      <c r="F83" s="152" t="s">
        <v>72</v>
      </c>
      <c r="G83" s="152" t="s">
        <v>76</v>
      </c>
      <c r="H83" s="189" t="s">
        <v>129</v>
      </c>
      <c r="I83" s="174" t="s">
        <v>3</v>
      </c>
      <c r="J83" s="175">
        <v>2758551.4</v>
      </c>
      <c r="K83" s="173"/>
      <c r="L83" s="174"/>
      <c r="M83" s="180"/>
      <c r="N83" s="177"/>
      <c r="O83" s="176"/>
      <c r="P83" s="176"/>
      <c r="Q83" s="197"/>
      <c r="R83" s="197"/>
      <c r="S83" s="197"/>
      <c r="T83" s="178">
        <v>135</v>
      </c>
      <c r="U83" s="178"/>
      <c r="V83" s="178"/>
      <c r="W83" s="178" t="s">
        <v>710</v>
      </c>
      <c r="X83" s="178"/>
      <c r="Y83" s="178"/>
      <c r="Z83" s="178"/>
      <c r="AA83" s="178"/>
    </row>
    <row r="84" spans="1:27" ht="13">
      <c r="A8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4" s="9">
        <v>213</v>
      </c>
      <c r="C84" s="10" t="str">
        <f t="shared" si="3"/>
        <v>2级-2级</v>
      </c>
      <c r="D84" s="10" t="s">
        <v>66</v>
      </c>
      <c r="E84" s="10" t="s">
        <v>109</v>
      </c>
      <c r="F84" s="10" t="s">
        <v>66</v>
      </c>
      <c r="G84" s="10" t="s">
        <v>78</v>
      </c>
      <c r="H84" s="81" t="s">
        <v>276</v>
      </c>
      <c r="I84" s="77" t="s">
        <v>5</v>
      </c>
      <c r="J84" s="26">
        <v>2745116</v>
      </c>
      <c r="K84" s="54"/>
      <c r="L84" s="55"/>
      <c r="M84" s="56"/>
      <c r="N84" s="57"/>
      <c r="O84" s="58"/>
      <c r="P84" s="58"/>
      <c r="Q84" s="58"/>
      <c r="R84" s="58"/>
      <c r="S84" s="58"/>
      <c r="T84">
        <v>31</v>
      </c>
      <c r="U84" s="162"/>
      <c r="V84" s="162"/>
      <c r="W84" s="162"/>
      <c r="X84" s="162"/>
      <c r="Y84" s="162"/>
      <c r="Z84" s="162"/>
      <c r="AA84" s="162"/>
    </row>
    <row r="85" spans="1:27" ht="13">
      <c r="A85" s="147" t="str">
        <f>HYPERLINK("C:\Users\chizh\Desktop\ffcell\提取结果.xlsx#'4内部关联现金流-1'!A1","[提取结果.xlsx]4内部关联现金流-1")</f>
        <v>[提取结果.xlsx]4内部关联现金流-1</v>
      </c>
      <c r="B85" s="9">
        <v>525</v>
      </c>
      <c r="C85" s="10" t="str">
        <f t="shared" si="3"/>
        <v>4级-2级</v>
      </c>
      <c r="D85" s="73" t="s">
        <v>72</v>
      </c>
      <c r="E85" s="73" t="s">
        <v>173</v>
      </c>
      <c r="F85" s="73" t="s">
        <v>66</v>
      </c>
      <c r="G85" s="73" t="s">
        <v>436</v>
      </c>
      <c r="H85" s="81" t="s">
        <v>346</v>
      </c>
      <c r="I85" s="77" t="s">
        <v>6</v>
      </c>
      <c r="J85" s="26">
        <v>2732788</v>
      </c>
      <c r="K85" s="54"/>
      <c r="L85" s="55"/>
      <c r="M85" s="56"/>
      <c r="N85" s="24"/>
      <c r="O85" s="20"/>
      <c r="P85" s="20"/>
      <c r="Q85" s="20"/>
      <c r="R85" s="20"/>
      <c r="S85" s="20"/>
      <c r="T85">
        <v>43</v>
      </c>
    </row>
    <row r="86" spans="1:27" ht="13">
      <c r="A86" s="171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86" s="172">
        <v>559</v>
      </c>
      <c r="C86" s="152" t="str">
        <f t="shared" si="3"/>
        <v>2级-4级</v>
      </c>
      <c r="D86" s="152" t="s">
        <v>66</v>
      </c>
      <c r="E86" s="152" t="s">
        <v>90</v>
      </c>
      <c r="F86" s="152" t="s">
        <v>72</v>
      </c>
      <c r="G86" s="152" t="s">
        <v>173</v>
      </c>
      <c r="H86" s="189" t="s">
        <v>297</v>
      </c>
      <c r="I86" s="174" t="s">
        <v>3</v>
      </c>
      <c r="J86" s="175">
        <v>2732788</v>
      </c>
      <c r="K86" s="173"/>
      <c r="L86" s="174"/>
      <c r="M86" s="180"/>
      <c r="N86" s="177"/>
      <c r="O86" s="176"/>
      <c r="P86" s="176"/>
      <c r="Q86" s="176"/>
      <c r="R86" s="176"/>
      <c r="S86" s="176"/>
      <c r="T86" s="178">
        <v>2</v>
      </c>
      <c r="U86" s="178"/>
      <c r="V86" s="178"/>
      <c r="W86" s="178"/>
      <c r="X86" s="178"/>
      <c r="Y86" s="178"/>
      <c r="Z86" s="178"/>
      <c r="AA86" s="178"/>
    </row>
    <row r="87" spans="1:27" ht="13">
      <c r="A8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7" s="9">
        <v>422</v>
      </c>
      <c r="C87" s="73" t="str">
        <f t="shared" si="3"/>
        <v>4级-3级</v>
      </c>
      <c r="D87" s="73" t="s">
        <v>72</v>
      </c>
      <c r="E87" s="73" t="s">
        <v>76</v>
      </c>
      <c r="F87" s="73" t="s">
        <v>69</v>
      </c>
      <c r="G87" s="73" t="s">
        <v>354</v>
      </c>
      <c r="H87" s="79" t="s">
        <v>165</v>
      </c>
      <c r="I87" s="77" t="s">
        <v>6</v>
      </c>
      <c r="J87" s="26">
        <v>2663263.89</v>
      </c>
      <c r="K87" s="22"/>
      <c r="L87" s="23"/>
      <c r="M87" s="20"/>
      <c r="N87" s="24"/>
      <c r="O87" s="20"/>
      <c r="P87" s="20"/>
      <c r="Q87" s="20"/>
      <c r="R87" s="20"/>
      <c r="S87" s="20"/>
      <c r="T87">
        <v>106</v>
      </c>
    </row>
    <row r="88" spans="1:27" ht="13">
      <c r="A88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8" s="172">
        <v>743</v>
      </c>
      <c r="C88" s="157" t="str">
        <f t="shared" si="3"/>
        <v>3级-4级</v>
      </c>
      <c r="D88" s="157" t="s">
        <v>69</v>
      </c>
      <c r="E88" s="157" t="s">
        <v>354</v>
      </c>
      <c r="F88" s="157" t="s">
        <v>72</v>
      </c>
      <c r="G88" s="160" t="s">
        <v>76</v>
      </c>
      <c r="H88" s="179" t="s">
        <v>643</v>
      </c>
      <c r="I88" s="191" t="s">
        <v>3</v>
      </c>
      <c r="J88" s="192">
        <v>2663263.89</v>
      </c>
      <c r="K88" s="173"/>
      <c r="L88" s="174"/>
      <c r="M88" s="176"/>
      <c r="N88" s="177"/>
      <c r="O88" s="176"/>
      <c r="P88" s="176"/>
      <c r="Q88" s="176"/>
      <c r="R88" s="176"/>
      <c r="S88" s="176"/>
      <c r="T88" s="178">
        <v>325</v>
      </c>
      <c r="U88" s="178"/>
      <c r="V88" s="178"/>
      <c r="W88" s="178"/>
      <c r="X88" s="178"/>
      <c r="Y88" s="178"/>
      <c r="Z88" s="178"/>
      <c r="AA88" s="178"/>
    </row>
    <row r="89" spans="1:27" s="178" customFormat="1" ht="13">
      <c r="A8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9" s="9">
        <v>415</v>
      </c>
      <c r="C89" s="73" t="str">
        <f t="shared" si="3"/>
        <v>4级-3级</v>
      </c>
      <c r="D89" s="73" t="s">
        <v>72</v>
      </c>
      <c r="E89" s="73" t="s">
        <v>76</v>
      </c>
      <c r="F89" s="73" t="s">
        <v>116</v>
      </c>
      <c r="G89" s="73" t="s">
        <v>195</v>
      </c>
      <c r="H89" s="79" t="s">
        <v>165</v>
      </c>
      <c r="I89" s="77" t="s">
        <v>6</v>
      </c>
      <c r="J89" s="26">
        <v>2516073.16</v>
      </c>
      <c r="K89" s="22"/>
      <c r="L89" s="23"/>
      <c r="M89" s="20"/>
      <c r="N89" s="24"/>
      <c r="O89" s="20"/>
      <c r="P89" s="20"/>
      <c r="Q89" s="20"/>
      <c r="R89" s="20"/>
      <c r="S89" s="20"/>
      <c r="T89">
        <v>99</v>
      </c>
      <c r="U89"/>
      <c r="V89"/>
      <c r="W89"/>
      <c r="X89"/>
      <c r="Y89"/>
      <c r="Z89"/>
      <c r="AA89"/>
    </row>
    <row r="90" spans="1:27" ht="13">
      <c r="A9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0" s="9">
        <v>403</v>
      </c>
      <c r="C90" s="73" t="str">
        <f t="shared" si="3"/>
        <v>4级-3级</v>
      </c>
      <c r="D90" s="73" t="s">
        <v>72</v>
      </c>
      <c r="E90" s="73" t="s">
        <v>76</v>
      </c>
      <c r="F90" s="73" t="s">
        <v>69</v>
      </c>
      <c r="G90" s="10" t="s">
        <v>180</v>
      </c>
      <c r="H90" s="79" t="s">
        <v>165</v>
      </c>
      <c r="I90" s="77" t="s">
        <v>6</v>
      </c>
      <c r="J90" s="26">
        <v>2412281.29</v>
      </c>
      <c r="K90" s="22"/>
      <c r="L90" s="23"/>
      <c r="M90" s="20"/>
      <c r="N90" s="24"/>
      <c r="O90" s="20"/>
      <c r="P90" s="20"/>
      <c r="Q90" s="20"/>
      <c r="R90" s="20"/>
      <c r="S90" s="20"/>
      <c r="T90">
        <v>71</v>
      </c>
    </row>
    <row r="91" spans="1:27" ht="13">
      <c r="A9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1" s="9">
        <v>642</v>
      </c>
      <c r="C91" s="10" t="s">
        <v>506</v>
      </c>
      <c r="D91" s="10" t="s">
        <v>66</v>
      </c>
      <c r="E91" s="10" t="s">
        <v>175</v>
      </c>
      <c r="F91" s="10" t="s">
        <v>66</v>
      </c>
      <c r="G91" s="10" t="s">
        <v>515</v>
      </c>
      <c r="H91" s="79" t="s">
        <v>513</v>
      </c>
      <c r="I91" s="77" t="s">
        <v>3</v>
      </c>
      <c r="J91" s="26">
        <v>2406816</v>
      </c>
      <c r="K91" s="22"/>
      <c r="L91" s="23"/>
      <c r="M91" s="20"/>
      <c r="N91" s="24"/>
      <c r="O91" s="20"/>
      <c r="P91" s="20"/>
      <c r="Q91" s="20"/>
      <c r="R91" s="20"/>
      <c r="S91" s="20"/>
      <c r="T91">
        <v>67</v>
      </c>
    </row>
    <row r="92" spans="1:27" ht="14.5">
      <c r="A92" s="171" t="str">
        <f>HYPERLINK("C:\Users\chizh\Desktop\ffcell\提取结果.xlsx#'4内部关联现金流-1'!A1","[提取结果.xlsx]4内部关联现金流-1")</f>
        <v>[提取结果.xlsx]4内部关联现金流-1</v>
      </c>
      <c r="B92" s="172">
        <v>504</v>
      </c>
      <c r="C92" s="152" t="str">
        <f t="shared" ref="C92:C114" si="4">TEXT(D92,"000")&amp;"-"&amp;TEXT(F92,"000")</f>
        <v>2级-2级</v>
      </c>
      <c r="D92" s="152" t="s">
        <v>66</v>
      </c>
      <c r="E92" s="152" t="s">
        <v>106</v>
      </c>
      <c r="F92" s="152" t="s">
        <v>66</v>
      </c>
      <c r="G92" s="152" t="s">
        <v>425</v>
      </c>
      <c r="H92" s="179" t="s">
        <v>403</v>
      </c>
      <c r="I92" s="174" t="s">
        <v>6</v>
      </c>
      <c r="J92" s="175">
        <v>2353720.12</v>
      </c>
      <c r="K92" s="173"/>
      <c r="L92" s="174"/>
      <c r="M92" s="176"/>
      <c r="N92" s="177"/>
      <c r="O92" s="176"/>
      <c r="P92" s="176"/>
      <c r="Q92" s="176"/>
      <c r="R92" s="176"/>
      <c r="S92" s="176"/>
      <c r="T92" s="178">
        <v>13</v>
      </c>
      <c r="U92" s="178"/>
      <c r="V92" s="178"/>
      <c r="W92" s="178"/>
      <c r="X92" s="178"/>
      <c r="Y92" s="178"/>
      <c r="Z92" s="178"/>
      <c r="AA92" s="178"/>
    </row>
    <row r="93" spans="1:27" ht="13">
      <c r="A9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93" s="9">
        <v>75</v>
      </c>
      <c r="C93" s="10" t="str">
        <f t="shared" si="4"/>
        <v>3级-4级</v>
      </c>
      <c r="D93" s="10" t="s">
        <v>116</v>
      </c>
      <c r="E93" s="10" t="s">
        <v>153</v>
      </c>
      <c r="F93" s="10" t="s">
        <v>72</v>
      </c>
      <c r="G93" s="10" t="s">
        <v>76</v>
      </c>
      <c r="H93" s="81" t="s">
        <v>171</v>
      </c>
      <c r="I93" s="77" t="s">
        <v>5</v>
      </c>
      <c r="J93" s="26">
        <v>2293642.34</v>
      </c>
      <c r="K93" s="22"/>
      <c r="L93" s="23"/>
      <c r="M93" s="32"/>
      <c r="N93" s="24"/>
      <c r="O93" s="20"/>
      <c r="P93" s="20"/>
      <c r="Q93" s="33"/>
      <c r="R93" s="33"/>
      <c r="S93" s="33"/>
      <c r="T93">
        <v>147</v>
      </c>
      <c r="W93" t="s">
        <v>722</v>
      </c>
    </row>
    <row r="94" spans="1:27" ht="13">
      <c r="A9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4" s="9">
        <v>236</v>
      </c>
      <c r="C94" s="10" t="str">
        <f t="shared" si="4"/>
        <v>2级-2级</v>
      </c>
      <c r="D94" s="10" t="s">
        <v>66</v>
      </c>
      <c r="E94" s="10" t="s">
        <v>82</v>
      </c>
      <c r="F94" s="10" t="s">
        <v>66</v>
      </c>
      <c r="G94" s="10" t="s">
        <v>270</v>
      </c>
      <c r="H94" s="81" t="s">
        <v>302</v>
      </c>
      <c r="I94" s="77" t="s">
        <v>22</v>
      </c>
      <c r="J94" s="26">
        <v>2250000</v>
      </c>
      <c r="K94" s="54"/>
      <c r="L94" s="55"/>
      <c r="M94" s="56"/>
      <c r="N94" s="57"/>
      <c r="O94" s="58"/>
      <c r="P94" s="58"/>
      <c r="Q94" s="58"/>
      <c r="R94" s="58"/>
      <c r="S94" s="58"/>
      <c r="T94">
        <v>54</v>
      </c>
      <c r="U94" s="162"/>
      <c r="V94" s="162"/>
      <c r="W94" s="162"/>
      <c r="X94" s="162"/>
      <c r="Y94" s="162"/>
      <c r="Z94" s="162"/>
      <c r="AA94" s="162"/>
    </row>
    <row r="95" spans="1:27" ht="13">
      <c r="A95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95" s="9">
        <v>145</v>
      </c>
      <c r="C95" s="10" t="str">
        <f t="shared" si="4"/>
        <v>3级-3级</v>
      </c>
      <c r="D95" s="10" t="s">
        <v>69</v>
      </c>
      <c r="E95" s="10" t="s">
        <v>213</v>
      </c>
      <c r="F95" s="10" t="s">
        <v>69</v>
      </c>
      <c r="G95" s="10" t="s">
        <v>195</v>
      </c>
      <c r="H95" s="119" t="s">
        <v>165</v>
      </c>
      <c r="I95" s="77" t="s">
        <v>6</v>
      </c>
      <c r="J95" s="26">
        <v>2198845.5499999998</v>
      </c>
      <c r="K95" s="22"/>
      <c r="L95" s="23"/>
      <c r="M95" s="32"/>
      <c r="N95" s="24"/>
      <c r="O95" s="20"/>
      <c r="P95" s="20"/>
      <c r="Q95" s="20"/>
      <c r="R95" s="20"/>
      <c r="S95" s="20"/>
      <c r="T95">
        <v>3</v>
      </c>
    </row>
    <row r="96" spans="1:27" ht="13">
      <c r="A96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96" s="172">
        <v>672</v>
      </c>
      <c r="C96" s="157" t="str">
        <f t="shared" si="4"/>
        <v>3级-3级</v>
      </c>
      <c r="D96" s="157" t="s">
        <v>69</v>
      </c>
      <c r="E96" s="157" t="s">
        <v>195</v>
      </c>
      <c r="F96" s="157" t="s">
        <v>69</v>
      </c>
      <c r="G96" s="157" t="s">
        <v>213</v>
      </c>
      <c r="H96" s="190" t="s">
        <v>556</v>
      </c>
      <c r="I96" s="191" t="s">
        <v>5</v>
      </c>
      <c r="J96" s="207">
        <v>2198845.5499999998</v>
      </c>
      <c r="K96" s="173"/>
      <c r="L96" s="174"/>
      <c r="M96" s="180"/>
      <c r="N96" s="177"/>
      <c r="O96" s="176"/>
      <c r="P96" s="176"/>
      <c r="Q96" s="176"/>
      <c r="R96" s="176"/>
      <c r="S96" s="176"/>
      <c r="T96" s="178">
        <v>51</v>
      </c>
      <c r="U96" s="178"/>
      <c r="V96" s="178"/>
      <c r="W96" s="178"/>
      <c r="X96" s="178"/>
      <c r="Y96" s="178"/>
      <c r="Z96" s="178"/>
      <c r="AA96" s="178"/>
    </row>
    <row r="97" spans="1:27" ht="13" customHeight="1">
      <c r="A9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7" s="9">
        <v>347</v>
      </c>
      <c r="C97" s="73" t="str">
        <f t="shared" si="4"/>
        <v>4级-2级</v>
      </c>
      <c r="D97" s="73" t="s">
        <v>72</v>
      </c>
      <c r="E97" s="73" t="s">
        <v>76</v>
      </c>
      <c r="F97" s="75" t="s">
        <v>66</v>
      </c>
      <c r="G97" s="75" t="s">
        <v>80</v>
      </c>
      <c r="H97" s="76" t="s">
        <v>306</v>
      </c>
      <c r="I97" s="77" t="s">
        <v>3</v>
      </c>
      <c r="J97" s="78">
        <v>2183413.1800000002</v>
      </c>
      <c r="K97" s="22"/>
      <c r="L97" s="23"/>
      <c r="M97" s="40"/>
      <c r="N97" s="24"/>
      <c r="O97" s="20"/>
      <c r="P97" s="20" t="str">
        <f>IF(N97=0,"OK","待核对")</f>
        <v>OK</v>
      </c>
      <c r="Q97" s="20"/>
      <c r="R97" s="20"/>
      <c r="S97" s="20"/>
      <c r="T97">
        <v>10</v>
      </c>
    </row>
    <row r="98" spans="1:27" ht="13" customHeight="1">
      <c r="A9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8" s="9">
        <v>320</v>
      </c>
      <c r="C98" s="10" t="str">
        <f t="shared" si="4"/>
        <v>4级-3级</v>
      </c>
      <c r="D98" s="10" t="s">
        <v>72</v>
      </c>
      <c r="E98" s="10" t="s">
        <v>97</v>
      </c>
      <c r="F98" s="10" t="s">
        <v>69</v>
      </c>
      <c r="G98" s="10" t="s">
        <v>354</v>
      </c>
      <c r="H98" s="118" t="s">
        <v>306</v>
      </c>
      <c r="I98" s="77" t="s">
        <v>3</v>
      </c>
      <c r="J98" s="26">
        <v>2108774.75</v>
      </c>
      <c r="K98" s="22"/>
      <c r="L98" s="23"/>
      <c r="M98" s="20"/>
      <c r="N98" s="24"/>
      <c r="O98" s="20"/>
      <c r="P98" s="20"/>
      <c r="Q98" s="20"/>
      <c r="R98" s="20"/>
      <c r="S98" s="20"/>
      <c r="T98">
        <v>28</v>
      </c>
    </row>
    <row r="99" spans="1:27" s="178" customFormat="1" ht="13" customHeight="1">
      <c r="A9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9" s="9">
        <v>369</v>
      </c>
      <c r="C99" s="73" t="str">
        <f t="shared" si="4"/>
        <v>4级-2级</v>
      </c>
      <c r="D99" s="73" t="s">
        <v>72</v>
      </c>
      <c r="E99" s="73" t="s">
        <v>76</v>
      </c>
      <c r="F99" s="75" t="s">
        <v>66</v>
      </c>
      <c r="G99" s="75" t="s">
        <v>83</v>
      </c>
      <c r="H99" s="76" t="s">
        <v>306</v>
      </c>
      <c r="I99" s="77" t="s">
        <v>3</v>
      </c>
      <c r="J99" s="78">
        <v>2100894.64</v>
      </c>
      <c r="K99" s="22"/>
      <c r="L99" s="23"/>
      <c r="M99" s="20"/>
      <c r="N99" s="24"/>
      <c r="O99" s="20"/>
      <c r="P99" s="20"/>
      <c r="Q99" s="20"/>
      <c r="R99" s="20"/>
      <c r="S99" s="20"/>
      <c r="T99">
        <v>32</v>
      </c>
      <c r="U99"/>
      <c r="V99"/>
      <c r="W99"/>
      <c r="X99"/>
      <c r="Y99"/>
      <c r="Z99"/>
      <c r="AA99"/>
    </row>
    <row r="100" spans="1:27" ht="13" customHeight="1">
      <c r="A10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0" s="9">
        <v>219</v>
      </c>
      <c r="C100" s="10" t="str">
        <f t="shared" si="4"/>
        <v>2级-1级</v>
      </c>
      <c r="D100" s="10" t="s">
        <v>115</v>
      </c>
      <c r="E100" s="10" t="s">
        <v>67</v>
      </c>
      <c r="F100" s="10" t="s">
        <v>254</v>
      </c>
      <c r="G100" s="10" t="s">
        <v>65</v>
      </c>
      <c r="H100" s="81" t="s">
        <v>296</v>
      </c>
      <c r="I100" s="77" t="s">
        <v>23</v>
      </c>
      <c r="J100" s="26">
        <v>2063569.7</v>
      </c>
      <c r="K100" s="22"/>
      <c r="L100" s="23"/>
      <c r="M100" s="32"/>
      <c r="N100" s="24"/>
      <c r="O100" s="20"/>
      <c r="P100" s="20"/>
      <c r="Q100" s="20"/>
      <c r="R100" s="20"/>
      <c r="S100" s="20"/>
      <c r="T100">
        <v>37</v>
      </c>
      <c r="U100" s="162"/>
      <c r="V100" s="162"/>
      <c r="W100" s="162"/>
      <c r="X100" s="162"/>
      <c r="Y100" s="162"/>
      <c r="Z100" s="162"/>
      <c r="AA100" s="162"/>
    </row>
    <row r="101" spans="1:27" s="178" customFormat="1" ht="13">
      <c r="A101" s="171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01" s="172">
        <v>1</v>
      </c>
      <c r="C101" s="152" t="str">
        <f t="shared" si="4"/>
        <v>1级-2级</v>
      </c>
      <c r="D101" s="152" t="s">
        <v>64</v>
      </c>
      <c r="E101" s="156" t="s">
        <v>65</v>
      </c>
      <c r="F101" s="152" t="s">
        <v>66</v>
      </c>
      <c r="G101" s="152" t="s">
        <v>67</v>
      </c>
      <c r="H101" s="208" t="s">
        <v>68</v>
      </c>
      <c r="I101" s="174" t="s">
        <v>5</v>
      </c>
      <c r="J101" s="209">
        <f>1946763.86*1.06</f>
        <v>2063569.6916000003</v>
      </c>
      <c r="K101" s="210"/>
      <c r="L101" s="210"/>
      <c r="M101" s="211"/>
      <c r="N101" s="212"/>
      <c r="O101" s="213"/>
      <c r="P101" s="214"/>
      <c r="Q101" s="176"/>
      <c r="R101" s="176"/>
      <c r="S101" s="176"/>
      <c r="T101" s="178">
        <v>1</v>
      </c>
    </row>
    <row r="102" spans="1:27" ht="13">
      <c r="A10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2" s="9">
        <v>663</v>
      </c>
      <c r="C102" s="121" t="str">
        <f t="shared" si="4"/>
        <v>3级-4级</v>
      </c>
      <c r="D102" s="121" t="s">
        <v>69</v>
      </c>
      <c r="E102" s="121" t="s">
        <v>350</v>
      </c>
      <c r="F102" s="121" t="s">
        <v>72</v>
      </c>
      <c r="G102" s="121" t="s">
        <v>264</v>
      </c>
      <c r="H102" s="144" t="s">
        <v>276</v>
      </c>
      <c r="I102" s="122" t="s">
        <v>5</v>
      </c>
      <c r="J102" s="123">
        <v>2063361.51</v>
      </c>
      <c r="K102" s="54"/>
      <c r="L102" s="55"/>
      <c r="M102" s="56"/>
      <c r="N102" s="57"/>
      <c r="O102" s="58"/>
      <c r="P102" s="58"/>
      <c r="Q102" s="58"/>
      <c r="R102" s="58"/>
      <c r="S102" s="58"/>
      <c r="T102">
        <v>3</v>
      </c>
    </row>
    <row r="103" spans="1:27" ht="14.5">
      <c r="A103" s="171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03" s="172">
        <v>868</v>
      </c>
      <c r="C103" s="152" t="str">
        <f t="shared" si="4"/>
        <v>2级-2级</v>
      </c>
      <c r="D103" s="152" t="s">
        <v>66</v>
      </c>
      <c r="E103" s="152" t="s">
        <v>78</v>
      </c>
      <c r="F103" s="152" t="s">
        <v>66</v>
      </c>
      <c r="G103" s="152" t="s">
        <v>109</v>
      </c>
      <c r="H103" s="188" t="s">
        <v>601</v>
      </c>
      <c r="I103" s="174" t="s">
        <v>9</v>
      </c>
      <c r="J103" s="175">
        <v>2058837</v>
      </c>
      <c r="K103" s="173"/>
      <c r="L103" s="174"/>
      <c r="M103" s="176"/>
      <c r="N103" s="177"/>
      <c r="O103" s="176"/>
      <c r="P103" s="176"/>
      <c r="Q103" s="176"/>
      <c r="R103" s="176"/>
      <c r="S103" s="176"/>
      <c r="T103" s="178">
        <v>49</v>
      </c>
      <c r="U103" s="178"/>
      <c r="V103" s="178"/>
      <c r="W103" s="178"/>
      <c r="X103" s="178"/>
      <c r="Y103" s="178"/>
      <c r="Z103" s="178"/>
      <c r="AA103" s="178"/>
    </row>
    <row r="104" spans="1:27" ht="13">
      <c r="A104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4" s="172">
        <v>398</v>
      </c>
      <c r="C104" s="152" t="str">
        <f t="shared" si="4"/>
        <v>4级-3级</v>
      </c>
      <c r="D104" s="152" t="s">
        <v>72</v>
      </c>
      <c r="E104" s="152" t="s">
        <v>76</v>
      </c>
      <c r="F104" s="152" t="s">
        <v>69</v>
      </c>
      <c r="G104" s="152" t="s">
        <v>350</v>
      </c>
      <c r="H104" s="193" t="s">
        <v>165</v>
      </c>
      <c r="I104" s="174" t="s">
        <v>6</v>
      </c>
      <c r="J104" s="175">
        <v>1983969.51</v>
      </c>
      <c r="K104" s="173"/>
      <c r="L104" s="174"/>
      <c r="M104" s="176"/>
      <c r="N104" s="177"/>
      <c r="O104" s="176"/>
      <c r="P104" s="176"/>
      <c r="Q104" s="176"/>
      <c r="R104" s="176"/>
      <c r="S104" s="176"/>
      <c r="T104" s="178">
        <v>65</v>
      </c>
      <c r="U104" s="178"/>
      <c r="V104" s="178"/>
      <c r="W104" s="178"/>
      <c r="X104" s="178"/>
      <c r="Y104" s="178"/>
      <c r="Z104" s="178"/>
      <c r="AA104" s="178"/>
    </row>
    <row r="105" spans="1:27" ht="13">
      <c r="A10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5" s="9">
        <v>404</v>
      </c>
      <c r="C105" s="73" t="str">
        <f t="shared" si="4"/>
        <v>4级-2级</v>
      </c>
      <c r="D105" s="73" t="s">
        <v>72</v>
      </c>
      <c r="E105" s="73" t="s">
        <v>76</v>
      </c>
      <c r="F105" s="73" t="s">
        <v>66</v>
      </c>
      <c r="G105" s="73" t="s">
        <v>80</v>
      </c>
      <c r="H105" s="79" t="s">
        <v>165</v>
      </c>
      <c r="I105" s="77" t="s">
        <v>6</v>
      </c>
      <c r="J105" s="26">
        <v>1936294.7600000002</v>
      </c>
      <c r="K105" s="22"/>
      <c r="L105" s="23"/>
      <c r="M105" s="20"/>
      <c r="N105" s="24"/>
      <c r="O105" s="20"/>
      <c r="P105" s="20"/>
      <c r="Q105" s="20"/>
      <c r="R105" s="20"/>
      <c r="S105" s="20"/>
      <c r="T105">
        <v>72</v>
      </c>
    </row>
    <row r="106" spans="1:27" ht="13">
      <c r="A106" s="171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6" s="172">
        <v>197</v>
      </c>
      <c r="C106" s="152" t="str">
        <f t="shared" si="4"/>
        <v>2级-4级</v>
      </c>
      <c r="D106" s="152" t="s">
        <v>115</v>
      </c>
      <c r="E106" s="152" t="s">
        <v>253</v>
      </c>
      <c r="F106" s="152" t="s">
        <v>163</v>
      </c>
      <c r="G106" s="215" t="s">
        <v>264</v>
      </c>
      <c r="H106" s="179" t="s">
        <v>165</v>
      </c>
      <c r="I106" s="174" t="s">
        <v>6</v>
      </c>
      <c r="J106" s="175">
        <v>1900894.64</v>
      </c>
      <c r="K106" s="173"/>
      <c r="L106" s="174"/>
      <c r="M106" s="200"/>
      <c r="N106" s="177"/>
      <c r="O106" s="176"/>
      <c r="P106" s="176" t="str">
        <f>IF(N106=0,"OK","待核对")</f>
        <v>OK</v>
      </c>
      <c r="Q106" s="176"/>
      <c r="R106" s="176"/>
      <c r="S106" s="176"/>
      <c r="T106" s="178">
        <v>7</v>
      </c>
      <c r="U106" s="267"/>
      <c r="V106" s="267"/>
      <c r="W106" s="267"/>
      <c r="X106" s="267"/>
      <c r="Y106" s="267"/>
      <c r="Z106" s="267"/>
      <c r="AA106" s="267"/>
    </row>
    <row r="107" spans="1:27" ht="13" customHeight="1">
      <c r="A10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7" s="9">
        <v>343</v>
      </c>
      <c r="C107" s="73" t="str">
        <f t="shared" si="4"/>
        <v>4级-3级</v>
      </c>
      <c r="D107" s="73" t="s">
        <v>72</v>
      </c>
      <c r="E107" s="73" t="s">
        <v>76</v>
      </c>
      <c r="F107" s="75" t="s">
        <v>69</v>
      </c>
      <c r="G107" s="75" t="s">
        <v>153</v>
      </c>
      <c r="H107" s="76" t="s">
        <v>306</v>
      </c>
      <c r="I107" s="77" t="s">
        <v>3</v>
      </c>
      <c r="J107" s="78">
        <v>1880830.3900000004</v>
      </c>
      <c r="K107" s="22"/>
      <c r="L107" s="23"/>
      <c r="M107" s="38"/>
      <c r="N107" s="24"/>
      <c r="O107" s="20"/>
      <c r="P107" s="20" t="str">
        <f>IF(N107=0,"OK","待核对")</f>
        <v>OK</v>
      </c>
      <c r="Q107" s="20"/>
      <c r="R107" s="20"/>
      <c r="S107" s="20"/>
      <c r="T107">
        <v>6</v>
      </c>
    </row>
    <row r="108" spans="1:27" ht="13" customHeight="1">
      <c r="A108" s="171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08" s="172">
        <v>76</v>
      </c>
      <c r="C108" s="152" t="str">
        <f t="shared" si="4"/>
        <v>3级-4级</v>
      </c>
      <c r="D108" s="152" t="s">
        <v>116</v>
      </c>
      <c r="E108" s="152" t="s">
        <v>153</v>
      </c>
      <c r="F108" s="152" t="s">
        <v>72</v>
      </c>
      <c r="G108" s="152" t="s">
        <v>76</v>
      </c>
      <c r="H108" s="189" t="s">
        <v>181</v>
      </c>
      <c r="I108" s="174" t="s">
        <v>6</v>
      </c>
      <c r="J108" s="175">
        <v>1872478.39</v>
      </c>
      <c r="K108" s="173"/>
      <c r="L108" s="174"/>
      <c r="M108" s="180"/>
      <c r="N108" s="177"/>
      <c r="O108" s="176"/>
      <c r="P108" s="176"/>
      <c r="Q108" s="197"/>
      <c r="R108" s="197"/>
      <c r="S108" s="197"/>
      <c r="T108" s="178">
        <v>148</v>
      </c>
      <c r="U108" s="178"/>
      <c r="V108" s="178"/>
      <c r="W108" s="178" t="s">
        <v>723</v>
      </c>
      <c r="X108" s="178"/>
      <c r="Y108" s="178"/>
      <c r="Z108" s="178"/>
      <c r="AA108" s="178"/>
    </row>
    <row r="109" spans="1:27" ht="13">
      <c r="A10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9" s="9">
        <v>207</v>
      </c>
      <c r="C109" s="10" t="str">
        <f t="shared" si="4"/>
        <v>2级-4级</v>
      </c>
      <c r="D109" s="10" t="s">
        <v>66</v>
      </c>
      <c r="E109" s="10" t="s">
        <v>270</v>
      </c>
      <c r="F109" s="10" t="s">
        <v>72</v>
      </c>
      <c r="G109" s="10" t="s">
        <v>76</v>
      </c>
      <c r="H109" s="76" t="s">
        <v>276</v>
      </c>
      <c r="I109" s="77" t="s">
        <v>5</v>
      </c>
      <c r="J109" s="26">
        <v>1861001.35</v>
      </c>
      <c r="K109" s="54"/>
      <c r="L109" s="55"/>
      <c r="M109" s="59"/>
      <c r="N109" s="57"/>
      <c r="O109" s="58"/>
      <c r="P109" s="58" t="str">
        <f>IF(N109=0,"OK","待核对")</f>
        <v>OK</v>
      </c>
      <c r="Q109" s="58"/>
      <c r="R109" s="58"/>
      <c r="S109" s="58"/>
      <c r="T109">
        <v>19</v>
      </c>
      <c r="U109" s="162"/>
      <c r="V109" s="162"/>
      <c r="W109" s="162"/>
      <c r="X109" s="162"/>
      <c r="Y109" s="162"/>
      <c r="Z109" s="162"/>
      <c r="AA109" s="162"/>
    </row>
    <row r="110" spans="1:27" ht="13">
      <c r="A1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0" s="9">
        <v>745</v>
      </c>
      <c r="C110" s="121" t="str">
        <f t="shared" si="4"/>
        <v>3级-4级</v>
      </c>
      <c r="D110" s="121" t="s">
        <v>69</v>
      </c>
      <c r="E110" s="121" t="s">
        <v>354</v>
      </c>
      <c r="F110" s="121" t="s">
        <v>72</v>
      </c>
      <c r="G110" s="117" t="s">
        <v>76</v>
      </c>
      <c r="H110" s="76" t="s">
        <v>645</v>
      </c>
      <c r="I110" s="124" t="s">
        <v>6</v>
      </c>
      <c r="J110" s="123">
        <v>1766211.77</v>
      </c>
      <c r="K110" s="54"/>
      <c r="L110" s="55"/>
      <c r="M110" s="58"/>
      <c r="N110" s="57"/>
      <c r="O110" s="58"/>
      <c r="P110" s="58"/>
      <c r="Q110" s="58"/>
      <c r="R110" s="58"/>
      <c r="S110" s="58"/>
      <c r="T110">
        <v>327</v>
      </c>
    </row>
    <row r="111" spans="1:27" s="178" customFormat="1" ht="13">
      <c r="A11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11" s="9">
        <v>18</v>
      </c>
      <c r="C111" s="10" t="str">
        <f t="shared" si="4"/>
        <v>1级-2级</v>
      </c>
      <c r="D111" s="10" t="s">
        <v>64</v>
      </c>
      <c r="E111" s="10" t="s">
        <v>65</v>
      </c>
      <c r="F111" s="10" t="s">
        <v>66</v>
      </c>
      <c r="G111" s="10" t="s">
        <v>90</v>
      </c>
      <c r="H111" s="12" t="s">
        <v>79</v>
      </c>
      <c r="I111" s="77" t="s">
        <v>11</v>
      </c>
      <c r="J111" s="14">
        <v>1750000</v>
      </c>
      <c r="K111" s="15"/>
      <c r="L111" s="15"/>
      <c r="M111" s="16"/>
      <c r="N111" s="17"/>
      <c r="O111" s="17"/>
      <c r="P111" s="19"/>
      <c r="Q111" s="20"/>
      <c r="R111" s="20"/>
      <c r="S111" s="20"/>
      <c r="T111">
        <v>18</v>
      </c>
      <c r="U111"/>
      <c r="V111"/>
      <c r="W111"/>
      <c r="X111"/>
      <c r="Y111"/>
      <c r="Z111"/>
      <c r="AA111"/>
    </row>
    <row r="112" spans="1:27" ht="26">
      <c r="A112" s="171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12" s="172">
        <v>579</v>
      </c>
      <c r="C112" s="152" t="str">
        <f t="shared" si="4"/>
        <v>2级-1级</v>
      </c>
      <c r="D112" s="152" t="s">
        <v>66</v>
      </c>
      <c r="E112" s="152" t="s">
        <v>90</v>
      </c>
      <c r="F112" s="152" t="s">
        <v>64</v>
      </c>
      <c r="G112" s="152" t="s">
        <v>65</v>
      </c>
      <c r="H112" s="193" t="s">
        <v>494</v>
      </c>
      <c r="I112" s="174" t="s">
        <v>24</v>
      </c>
      <c r="J112" s="175">
        <v>1750000</v>
      </c>
      <c r="K112" s="173"/>
      <c r="L112" s="174"/>
      <c r="M112" s="176"/>
      <c r="N112" s="177"/>
      <c r="O112" s="176"/>
      <c r="P112" s="176"/>
      <c r="Q112" s="176"/>
      <c r="R112" s="176"/>
      <c r="S112" s="176"/>
      <c r="T112" s="178">
        <v>22</v>
      </c>
      <c r="U112" s="178"/>
      <c r="V112" s="178"/>
      <c r="W112" s="178"/>
      <c r="X112" s="178"/>
      <c r="Y112" s="178"/>
      <c r="Z112" s="178"/>
      <c r="AA112" s="178"/>
    </row>
    <row r="113" spans="1:27" ht="13">
      <c r="A11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3" s="9">
        <v>395</v>
      </c>
      <c r="C113" s="73" t="str">
        <f t="shared" si="4"/>
        <v>4级-2级</v>
      </c>
      <c r="D113" s="73" t="s">
        <v>72</v>
      </c>
      <c r="E113" s="73" t="s">
        <v>76</v>
      </c>
      <c r="F113" s="73" t="s">
        <v>66</v>
      </c>
      <c r="G113" s="73" t="s">
        <v>184</v>
      </c>
      <c r="H113" s="79" t="s">
        <v>165</v>
      </c>
      <c r="I113" s="77" t="s">
        <v>6</v>
      </c>
      <c r="J113" s="26">
        <v>1748774.35</v>
      </c>
      <c r="K113" s="22"/>
      <c r="L113" s="23"/>
      <c r="M113" s="20"/>
      <c r="N113" s="24"/>
      <c r="O113" s="20"/>
      <c r="P113" s="20"/>
      <c r="Q113" s="20"/>
      <c r="R113" s="20"/>
      <c r="S113" s="20"/>
      <c r="T113">
        <v>62</v>
      </c>
    </row>
    <row r="114" spans="1:27" ht="13" customHeight="1">
      <c r="A114" s="147" t="str">
        <f>HYPERLINK("C:\Users\chizh\Desktop\ffcell\提取结果.xlsx#'4内部关联现金流'!A1","[提取结果.xlsx]4内部关联现金流")</f>
        <v>[提取结果.xlsx]4内部关联现金流</v>
      </c>
      <c r="B114" s="9">
        <v>489</v>
      </c>
      <c r="C114" s="85" t="str">
        <f t="shared" si="4"/>
        <v>2级-2级</v>
      </c>
      <c r="D114" s="100" t="s">
        <v>66</v>
      </c>
      <c r="E114" s="85" t="s">
        <v>80</v>
      </c>
      <c r="F114" s="100" t="s">
        <v>66</v>
      </c>
      <c r="G114" s="100" t="s">
        <v>175</v>
      </c>
      <c r="H114" s="104" t="s">
        <v>383</v>
      </c>
      <c r="I114" s="94" t="s">
        <v>6</v>
      </c>
      <c r="J114" s="89">
        <v>1724048.69</v>
      </c>
      <c r="K114" s="22"/>
      <c r="L114" s="23"/>
      <c r="M114" s="20"/>
      <c r="N114" s="24"/>
      <c r="O114" s="20"/>
      <c r="P114" s="20"/>
      <c r="Q114" s="20"/>
      <c r="R114" s="20"/>
      <c r="S114" s="20"/>
      <c r="T114">
        <v>70</v>
      </c>
    </row>
    <row r="115" spans="1:27" ht="13" customHeight="1">
      <c r="A115" s="171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15" s="172">
        <v>644</v>
      </c>
      <c r="C115" s="152" t="s">
        <v>506</v>
      </c>
      <c r="D115" s="152" t="s">
        <v>66</v>
      </c>
      <c r="E115" s="152" t="s">
        <v>175</v>
      </c>
      <c r="F115" s="152" t="s">
        <v>66</v>
      </c>
      <c r="G115" s="152" t="s">
        <v>445</v>
      </c>
      <c r="H115" s="193" t="s">
        <v>513</v>
      </c>
      <c r="I115" s="174" t="s">
        <v>3</v>
      </c>
      <c r="J115" s="175">
        <v>1724048.69</v>
      </c>
      <c r="K115" s="173"/>
      <c r="L115" s="174"/>
      <c r="M115" s="176"/>
      <c r="N115" s="177"/>
      <c r="O115" s="176"/>
      <c r="P115" s="176"/>
      <c r="Q115" s="176"/>
      <c r="R115" s="176"/>
      <c r="S115" s="176"/>
      <c r="T115" s="178">
        <v>69</v>
      </c>
      <c r="U115" s="178"/>
      <c r="V115" s="178"/>
      <c r="W115" s="178"/>
      <c r="X115" s="178"/>
      <c r="Y115" s="178"/>
      <c r="Z115" s="178"/>
      <c r="AA115" s="178"/>
    </row>
    <row r="116" spans="1:27" ht="13">
      <c r="A11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16" s="9">
        <v>10</v>
      </c>
      <c r="C116" s="10" t="str">
        <f t="shared" ref="C116:C121" si="5">TEXT(D116,"000")&amp;"-"&amp;TEXT(F116,"000")</f>
        <v>1级-2级</v>
      </c>
      <c r="D116" s="10" t="s">
        <v>64</v>
      </c>
      <c r="E116" s="10" t="s">
        <v>65</v>
      </c>
      <c r="F116" s="10" t="s">
        <v>66</v>
      </c>
      <c r="G116" s="10" t="s">
        <v>82</v>
      </c>
      <c r="H116" s="12" t="s">
        <v>79</v>
      </c>
      <c r="I116" s="77" t="s">
        <v>11</v>
      </c>
      <c r="J116" s="14">
        <v>1703634.65</v>
      </c>
      <c r="K116" s="15"/>
      <c r="L116" s="15"/>
      <c r="M116" s="16"/>
      <c r="N116" s="17"/>
      <c r="O116" s="17"/>
      <c r="P116" s="19"/>
      <c r="Q116" s="20"/>
      <c r="R116" s="20"/>
      <c r="S116" s="20"/>
      <c r="T116">
        <v>10</v>
      </c>
    </row>
    <row r="117" spans="1:27" ht="26">
      <c r="A117" s="171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7" s="172">
        <v>241</v>
      </c>
      <c r="C117" s="152" t="str">
        <f t="shared" si="5"/>
        <v>2级-1级</v>
      </c>
      <c r="D117" s="152" t="s">
        <v>66</v>
      </c>
      <c r="E117" s="152" t="s">
        <v>82</v>
      </c>
      <c r="F117" s="152" t="s">
        <v>64</v>
      </c>
      <c r="G117" s="152" t="s">
        <v>65</v>
      </c>
      <c r="H117" s="190" t="s">
        <v>307</v>
      </c>
      <c r="I117" s="174" t="s">
        <v>24</v>
      </c>
      <c r="J117" s="175">
        <v>1703634.65</v>
      </c>
      <c r="K117" s="173"/>
      <c r="L117" s="174"/>
      <c r="M117" s="200"/>
      <c r="N117" s="177"/>
      <c r="O117" s="176"/>
      <c r="P117" s="176" t="str">
        <f>IF(N117=0,"OK","待核对")</f>
        <v>OK</v>
      </c>
      <c r="Q117" s="176"/>
      <c r="R117" s="176"/>
      <c r="S117" s="176"/>
      <c r="T117" s="178">
        <v>59</v>
      </c>
      <c r="U117" s="267"/>
      <c r="V117" s="267"/>
      <c r="W117" s="267"/>
      <c r="X117" s="267"/>
      <c r="Y117" s="267"/>
      <c r="Z117" s="267"/>
      <c r="AA117" s="267"/>
    </row>
    <row r="118" spans="1:27" ht="14.5">
      <c r="A11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18" s="9">
        <v>847</v>
      </c>
      <c r="C118" s="10" t="str">
        <f t="shared" si="5"/>
        <v>2级-2级</v>
      </c>
      <c r="D118" s="73" t="s">
        <v>66</v>
      </c>
      <c r="E118" s="73" t="s">
        <v>78</v>
      </c>
      <c r="F118" s="73" t="s">
        <v>66</v>
      </c>
      <c r="G118" s="73" t="s">
        <v>67</v>
      </c>
      <c r="H118" s="136" t="s">
        <v>403</v>
      </c>
      <c r="I118" s="77" t="s">
        <v>6</v>
      </c>
      <c r="J118" s="26">
        <v>1647274.84</v>
      </c>
      <c r="K118" s="22"/>
      <c r="L118" s="23"/>
      <c r="M118" s="20"/>
      <c r="N118" s="24"/>
      <c r="O118" s="20"/>
      <c r="P118" s="20"/>
      <c r="Q118" s="20"/>
      <c r="R118" s="20"/>
      <c r="S118" s="20"/>
      <c r="T118">
        <v>28</v>
      </c>
    </row>
    <row r="119" spans="1:27" ht="13">
      <c r="A11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9" s="9">
        <v>249</v>
      </c>
      <c r="C119" s="10" t="str">
        <f t="shared" si="5"/>
        <v>2级-4级</v>
      </c>
      <c r="D119" s="10" t="s">
        <v>115</v>
      </c>
      <c r="E119" s="11" t="s">
        <v>308</v>
      </c>
      <c r="F119" s="10" t="s">
        <v>163</v>
      </c>
      <c r="G119" s="148" t="s">
        <v>264</v>
      </c>
      <c r="H119" s="76" t="s">
        <v>312</v>
      </c>
      <c r="I119" s="77" t="s">
        <v>9</v>
      </c>
      <c r="J119" s="26">
        <v>1635655.92</v>
      </c>
      <c r="K119" s="22"/>
      <c r="L119" s="23"/>
      <c r="M119" s="32"/>
      <c r="N119" s="24"/>
      <c r="O119" s="20"/>
      <c r="P119" s="20"/>
      <c r="Q119" s="20"/>
      <c r="R119" s="20"/>
      <c r="S119" s="20"/>
      <c r="T119">
        <v>67</v>
      </c>
      <c r="U119" s="162"/>
      <c r="V119" s="162"/>
      <c r="W119" s="162"/>
      <c r="X119" s="162"/>
      <c r="Y119" s="162"/>
      <c r="Z119" s="162"/>
      <c r="AA119" s="162"/>
    </row>
    <row r="120" spans="1:27" ht="13" customHeight="1">
      <c r="A120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0" s="172">
        <v>368</v>
      </c>
      <c r="C120" s="152" t="str">
        <f t="shared" si="5"/>
        <v>4级-2级</v>
      </c>
      <c r="D120" s="152" t="s">
        <v>72</v>
      </c>
      <c r="E120" s="152" t="s">
        <v>76</v>
      </c>
      <c r="F120" s="154" t="s">
        <v>66</v>
      </c>
      <c r="G120" s="154" t="s">
        <v>87</v>
      </c>
      <c r="H120" s="179" t="s">
        <v>306</v>
      </c>
      <c r="I120" s="174" t="s">
        <v>3</v>
      </c>
      <c r="J120" s="216">
        <v>1635655.92</v>
      </c>
      <c r="K120" s="173"/>
      <c r="L120" s="174"/>
      <c r="M120" s="176"/>
      <c r="N120" s="177"/>
      <c r="O120" s="176"/>
      <c r="P120" s="176"/>
      <c r="Q120" s="176"/>
      <c r="R120" s="176"/>
      <c r="S120" s="176"/>
      <c r="T120" s="178">
        <v>31</v>
      </c>
      <c r="U120" s="178"/>
      <c r="V120" s="178"/>
      <c r="W120" s="178"/>
      <c r="X120" s="178"/>
      <c r="Y120" s="178"/>
      <c r="Z120" s="178"/>
      <c r="AA120" s="178"/>
    </row>
    <row r="121" spans="1:27" ht="13" customHeight="1">
      <c r="A12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1" s="9">
        <v>685</v>
      </c>
      <c r="C121" s="121" t="str">
        <f t="shared" si="5"/>
        <v>3级-2级</v>
      </c>
      <c r="D121" s="121" t="s">
        <v>69</v>
      </c>
      <c r="E121" s="121" t="s">
        <v>245</v>
      </c>
      <c r="F121" s="121" t="s">
        <v>66</v>
      </c>
      <c r="G121" s="121" t="s">
        <v>88</v>
      </c>
      <c r="H121" s="128" t="s">
        <v>77</v>
      </c>
      <c r="I121" s="124" t="s">
        <v>5</v>
      </c>
      <c r="J121" s="123">
        <v>1608352.2</v>
      </c>
      <c r="K121" s="126"/>
      <c r="L121" s="127"/>
      <c r="M121" s="20"/>
      <c r="N121" s="24"/>
      <c r="O121" s="20"/>
      <c r="P121" s="20"/>
      <c r="Q121" s="20"/>
      <c r="R121" s="20"/>
      <c r="S121" s="20"/>
      <c r="T121">
        <v>84</v>
      </c>
    </row>
    <row r="122" spans="1:27" ht="13">
      <c r="A12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22" s="9">
        <v>636</v>
      </c>
      <c r="C122" s="10" t="s">
        <v>506</v>
      </c>
      <c r="D122" s="10" t="s">
        <v>66</v>
      </c>
      <c r="E122" s="10" t="s">
        <v>365</v>
      </c>
      <c r="F122" s="10" t="s">
        <v>66</v>
      </c>
      <c r="G122" s="10" t="s">
        <v>88</v>
      </c>
      <c r="H122" s="79" t="s">
        <v>297</v>
      </c>
      <c r="I122" s="77" t="s">
        <v>3</v>
      </c>
      <c r="J122" s="26">
        <v>1598430.85</v>
      </c>
      <c r="K122" s="22"/>
      <c r="L122" s="23"/>
      <c r="M122" s="20"/>
      <c r="N122" s="24"/>
      <c r="O122" s="20"/>
      <c r="P122" s="20"/>
      <c r="Q122" s="20"/>
      <c r="R122" s="20"/>
      <c r="S122" s="20"/>
      <c r="T122">
        <v>61</v>
      </c>
    </row>
    <row r="123" spans="1:27" ht="13">
      <c r="A12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3" s="9">
        <v>405</v>
      </c>
      <c r="C123" s="73" t="str">
        <f>TEXT(D123,"000")&amp;"-"&amp;TEXT(F123,"000")</f>
        <v>4级-2级</v>
      </c>
      <c r="D123" s="73" t="s">
        <v>72</v>
      </c>
      <c r="E123" s="73" t="s">
        <v>76</v>
      </c>
      <c r="F123" s="73" t="s">
        <v>66</v>
      </c>
      <c r="G123" s="73" t="s">
        <v>87</v>
      </c>
      <c r="H123" s="79" t="s">
        <v>165</v>
      </c>
      <c r="I123" s="77" t="s">
        <v>6</v>
      </c>
      <c r="J123" s="26">
        <v>1571003.55</v>
      </c>
      <c r="K123" s="22"/>
      <c r="L123" s="23"/>
      <c r="M123" s="20"/>
      <c r="N123" s="24"/>
      <c r="O123" s="20"/>
      <c r="P123" s="20"/>
      <c r="Q123" s="20"/>
      <c r="R123" s="20"/>
      <c r="S123" s="20"/>
      <c r="T123">
        <v>73</v>
      </c>
    </row>
    <row r="124" spans="1:27" ht="13">
      <c r="A12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4" s="9">
        <v>402</v>
      </c>
      <c r="C124" s="73" t="str">
        <f>TEXT(D124,"000")&amp;"-"&amp;TEXT(F124,"000")</f>
        <v>4级-3级</v>
      </c>
      <c r="D124" s="73" t="s">
        <v>72</v>
      </c>
      <c r="E124" s="73" t="s">
        <v>76</v>
      </c>
      <c r="F124" s="73" t="s">
        <v>69</v>
      </c>
      <c r="G124" s="73" t="s">
        <v>231</v>
      </c>
      <c r="H124" s="79" t="s">
        <v>165</v>
      </c>
      <c r="I124" s="77" t="s">
        <v>6</v>
      </c>
      <c r="J124" s="26">
        <v>1540772.0199999998</v>
      </c>
      <c r="K124" s="22"/>
      <c r="L124" s="23"/>
      <c r="M124" s="20"/>
      <c r="N124" s="24"/>
      <c r="O124" s="20"/>
      <c r="P124" s="20"/>
      <c r="Q124" s="20"/>
      <c r="R124" s="20"/>
      <c r="S124" s="20"/>
      <c r="T124">
        <v>70</v>
      </c>
    </row>
    <row r="125" spans="1:27" ht="13">
      <c r="A125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125" s="9">
        <v>146</v>
      </c>
      <c r="C125" s="10" t="str">
        <f>TEXT(D125,"000")&amp;"-"&amp;TEXT(F125,"000")</f>
        <v>2级-2级</v>
      </c>
      <c r="D125" s="10" t="s">
        <v>115</v>
      </c>
      <c r="E125" s="81" t="s">
        <v>209</v>
      </c>
      <c r="F125" s="145" t="s">
        <v>115</v>
      </c>
      <c r="G125" s="81" t="s">
        <v>214</v>
      </c>
      <c r="H125" s="81" t="s">
        <v>215</v>
      </c>
      <c r="I125" s="77" t="s">
        <v>9</v>
      </c>
      <c r="J125" s="49">
        <v>1539900</v>
      </c>
      <c r="K125" s="22"/>
      <c r="L125" s="23"/>
      <c r="M125" s="32"/>
      <c r="N125" s="24"/>
      <c r="O125" s="20"/>
      <c r="P125" s="20"/>
      <c r="Q125" s="20"/>
      <c r="R125" s="20"/>
      <c r="S125" s="20"/>
      <c r="T125">
        <v>4</v>
      </c>
    </row>
    <row r="126" spans="1:27" ht="13" customHeight="1">
      <c r="A126" s="147" t="str">
        <f>HYPERLINK("C:\Users\chizh\Desktop\ffcell\提取结果.xlsx#'4内部关联现金流'!A1","[提取结果.xlsx]4内部关联现金流")</f>
        <v>[提取结果.xlsx]4内部关联现金流</v>
      </c>
      <c r="B126" s="9">
        <v>459</v>
      </c>
      <c r="C126" s="85" t="str">
        <f>TEXT(D126,"000")&amp;"-"&amp;TEXT(F126,"000")</f>
        <v>3级-3级</v>
      </c>
      <c r="D126" s="100" t="s">
        <v>69</v>
      </c>
      <c r="E126" s="85" t="s">
        <v>80</v>
      </c>
      <c r="F126" s="100" t="s">
        <v>69</v>
      </c>
      <c r="G126" s="100" t="s">
        <v>102</v>
      </c>
      <c r="H126" s="104" t="s">
        <v>383</v>
      </c>
      <c r="I126" s="97" t="s">
        <v>3</v>
      </c>
      <c r="J126" s="89">
        <v>1511904</v>
      </c>
      <c r="K126" s="22"/>
      <c r="L126" s="23"/>
      <c r="M126" s="20"/>
      <c r="N126" s="24"/>
      <c r="O126" s="20"/>
      <c r="P126" s="20"/>
      <c r="Q126" s="20"/>
      <c r="R126" s="20"/>
      <c r="S126" s="20"/>
      <c r="T126">
        <v>40</v>
      </c>
    </row>
    <row r="127" spans="1:27" ht="13" customHeight="1">
      <c r="A12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27" s="9">
        <v>625</v>
      </c>
      <c r="C127" s="10" t="s">
        <v>506</v>
      </c>
      <c r="D127" s="10" t="s">
        <v>66</v>
      </c>
      <c r="E127" s="10" t="s">
        <v>88</v>
      </c>
      <c r="F127" s="10" t="s">
        <v>66</v>
      </c>
      <c r="G127" s="10" t="s">
        <v>365</v>
      </c>
      <c r="H127" s="79" t="s">
        <v>508</v>
      </c>
      <c r="I127" s="77" t="s">
        <v>26</v>
      </c>
      <c r="J127" s="26">
        <v>1500000</v>
      </c>
      <c r="K127" s="22"/>
      <c r="L127" s="23"/>
      <c r="M127" s="20"/>
      <c r="N127" s="24"/>
      <c r="O127" s="20"/>
      <c r="P127" s="20"/>
      <c r="Q127" s="20"/>
      <c r="R127" s="20"/>
      <c r="S127" s="20"/>
      <c r="T127">
        <v>49</v>
      </c>
    </row>
    <row r="128" spans="1:27" ht="13">
      <c r="A12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8" s="9">
        <v>410</v>
      </c>
      <c r="C128" s="73" t="str">
        <f t="shared" ref="C128:C135" si="6">TEXT(D128,"000")&amp;"-"&amp;TEXT(F128,"000")</f>
        <v>4级-2级</v>
      </c>
      <c r="D128" s="73" t="s">
        <v>72</v>
      </c>
      <c r="E128" s="73" t="s">
        <v>76</v>
      </c>
      <c r="F128" s="73" t="s">
        <v>66</v>
      </c>
      <c r="G128" s="73" t="s">
        <v>86</v>
      </c>
      <c r="H128" s="79" t="s">
        <v>165</v>
      </c>
      <c r="I128" s="77" t="s">
        <v>6</v>
      </c>
      <c r="J128" s="26">
        <v>1489875.48</v>
      </c>
      <c r="K128" s="22"/>
      <c r="L128" s="23"/>
      <c r="M128" s="20"/>
      <c r="N128" s="24"/>
      <c r="O128" s="20"/>
      <c r="P128" s="20"/>
      <c r="Q128" s="20"/>
      <c r="R128" s="20"/>
      <c r="S128" s="20"/>
      <c r="T128">
        <v>90</v>
      </c>
    </row>
    <row r="129" spans="1:27" ht="13">
      <c r="A129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9" s="172">
        <v>389</v>
      </c>
      <c r="C129" s="152" t="str">
        <f t="shared" si="6"/>
        <v>4级-2级</v>
      </c>
      <c r="D129" s="152" t="s">
        <v>72</v>
      </c>
      <c r="E129" s="152" t="s">
        <v>76</v>
      </c>
      <c r="F129" s="152" t="s">
        <v>66</v>
      </c>
      <c r="G129" s="152" t="s">
        <v>270</v>
      </c>
      <c r="H129" s="193" t="s">
        <v>165</v>
      </c>
      <c r="I129" s="174" t="s">
        <v>6</v>
      </c>
      <c r="J129" s="175">
        <v>1466246.91</v>
      </c>
      <c r="K129" s="173"/>
      <c r="L129" s="174"/>
      <c r="M129" s="176"/>
      <c r="N129" s="177"/>
      <c r="O129" s="176"/>
      <c r="P129" s="176"/>
      <c r="Q129" s="176"/>
      <c r="R129" s="176"/>
      <c r="S129" s="176"/>
      <c r="T129" s="178">
        <v>55</v>
      </c>
      <c r="U129" s="178"/>
      <c r="V129" s="178"/>
      <c r="W129" s="178"/>
      <c r="X129" s="178"/>
      <c r="Y129" s="178"/>
      <c r="Z129" s="178"/>
      <c r="AA129" s="178"/>
    </row>
    <row r="130" spans="1:27" ht="13">
      <c r="A13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30" s="9">
        <v>430</v>
      </c>
      <c r="C130" s="73" t="str">
        <f t="shared" si="6"/>
        <v>4级-3级</v>
      </c>
      <c r="D130" s="73" t="s">
        <v>72</v>
      </c>
      <c r="E130" s="73" t="s">
        <v>76</v>
      </c>
      <c r="F130" s="73" t="s">
        <v>69</v>
      </c>
      <c r="G130" s="73" t="s">
        <v>371</v>
      </c>
      <c r="H130" s="79" t="s">
        <v>165</v>
      </c>
      <c r="I130" s="77" t="s">
        <v>6</v>
      </c>
      <c r="J130" s="26">
        <v>1454273.7800000003</v>
      </c>
      <c r="K130" s="22"/>
      <c r="L130" s="23"/>
      <c r="M130" s="20"/>
      <c r="N130" s="24"/>
      <c r="O130" s="20"/>
      <c r="P130" s="20"/>
      <c r="Q130" s="20"/>
      <c r="R130" s="20"/>
      <c r="S130" s="20"/>
      <c r="T130">
        <v>115</v>
      </c>
    </row>
    <row r="131" spans="1:27" ht="13">
      <c r="A131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1" s="172">
        <v>699</v>
      </c>
      <c r="C131" s="157" t="str">
        <f t="shared" si="6"/>
        <v>3级-4级</v>
      </c>
      <c r="D131" s="157" t="s">
        <v>69</v>
      </c>
      <c r="E131" s="157" t="s">
        <v>371</v>
      </c>
      <c r="F131" s="157" t="s">
        <v>72</v>
      </c>
      <c r="G131" s="157" t="s">
        <v>76</v>
      </c>
      <c r="H131" s="190" t="s">
        <v>607</v>
      </c>
      <c r="I131" s="191" t="s">
        <v>3</v>
      </c>
      <c r="J131" s="192">
        <v>1454273.78</v>
      </c>
      <c r="K131" s="173"/>
      <c r="L131" s="174"/>
      <c r="M131" s="180"/>
      <c r="N131" s="177"/>
      <c r="O131" s="176"/>
      <c r="P131" s="176"/>
      <c r="Q131" s="176"/>
      <c r="R131" s="176"/>
      <c r="S131" s="176"/>
      <c r="T131" s="178">
        <v>206</v>
      </c>
      <c r="U131" s="178"/>
      <c r="V131" s="178"/>
      <c r="W131" s="178"/>
      <c r="X131" s="178"/>
      <c r="Y131" s="178"/>
      <c r="Z131" s="178"/>
      <c r="AA131" s="178"/>
    </row>
    <row r="132" spans="1:27" ht="13">
      <c r="A13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32" s="9">
        <v>211</v>
      </c>
      <c r="C132" s="10" t="str">
        <f t="shared" si="6"/>
        <v>3级-2级</v>
      </c>
      <c r="D132" s="10" t="s">
        <v>69</v>
      </c>
      <c r="E132" s="10" t="s">
        <v>285</v>
      </c>
      <c r="F132" s="10" t="s">
        <v>66</v>
      </c>
      <c r="G132" s="10" t="s">
        <v>78</v>
      </c>
      <c r="H132" s="119" t="s">
        <v>286</v>
      </c>
      <c r="I132" s="77" t="s">
        <v>5</v>
      </c>
      <c r="J132" s="26">
        <v>1453492.92</v>
      </c>
      <c r="K132" s="54"/>
      <c r="L132" s="55"/>
      <c r="M132" s="56"/>
      <c r="N132" s="57"/>
      <c r="O132" s="58"/>
      <c r="P132" s="58"/>
      <c r="Q132" s="58"/>
      <c r="R132" s="58"/>
      <c r="S132" s="58"/>
      <c r="T132">
        <v>24</v>
      </c>
      <c r="U132" s="162"/>
      <c r="V132" s="162"/>
      <c r="W132" s="162"/>
      <c r="X132" s="162"/>
      <c r="Y132" s="162"/>
      <c r="Z132" s="162"/>
      <c r="AA132" s="162"/>
    </row>
    <row r="133" spans="1:27" ht="14.5">
      <c r="A133" s="171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3" s="172">
        <v>870</v>
      </c>
      <c r="C133" s="152" t="str">
        <f t="shared" si="6"/>
        <v>2级-3级</v>
      </c>
      <c r="D133" s="152" t="s">
        <v>66</v>
      </c>
      <c r="E133" s="152" t="s">
        <v>78</v>
      </c>
      <c r="F133" s="152" t="s">
        <v>69</v>
      </c>
      <c r="G133" s="152" t="s">
        <v>285</v>
      </c>
      <c r="H133" s="188" t="s">
        <v>601</v>
      </c>
      <c r="I133" s="174" t="s">
        <v>9</v>
      </c>
      <c r="J133" s="175">
        <v>1453492.92</v>
      </c>
      <c r="K133" s="173"/>
      <c r="L133" s="174"/>
      <c r="M133" s="176"/>
      <c r="N133" s="177"/>
      <c r="O133" s="176"/>
      <c r="P133" s="176"/>
      <c r="Q133" s="176"/>
      <c r="R133" s="176"/>
      <c r="S133" s="176"/>
      <c r="T133" s="178">
        <v>51</v>
      </c>
      <c r="U133" s="178"/>
      <c r="V133" s="178"/>
      <c r="W133" s="178"/>
      <c r="X133" s="178"/>
      <c r="Y133" s="178"/>
      <c r="Z133" s="178"/>
      <c r="AA133" s="178"/>
    </row>
    <row r="134" spans="1:27" ht="13">
      <c r="A13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34" s="9">
        <v>399</v>
      </c>
      <c r="C134" s="73" t="str">
        <f t="shared" si="6"/>
        <v>4级-2级</v>
      </c>
      <c r="D134" s="73" t="s">
        <v>72</v>
      </c>
      <c r="E134" s="73" t="s">
        <v>76</v>
      </c>
      <c r="F134" s="73" t="s">
        <v>66</v>
      </c>
      <c r="G134" s="73" t="s">
        <v>109</v>
      </c>
      <c r="H134" s="79" t="s">
        <v>165</v>
      </c>
      <c r="I134" s="77" t="s">
        <v>6</v>
      </c>
      <c r="J134" s="26">
        <v>1447535</v>
      </c>
      <c r="K134" s="22"/>
      <c r="L134" s="23"/>
      <c r="M134" s="20"/>
      <c r="N134" s="24"/>
      <c r="O134" s="20"/>
      <c r="P134" s="20"/>
      <c r="Q134" s="20"/>
      <c r="R134" s="20"/>
      <c r="S134" s="20"/>
      <c r="T134">
        <v>66</v>
      </c>
    </row>
    <row r="135" spans="1:27" ht="13" customHeight="1">
      <c r="A135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35" s="172">
        <v>365</v>
      </c>
      <c r="C135" s="152" t="str">
        <f t="shared" si="6"/>
        <v>4级-3级</v>
      </c>
      <c r="D135" s="152" t="s">
        <v>72</v>
      </c>
      <c r="E135" s="152" t="s">
        <v>76</v>
      </c>
      <c r="F135" s="154" t="s">
        <v>69</v>
      </c>
      <c r="G135" s="154" t="s">
        <v>354</v>
      </c>
      <c r="H135" s="179" t="s">
        <v>306</v>
      </c>
      <c r="I135" s="174" t="s">
        <v>3</v>
      </c>
      <c r="J135" s="216">
        <v>1418532.34</v>
      </c>
      <c r="K135" s="173"/>
      <c r="L135" s="174"/>
      <c r="M135" s="176"/>
      <c r="N135" s="177"/>
      <c r="O135" s="176"/>
      <c r="P135" s="176"/>
      <c r="Q135" s="176"/>
      <c r="R135" s="176"/>
      <c r="S135" s="176"/>
      <c r="T135" s="178">
        <v>28</v>
      </c>
      <c r="U135" s="178"/>
      <c r="V135" s="178"/>
      <c r="W135" s="178"/>
      <c r="X135" s="178"/>
      <c r="Y135" s="178"/>
      <c r="Z135" s="178"/>
      <c r="AA135" s="178"/>
    </row>
    <row r="136" spans="1:27" ht="13" customHeight="1">
      <c r="A136" s="171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6" s="172">
        <v>624</v>
      </c>
      <c r="C136" s="152" t="s">
        <v>506</v>
      </c>
      <c r="D136" s="152" t="s">
        <v>66</v>
      </c>
      <c r="E136" s="152" t="s">
        <v>88</v>
      </c>
      <c r="F136" s="152" t="s">
        <v>66</v>
      </c>
      <c r="G136" s="152" t="s">
        <v>365</v>
      </c>
      <c r="H136" s="193" t="s">
        <v>346</v>
      </c>
      <c r="I136" s="174" t="s">
        <v>6</v>
      </c>
      <c r="J136" s="175">
        <v>1413562.14</v>
      </c>
      <c r="K136" s="173"/>
      <c r="L136" s="174"/>
      <c r="M136" s="176"/>
      <c r="N136" s="177"/>
      <c r="O136" s="176"/>
      <c r="P136" s="176"/>
      <c r="Q136" s="176"/>
      <c r="R136" s="176"/>
      <c r="S136" s="176"/>
      <c r="T136" s="178">
        <v>48</v>
      </c>
      <c r="U136" s="178"/>
      <c r="V136" s="178"/>
      <c r="W136" s="178"/>
      <c r="X136" s="178"/>
      <c r="Y136" s="178"/>
      <c r="Z136" s="178"/>
      <c r="AA136" s="178"/>
    </row>
    <row r="137" spans="1:27" ht="13">
      <c r="A137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7" s="172">
        <v>742</v>
      </c>
      <c r="C137" s="157" t="str">
        <f t="shared" ref="C137:C146" si="7">TEXT(D137,"000")&amp;"-"&amp;TEXT(F137,"000")</f>
        <v>3级-4级</v>
      </c>
      <c r="D137" s="157" t="s">
        <v>69</v>
      </c>
      <c r="E137" s="157" t="s">
        <v>354</v>
      </c>
      <c r="F137" s="157" t="s">
        <v>72</v>
      </c>
      <c r="G137" s="157" t="s">
        <v>97</v>
      </c>
      <c r="H137" s="179" t="s">
        <v>642</v>
      </c>
      <c r="I137" s="191" t="s">
        <v>9</v>
      </c>
      <c r="J137" s="192">
        <v>1413415.89</v>
      </c>
      <c r="K137" s="173"/>
      <c r="L137" s="174"/>
      <c r="M137" s="176"/>
      <c r="N137" s="177"/>
      <c r="O137" s="176"/>
      <c r="P137" s="176"/>
      <c r="Q137" s="176"/>
      <c r="R137" s="176"/>
      <c r="S137" s="176"/>
      <c r="T137" s="178">
        <v>324</v>
      </c>
      <c r="U137" s="178"/>
      <c r="V137" s="178"/>
      <c r="W137" s="178"/>
      <c r="X137" s="178"/>
      <c r="Y137" s="178"/>
      <c r="Z137" s="178"/>
      <c r="AA137" s="178"/>
    </row>
    <row r="138" spans="1:27" ht="13">
      <c r="A138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38" s="9">
        <v>105</v>
      </c>
      <c r="C138" s="10" t="str">
        <f t="shared" si="7"/>
        <v>3级-2级</v>
      </c>
      <c r="D138" s="10" t="s">
        <v>69</v>
      </c>
      <c r="E138" s="10" t="s">
        <v>170</v>
      </c>
      <c r="F138" s="10" t="s">
        <v>66</v>
      </c>
      <c r="G138" s="10" t="s">
        <v>81</v>
      </c>
      <c r="H138" s="119"/>
      <c r="I138" s="77" t="s">
        <v>9</v>
      </c>
      <c r="J138" s="26">
        <v>1400000</v>
      </c>
      <c r="K138" s="22"/>
      <c r="L138" s="23"/>
      <c r="M138" s="20"/>
      <c r="N138" s="24"/>
      <c r="O138" s="20"/>
      <c r="P138" s="20"/>
      <c r="Q138" s="20"/>
      <c r="R138" s="20"/>
      <c r="S138" s="20"/>
      <c r="T138">
        <v>22</v>
      </c>
    </row>
    <row r="139" spans="1:27" ht="13">
      <c r="A13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39" s="9">
        <v>234</v>
      </c>
      <c r="C139" s="10" t="str">
        <f t="shared" si="7"/>
        <v>2级-1级</v>
      </c>
      <c r="D139" s="10" t="s">
        <v>66</v>
      </c>
      <c r="E139" s="10" t="s">
        <v>82</v>
      </c>
      <c r="F139" s="10" t="s">
        <v>64</v>
      </c>
      <c r="G139" s="10" t="s">
        <v>65</v>
      </c>
      <c r="H139" s="81" t="s">
        <v>256</v>
      </c>
      <c r="I139" s="77" t="s">
        <v>5</v>
      </c>
      <c r="J139" s="26">
        <v>1380000</v>
      </c>
      <c r="K139" s="54"/>
      <c r="L139" s="55"/>
      <c r="M139" s="56"/>
      <c r="N139" s="57"/>
      <c r="O139" s="58"/>
      <c r="P139" s="58"/>
      <c r="Q139" s="58"/>
      <c r="R139" s="58"/>
      <c r="S139" s="58"/>
      <c r="T139">
        <v>52</v>
      </c>
      <c r="U139" s="162"/>
      <c r="V139" s="162"/>
      <c r="W139" s="162"/>
      <c r="X139" s="162"/>
      <c r="Y139" s="162"/>
      <c r="Z139" s="162"/>
      <c r="AA139" s="162"/>
    </row>
    <row r="140" spans="1:27" ht="13">
      <c r="A140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40" s="9">
        <v>169</v>
      </c>
      <c r="C140" s="10" t="str">
        <f t="shared" si="7"/>
        <v>2级-3级</v>
      </c>
      <c r="D140" s="10" t="s">
        <v>66</v>
      </c>
      <c r="E140" s="10" t="s">
        <v>84</v>
      </c>
      <c r="F140" s="10" t="s">
        <v>69</v>
      </c>
      <c r="G140" s="10" t="s">
        <v>196</v>
      </c>
      <c r="H140" s="118" t="s">
        <v>241</v>
      </c>
      <c r="I140" s="77" t="s">
        <v>3</v>
      </c>
      <c r="J140" s="26">
        <v>1263464.96</v>
      </c>
      <c r="K140" s="22"/>
      <c r="L140" s="23"/>
      <c r="M140" s="20"/>
      <c r="N140" s="24"/>
      <c r="O140" s="20"/>
      <c r="P140" s="20"/>
      <c r="Q140" s="20"/>
      <c r="R140" s="20"/>
      <c r="S140" s="20"/>
      <c r="T140">
        <v>20</v>
      </c>
    </row>
    <row r="141" spans="1:27" ht="13">
      <c r="A14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41" s="9">
        <v>287</v>
      </c>
      <c r="C141" s="10" t="str">
        <f t="shared" si="7"/>
        <v>2级-4级</v>
      </c>
      <c r="D141" s="10" t="s">
        <v>115</v>
      </c>
      <c r="E141" s="10" t="s">
        <v>92</v>
      </c>
      <c r="F141" s="10" t="s">
        <v>163</v>
      </c>
      <c r="G141" s="10" t="s">
        <v>76</v>
      </c>
      <c r="H141" s="81" t="s">
        <v>103</v>
      </c>
      <c r="I141" s="77" t="s">
        <v>5</v>
      </c>
      <c r="J141" s="69">
        <v>1260651.08</v>
      </c>
      <c r="K141" s="22"/>
      <c r="L141" s="23"/>
      <c r="M141" s="32"/>
      <c r="N141" s="24"/>
      <c r="O141" s="20"/>
      <c r="P141" s="20"/>
      <c r="Q141" s="20"/>
      <c r="R141" s="20"/>
      <c r="S141" s="20"/>
      <c r="T141">
        <v>107</v>
      </c>
      <c r="U141" s="162"/>
      <c r="V141" s="162"/>
      <c r="W141" s="162"/>
      <c r="X141" s="162"/>
      <c r="Y141" s="162"/>
      <c r="Z141" s="162"/>
      <c r="AA141" s="162"/>
    </row>
    <row r="142" spans="1:27" ht="13">
      <c r="A142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2" s="172">
        <v>431</v>
      </c>
      <c r="C142" s="152" t="str">
        <f t="shared" si="7"/>
        <v>4级-2级</v>
      </c>
      <c r="D142" s="152" t="s">
        <v>72</v>
      </c>
      <c r="E142" s="152" t="s">
        <v>76</v>
      </c>
      <c r="F142" s="152" t="s">
        <v>66</v>
      </c>
      <c r="G142" s="152" t="s">
        <v>92</v>
      </c>
      <c r="H142" s="193" t="s">
        <v>165</v>
      </c>
      <c r="I142" s="174" t="s">
        <v>6</v>
      </c>
      <c r="J142" s="175">
        <v>1258911.08</v>
      </c>
      <c r="K142" s="173"/>
      <c r="L142" s="174"/>
      <c r="M142" s="176"/>
      <c r="N142" s="177"/>
      <c r="O142" s="176"/>
      <c r="P142" s="176"/>
      <c r="Q142" s="176"/>
      <c r="R142" s="176"/>
      <c r="S142" s="176"/>
      <c r="T142" s="178">
        <v>118</v>
      </c>
      <c r="U142" s="178"/>
      <c r="V142" s="178"/>
      <c r="W142" s="178"/>
      <c r="X142" s="178"/>
      <c r="Y142" s="178"/>
      <c r="Z142" s="178"/>
      <c r="AA142" s="178"/>
    </row>
    <row r="143" spans="1:27" ht="13">
      <c r="A14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3" s="9">
        <v>295</v>
      </c>
      <c r="C143" s="10" t="str">
        <f t="shared" si="7"/>
        <v>4级-3级</v>
      </c>
      <c r="D143" s="10" t="s">
        <v>72</v>
      </c>
      <c r="E143" s="10" t="s">
        <v>97</v>
      </c>
      <c r="F143" s="10" t="s">
        <v>69</v>
      </c>
      <c r="G143" s="10" t="s">
        <v>195</v>
      </c>
      <c r="H143" s="81" t="s">
        <v>165</v>
      </c>
      <c r="I143" s="77" t="s">
        <v>6</v>
      </c>
      <c r="J143" s="26">
        <v>1229417.8500000001</v>
      </c>
      <c r="K143" s="22"/>
      <c r="L143" s="23"/>
      <c r="M143" s="32"/>
      <c r="N143" s="24"/>
      <c r="O143" s="20"/>
      <c r="P143" s="20"/>
      <c r="Q143" s="20"/>
      <c r="R143" s="20"/>
      <c r="S143" s="20"/>
      <c r="T143">
        <v>3</v>
      </c>
    </row>
    <row r="144" spans="1:27" ht="13">
      <c r="A144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44" s="172">
        <v>670</v>
      </c>
      <c r="C144" s="157" t="str">
        <f t="shared" si="7"/>
        <v>3级-4级</v>
      </c>
      <c r="D144" s="157" t="s">
        <v>69</v>
      </c>
      <c r="E144" s="157" t="s">
        <v>195</v>
      </c>
      <c r="F144" s="157" t="s">
        <v>72</v>
      </c>
      <c r="G144" s="157" t="s">
        <v>97</v>
      </c>
      <c r="H144" s="190" t="s">
        <v>556</v>
      </c>
      <c r="I144" s="191" t="s">
        <v>5</v>
      </c>
      <c r="J144" s="207">
        <v>1229417.8500000001</v>
      </c>
      <c r="K144" s="173"/>
      <c r="L144" s="174"/>
      <c r="M144" s="180"/>
      <c r="N144" s="177"/>
      <c r="O144" s="176"/>
      <c r="P144" s="176"/>
      <c r="Q144" s="176"/>
      <c r="R144" s="176"/>
      <c r="S144" s="176"/>
      <c r="T144" s="178">
        <v>49</v>
      </c>
      <c r="U144" s="178"/>
      <c r="V144" s="178"/>
      <c r="W144" s="178"/>
      <c r="X144" s="178"/>
      <c r="Y144" s="178"/>
      <c r="Z144" s="178"/>
      <c r="AA144" s="178"/>
    </row>
    <row r="145" spans="1:27" ht="14.5">
      <c r="A14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45" s="9">
        <v>859</v>
      </c>
      <c r="C145" s="10" t="str">
        <f t="shared" si="7"/>
        <v>2级-4级</v>
      </c>
      <c r="D145" s="73" t="s">
        <v>66</v>
      </c>
      <c r="E145" s="73" t="s">
        <v>78</v>
      </c>
      <c r="F145" s="73" t="s">
        <v>72</v>
      </c>
      <c r="G145" s="73" t="s">
        <v>76</v>
      </c>
      <c r="H145" s="136" t="s">
        <v>276</v>
      </c>
      <c r="I145" s="77" t="s">
        <v>5</v>
      </c>
      <c r="J145" s="26">
        <v>1196970.92</v>
      </c>
      <c r="K145" s="22"/>
      <c r="L145" s="23"/>
      <c r="M145" s="20"/>
      <c r="N145" s="24"/>
      <c r="O145" s="20"/>
      <c r="P145" s="20"/>
      <c r="Q145" s="20"/>
      <c r="R145" s="20"/>
      <c r="S145" s="20"/>
      <c r="T145">
        <v>40</v>
      </c>
    </row>
    <row r="146" spans="1:27" s="178" customFormat="1" ht="13">
      <c r="A14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46" s="9">
        <v>874</v>
      </c>
      <c r="C146" s="10" t="str">
        <f t="shared" si="7"/>
        <v>2级-1级</v>
      </c>
      <c r="D146" s="73" t="s">
        <v>66</v>
      </c>
      <c r="E146" s="73" t="s">
        <v>78</v>
      </c>
      <c r="F146" s="73" t="s">
        <v>64</v>
      </c>
      <c r="G146" s="73" t="s">
        <v>65</v>
      </c>
      <c r="H146" s="119" t="s">
        <v>256</v>
      </c>
      <c r="I146" s="77" t="s">
        <v>5</v>
      </c>
      <c r="J146" s="26">
        <v>1146250</v>
      </c>
      <c r="K146" s="22"/>
      <c r="L146" s="23"/>
      <c r="M146" s="20"/>
      <c r="N146" s="24"/>
      <c r="O146" s="20"/>
      <c r="P146" s="20"/>
      <c r="Q146" s="20"/>
      <c r="R146" s="20"/>
      <c r="S146" s="20"/>
      <c r="T146">
        <v>55</v>
      </c>
      <c r="U146"/>
      <c r="V146"/>
      <c r="W146"/>
      <c r="X146"/>
      <c r="Y146"/>
      <c r="Z146"/>
      <c r="AA146"/>
    </row>
    <row r="147" spans="1:27" ht="13">
      <c r="A14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47" s="9">
        <v>221</v>
      </c>
      <c r="C147" s="10" t="str">
        <f>TEXT(D147,"000")&amp;"-"&amp;TEXT(F148,"000")</f>
        <v>000-3级</v>
      </c>
      <c r="D147" s="10"/>
      <c r="E147" s="153"/>
      <c r="F147" s="10" t="s">
        <v>115</v>
      </c>
      <c r="G147" s="10" t="s">
        <v>78</v>
      </c>
      <c r="H147" s="81" t="s">
        <v>297</v>
      </c>
      <c r="I147" s="77" t="s">
        <v>3</v>
      </c>
      <c r="J147" s="26">
        <v>1136704.8400000001</v>
      </c>
      <c r="K147" s="22"/>
      <c r="L147" s="23"/>
      <c r="M147" s="32"/>
      <c r="N147" s="24"/>
      <c r="O147" s="20"/>
      <c r="P147" s="20"/>
      <c r="Q147" s="20"/>
      <c r="R147" s="20"/>
      <c r="S147" s="20"/>
      <c r="T147">
        <v>39</v>
      </c>
      <c r="U147" s="162"/>
      <c r="V147" s="162"/>
      <c r="W147" s="162"/>
      <c r="X147" s="162"/>
      <c r="Y147" s="162"/>
      <c r="Z147" s="162"/>
      <c r="AA147" s="162"/>
    </row>
    <row r="148" spans="1:27" ht="13" customHeight="1">
      <c r="A14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8" s="9">
        <v>340</v>
      </c>
      <c r="C148" s="73" t="str">
        <f>TEXT(D148,"000")&amp;"-"&amp;TEXT(F148,"000")</f>
        <v>4级-3级</v>
      </c>
      <c r="D148" s="73" t="s">
        <v>72</v>
      </c>
      <c r="E148" s="73" t="s">
        <v>76</v>
      </c>
      <c r="F148" s="75" t="s">
        <v>69</v>
      </c>
      <c r="G148" s="75" t="s">
        <v>359</v>
      </c>
      <c r="H148" s="76" t="s">
        <v>306</v>
      </c>
      <c r="I148" s="77" t="s">
        <v>3</v>
      </c>
      <c r="J148" s="78">
        <v>1089814.1300000001</v>
      </c>
      <c r="K148" s="22"/>
      <c r="L148" s="23"/>
      <c r="M148" s="32"/>
      <c r="N148" s="24"/>
      <c r="O148" s="20"/>
      <c r="P148" s="20"/>
      <c r="Q148" s="20"/>
      <c r="R148" s="20"/>
      <c r="S148" s="20"/>
      <c r="T148">
        <v>3</v>
      </c>
    </row>
    <row r="149" spans="1:27" ht="26.5" customHeight="1">
      <c r="A149" s="171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49" s="172">
        <v>563</v>
      </c>
      <c r="C149" s="152" t="str">
        <f>TEXT(D149,"000")&amp;"-"&amp;TEXT(F149,"000")</f>
        <v>3级-4级</v>
      </c>
      <c r="D149" s="152" t="s">
        <v>69</v>
      </c>
      <c r="E149" s="152" t="s">
        <v>359</v>
      </c>
      <c r="F149" s="152" t="s">
        <v>72</v>
      </c>
      <c r="G149" s="152" t="s">
        <v>76</v>
      </c>
      <c r="H149" s="189" t="s">
        <v>485</v>
      </c>
      <c r="I149" s="174" t="s">
        <v>6</v>
      </c>
      <c r="J149" s="175">
        <v>1089814.1299999999</v>
      </c>
      <c r="K149" s="173"/>
      <c r="L149" s="174"/>
      <c r="M149" s="200"/>
      <c r="N149" s="177"/>
      <c r="O149" s="176"/>
      <c r="P149" s="176" t="str">
        <f>IF(N149=0,"OK","待核对")</f>
        <v>OK</v>
      </c>
      <c r="Q149" s="176"/>
      <c r="R149" s="176"/>
      <c r="S149" s="176"/>
      <c r="T149" s="178">
        <v>6</v>
      </c>
      <c r="U149" s="178"/>
      <c r="V149" s="178"/>
      <c r="W149" s="178"/>
      <c r="X149" s="178"/>
      <c r="Y149" s="178"/>
      <c r="Z149" s="178"/>
      <c r="AA149" s="178"/>
    </row>
    <row r="150" spans="1:27" ht="13">
      <c r="A15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50" s="9">
        <v>582</v>
      </c>
      <c r="C150" s="10" t="s">
        <v>499</v>
      </c>
      <c r="D150" s="10" t="s">
        <v>69</v>
      </c>
      <c r="E150" s="10" t="s">
        <v>476</v>
      </c>
      <c r="F150" s="10" t="s">
        <v>69</v>
      </c>
      <c r="G150" s="10" t="s">
        <v>102</v>
      </c>
      <c r="H150" s="119"/>
      <c r="I150" s="77" t="s">
        <v>3</v>
      </c>
      <c r="J150" s="26">
        <v>1082427.3400000001</v>
      </c>
      <c r="K150" s="22"/>
      <c r="L150" s="23"/>
      <c r="M150" s="32"/>
      <c r="N150" s="24"/>
      <c r="O150" s="20"/>
      <c r="P150" s="20"/>
      <c r="Q150" s="20"/>
      <c r="R150" s="20"/>
      <c r="S150" s="20"/>
      <c r="T150">
        <v>1</v>
      </c>
    </row>
    <row r="151" spans="1:27" ht="13">
      <c r="A15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1" s="9">
        <v>433</v>
      </c>
      <c r="C151" s="73" t="str">
        <f t="shared" ref="C151:C159" si="8">TEXT(D151,"000")&amp;"-"&amp;TEXT(F151,"000")</f>
        <v>003-001</v>
      </c>
      <c r="D151" s="73">
        <v>3</v>
      </c>
      <c r="E151" s="73" t="s">
        <v>372</v>
      </c>
      <c r="F151" s="73">
        <v>1</v>
      </c>
      <c r="G151" s="148" t="s">
        <v>65</v>
      </c>
      <c r="H151" s="81" t="s">
        <v>373</v>
      </c>
      <c r="I151" s="77" t="s">
        <v>3</v>
      </c>
      <c r="J151" s="82">
        <v>1051886.83</v>
      </c>
      <c r="K151" s="22"/>
      <c r="L151" s="23"/>
      <c r="M151" s="32"/>
      <c r="N151" s="24"/>
      <c r="O151" s="20"/>
      <c r="P151" s="20"/>
      <c r="Q151" s="20"/>
      <c r="R151" s="20"/>
      <c r="S151" s="20"/>
      <c r="T151">
        <v>1</v>
      </c>
    </row>
    <row r="152" spans="1:27" ht="13">
      <c r="A15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52" s="9">
        <v>246</v>
      </c>
      <c r="C152" s="10" t="str">
        <f t="shared" si="8"/>
        <v>2级-2级</v>
      </c>
      <c r="D152" s="10" t="s">
        <v>115</v>
      </c>
      <c r="E152" s="11" t="s">
        <v>308</v>
      </c>
      <c r="F152" s="10" t="s">
        <v>259</v>
      </c>
      <c r="G152" s="11" t="s">
        <v>210</v>
      </c>
      <c r="H152" s="76" t="s">
        <v>309</v>
      </c>
      <c r="I152" s="77" t="s">
        <v>5</v>
      </c>
      <c r="J152" s="26">
        <v>1050405</v>
      </c>
      <c r="K152" s="22"/>
      <c r="L152" s="23"/>
      <c r="M152" s="32"/>
      <c r="N152" s="24"/>
      <c r="O152" s="20"/>
      <c r="P152" s="20"/>
      <c r="Q152" s="20"/>
      <c r="R152" s="20"/>
      <c r="S152" s="20"/>
      <c r="T152">
        <v>64</v>
      </c>
      <c r="U152" s="162"/>
      <c r="V152" s="162"/>
      <c r="W152" s="162"/>
      <c r="X152" s="162"/>
      <c r="Y152" s="162"/>
      <c r="Z152" s="162"/>
      <c r="AA152" s="162"/>
    </row>
    <row r="153" spans="1:27" ht="13">
      <c r="A15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53" s="9">
        <v>811</v>
      </c>
      <c r="C153" s="121" t="str">
        <f t="shared" si="8"/>
        <v>3级-4级</v>
      </c>
      <c r="D153" s="121" t="s">
        <v>69</v>
      </c>
      <c r="E153" s="121" t="s">
        <v>194</v>
      </c>
      <c r="F153" s="121" t="s">
        <v>72</v>
      </c>
      <c r="G153" s="121" t="s">
        <v>76</v>
      </c>
      <c r="H153" s="76" t="s">
        <v>129</v>
      </c>
      <c r="I153" s="124" t="s">
        <v>5</v>
      </c>
      <c r="J153" s="123">
        <v>1050314.6200000001</v>
      </c>
      <c r="K153" s="54"/>
      <c r="L153" s="55"/>
      <c r="M153" s="58"/>
      <c r="N153" s="57"/>
      <c r="O153" s="58"/>
      <c r="P153" s="58"/>
      <c r="Q153" s="58"/>
      <c r="R153" s="58"/>
      <c r="S153" s="58"/>
      <c r="T153">
        <v>476</v>
      </c>
    </row>
    <row r="154" spans="1:27" s="178" customFormat="1" ht="13">
      <c r="A154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54" s="9">
        <v>150</v>
      </c>
      <c r="C154" s="10" t="str">
        <f t="shared" si="8"/>
        <v>2级-2级</v>
      </c>
      <c r="D154" s="10" t="s">
        <v>66</v>
      </c>
      <c r="E154" s="10" t="s">
        <v>84</v>
      </c>
      <c r="F154" s="10" t="s">
        <v>66</v>
      </c>
      <c r="G154" s="10" t="s">
        <v>78</v>
      </c>
      <c r="H154" s="81" t="s">
        <v>225</v>
      </c>
      <c r="I154" s="77" t="s">
        <v>9</v>
      </c>
      <c r="J154" s="26">
        <v>1046560.56</v>
      </c>
      <c r="K154" s="22"/>
      <c r="L154" s="23"/>
      <c r="M154" s="32"/>
      <c r="N154" s="24"/>
      <c r="O154" s="20"/>
      <c r="P154" s="20"/>
      <c r="Q154" s="20"/>
      <c r="R154" s="20"/>
      <c r="S154" s="20"/>
      <c r="T154">
        <v>1</v>
      </c>
      <c r="U154"/>
      <c r="V154"/>
      <c r="W154"/>
      <c r="X154"/>
      <c r="Y154"/>
      <c r="Z154"/>
      <c r="AA154"/>
    </row>
    <row r="155" spans="1:27" s="178" customFormat="1" ht="13">
      <c r="A155" s="171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55" s="172">
        <v>218</v>
      </c>
      <c r="C155" s="152" t="str">
        <f t="shared" si="8"/>
        <v>2级-2级</v>
      </c>
      <c r="D155" s="152" t="s">
        <v>66</v>
      </c>
      <c r="E155" s="152" t="s">
        <v>109</v>
      </c>
      <c r="F155" s="152" t="s">
        <v>66</v>
      </c>
      <c r="G155" s="152" t="s">
        <v>84</v>
      </c>
      <c r="H155" s="189" t="s">
        <v>295</v>
      </c>
      <c r="I155" s="174" t="s">
        <v>5</v>
      </c>
      <c r="J155" s="175">
        <v>1046560.56</v>
      </c>
      <c r="K155" s="173"/>
      <c r="L155" s="174"/>
      <c r="M155" s="200"/>
      <c r="N155" s="177"/>
      <c r="O155" s="176"/>
      <c r="P155" s="176" t="str">
        <f>IF(N155=0,"OK","待核对")</f>
        <v>OK</v>
      </c>
      <c r="Q155" s="176"/>
      <c r="R155" s="176"/>
      <c r="S155" s="176"/>
      <c r="T155" s="178">
        <v>36</v>
      </c>
      <c r="U155" s="267"/>
      <c r="V155" s="267"/>
      <c r="W155" s="267"/>
      <c r="X155" s="267"/>
      <c r="Y155" s="267"/>
      <c r="Z155" s="267"/>
      <c r="AA155" s="267"/>
    </row>
    <row r="156" spans="1:27" ht="13" customHeight="1">
      <c r="A15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6" s="9">
        <v>342</v>
      </c>
      <c r="C156" s="73" t="str">
        <f t="shared" si="8"/>
        <v>4级-2级</v>
      </c>
      <c r="D156" s="73" t="s">
        <v>72</v>
      </c>
      <c r="E156" s="73" t="s">
        <v>76</v>
      </c>
      <c r="F156" s="75" t="s">
        <v>66</v>
      </c>
      <c r="G156" s="150" t="s">
        <v>81</v>
      </c>
      <c r="H156" s="76" t="s">
        <v>306</v>
      </c>
      <c r="I156" s="77" t="s">
        <v>3</v>
      </c>
      <c r="J156" s="78">
        <v>1042804.71</v>
      </c>
      <c r="K156" s="22"/>
      <c r="L156" s="23"/>
      <c r="M156" s="32"/>
      <c r="N156" s="24"/>
      <c r="O156" s="20"/>
      <c r="P156" s="20"/>
      <c r="Q156" s="20"/>
      <c r="R156" s="20"/>
      <c r="S156" s="20"/>
      <c r="T156">
        <v>5</v>
      </c>
    </row>
    <row r="157" spans="1:27" ht="13" customHeight="1">
      <c r="A15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57" s="172">
        <v>74</v>
      </c>
      <c r="C157" s="152" t="str">
        <f t="shared" si="8"/>
        <v>2级-4级</v>
      </c>
      <c r="D157" s="152" t="s">
        <v>66</v>
      </c>
      <c r="E157" s="152" t="s">
        <v>81</v>
      </c>
      <c r="F157" s="152" t="s">
        <v>72</v>
      </c>
      <c r="G157" s="152" t="s">
        <v>76</v>
      </c>
      <c r="H157" s="189" t="s">
        <v>181</v>
      </c>
      <c r="I157" s="174" t="s">
        <v>6</v>
      </c>
      <c r="J157" s="175">
        <v>1031793.71</v>
      </c>
      <c r="K157" s="173"/>
      <c r="L157" s="174"/>
      <c r="M157" s="180"/>
      <c r="N157" s="177"/>
      <c r="O157" s="176"/>
      <c r="P157" s="176"/>
      <c r="Q157" s="197"/>
      <c r="R157" s="197"/>
      <c r="S157" s="197"/>
      <c r="T157" s="178">
        <v>146</v>
      </c>
      <c r="U157" s="178"/>
      <c r="V157" s="178"/>
      <c r="W157" s="178" t="s">
        <v>721</v>
      </c>
      <c r="X157" s="178"/>
      <c r="Y157" s="178"/>
      <c r="Z157" s="178"/>
      <c r="AA157" s="178"/>
    </row>
    <row r="158" spans="1:27" ht="13" customHeight="1">
      <c r="A15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8" s="9">
        <v>358</v>
      </c>
      <c r="C158" s="73" t="str">
        <f t="shared" si="8"/>
        <v>4级-3级</v>
      </c>
      <c r="D158" s="73" t="s">
        <v>72</v>
      </c>
      <c r="E158" s="73" t="s">
        <v>76</v>
      </c>
      <c r="F158" s="75" t="s">
        <v>69</v>
      </c>
      <c r="G158" s="75" t="s">
        <v>347</v>
      </c>
      <c r="H158" s="76" t="s">
        <v>306</v>
      </c>
      <c r="I158" s="77" t="s">
        <v>3</v>
      </c>
      <c r="J158" s="78">
        <v>998332.73</v>
      </c>
      <c r="K158" s="22"/>
      <c r="L158" s="23"/>
      <c r="M158" s="20"/>
      <c r="N158" s="24"/>
      <c r="O158" s="20"/>
      <c r="P158" s="20"/>
      <c r="Q158" s="20"/>
      <c r="R158" s="20"/>
      <c r="S158" s="20"/>
      <c r="T158">
        <v>21</v>
      </c>
    </row>
    <row r="159" spans="1:27" ht="13" customHeight="1">
      <c r="A159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59" s="172">
        <v>804</v>
      </c>
      <c r="C159" s="157" t="str">
        <f t="shared" si="8"/>
        <v>3级-4级</v>
      </c>
      <c r="D159" s="157" t="s">
        <v>69</v>
      </c>
      <c r="E159" s="157" t="s">
        <v>347</v>
      </c>
      <c r="F159" s="157" t="s">
        <v>72</v>
      </c>
      <c r="G159" s="157" t="s">
        <v>76</v>
      </c>
      <c r="H159" s="190" t="s">
        <v>306</v>
      </c>
      <c r="I159" s="191" t="s">
        <v>9</v>
      </c>
      <c r="J159" s="192">
        <v>998332.73</v>
      </c>
      <c r="K159" s="173"/>
      <c r="L159" s="174"/>
      <c r="M159" s="180"/>
      <c r="N159" s="177"/>
      <c r="O159" s="176"/>
      <c r="P159" s="176"/>
      <c r="Q159" s="176"/>
      <c r="R159" s="176"/>
      <c r="S159" s="176"/>
      <c r="T159" s="178">
        <v>451</v>
      </c>
      <c r="U159" s="178"/>
      <c r="V159" s="178"/>
      <c r="W159" s="178"/>
      <c r="X159" s="178"/>
      <c r="Y159" s="178"/>
      <c r="Z159" s="178"/>
      <c r="AA159" s="178"/>
    </row>
    <row r="160" spans="1:27" s="178" customFormat="1" ht="13">
      <c r="A16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60" s="9">
        <v>605</v>
      </c>
      <c r="C160" s="10" t="s">
        <v>500</v>
      </c>
      <c r="D160" s="10" t="s">
        <v>69</v>
      </c>
      <c r="E160" s="10" t="s">
        <v>158</v>
      </c>
      <c r="F160" s="10" t="s">
        <v>66</v>
      </c>
      <c r="G160" s="10" t="s">
        <v>88</v>
      </c>
      <c r="H160" s="79"/>
      <c r="I160" s="77" t="s">
        <v>3</v>
      </c>
      <c r="J160" s="26">
        <v>975428.25</v>
      </c>
      <c r="K160" s="22"/>
      <c r="L160" s="23"/>
      <c r="M160" s="20"/>
      <c r="N160" s="24"/>
      <c r="O160" s="20"/>
      <c r="P160" s="20"/>
      <c r="Q160" s="20"/>
      <c r="R160" s="20"/>
      <c r="S160" s="20"/>
      <c r="T160">
        <v>27</v>
      </c>
      <c r="U160"/>
      <c r="V160"/>
      <c r="W160"/>
      <c r="X160"/>
      <c r="Y160"/>
      <c r="Z160"/>
      <c r="AA160"/>
    </row>
    <row r="161" spans="1:27" ht="13">
      <c r="A161" s="171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61" s="172">
        <v>623</v>
      </c>
      <c r="C161" s="152" t="s">
        <v>507</v>
      </c>
      <c r="D161" s="152" t="s">
        <v>66</v>
      </c>
      <c r="E161" s="152" t="s">
        <v>88</v>
      </c>
      <c r="F161" s="152" t="s">
        <v>69</v>
      </c>
      <c r="G161" s="152" t="s">
        <v>158</v>
      </c>
      <c r="H161" s="193" t="s">
        <v>346</v>
      </c>
      <c r="I161" s="174" t="s">
        <v>6</v>
      </c>
      <c r="J161" s="175">
        <v>975428.25</v>
      </c>
      <c r="K161" s="173"/>
      <c r="L161" s="174"/>
      <c r="M161" s="176"/>
      <c r="N161" s="177"/>
      <c r="O161" s="176"/>
      <c r="P161" s="176"/>
      <c r="Q161" s="176"/>
      <c r="R161" s="176"/>
      <c r="S161" s="176"/>
      <c r="T161" s="178">
        <v>47</v>
      </c>
      <c r="U161" s="178"/>
      <c r="V161" s="178"/>
      <c r="W161" s="178"/>
      <c r="X161" s="178"/>
      <c r="Y161" s="178"/>
      <c r="Z161" s="178"/>
      <c r="AA161" s="178"/>
    </row>
    <row r="162" spans="1:27" ht="13">
      <c r="A16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62" s="9">
        <v>669</v>
      </c>
      <c r="C162" s="121" t="str">
        <f t="shared" ref="C162:C193" si="9">TEXT(D162,"000")&amp;"-"&amp;TEXT(F162,"000")</f>
        <v>3级-4级</v>
      </c>
      <c r="D162" s="121" t="s">
        <v>69</v>
      </c>
      <c r="E162" s="121" t="s">
        <v>195</v>
      </c>
      <c r="F162" s="121" t="s">
        <v>72</v>
      </c>
      <c r="G162" s="121" t="s">
        <v>97</v>
      </c>
      <c r="H162" s="144" t="s">
        <v>555</v>
      </c>
      <c r="I162" s="124" t="s">
        <v>9</v>
      </c>
      <c r="J162" s="125">
        <v>974637.3</v>
      </c>
      <c r="K162" s="22"/>
      <c r="L162" s="23"/>
      <c r="M162" s="32"/>
      <c r="N162" s="24"/>
      <c r="O162" s="20"/>
      <c r="P162" s="20"/>
      <c r="Q162" s="20"/>
      <c r="R162" s="20"/>
      <c r="S162" s="20"/>
      <c r="T162">
        <v>48</v>
      </c>
    </row>
    <row r="163" spans="1:27" ht="13">
      <c r="A163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3" s="172">
        <v>294</v>
      </c>
      <c r="C163" s="152" t="str">
        <f t="shared" si="9"/>
        <v>4级-3级</v>
      </c>
      <c r="D163" s="152" t="s">
        <v>72</v>
      </c>
      <c r="E163" s="152" t="s">
        <v>97</v>
      </c>
      <c r="F163" s="152" t="s">
        <v>69</v>
      </c>
      <c r="G163" s="152" t="s">
        <v>195</v>
      </c>
      <c r="H163" s="189" t="s">
        <v>306</v>
      </c>
      <c r="I163" s="174" t="s">
        <v>3</v>
      </c>
      <c r="J163" s="175">
        <v>954748.3</v>
      </c>
      <c r="K163" s="173"/>
      <c r="L163" s="174"/>
      <c r="M163" s="180"/>
      <c r="N163" s="177"/>
      <c r="O163" s="176"/>
      <c r="P163" s="176"/>
      <c r="Q163" s="176"/>
      <c r="R163" s="176"/>
      <c r="S163" s="176"/>
      <c r="T163" s="178">
        <v>2</v>
      </c>
      <c r="U163" s="178"/>
      <c r="V163" s="178"/>
      <c r="W163" s="178"/>
      <c r="X163" s="178"/>
      <c r="Y163" s="178"/>
      <c r="Z163" s="178"/>
      <c r="AA163" s="178"/>
    </row>
    <row r="164" spans="1:27" ht="13">
      <c r="A16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64" s="9">
        <v>273</v>
      </c>
      <c r="C164" s="10" t="str">
        <f t="shared" si="9"/>
        <v>2级-4级</v>
      </c>
      <c r="D164" s="10" t="s">
        <v>115</v>
      </c>
      <c r="E164" s="10" t="s">
        <v>331</v>
      </c>
      <c r="F164" s="10" t="s">
        <v>163</v>
      </c>
      <c r="G164" s="10" t="s">
        <v>76</v>
      </c>
      <c r="H164" s="81" t="s">
        <v>333</v>
      </c>
      <c r="I164" s="77" t="s">
        <v>9</v>
      </c>
      <c r="J164" s="26">
        <v>932464.63</v>
      </c>
      <c r="K164" s="22"/>
      <c r="L164" s="23"/>
      <c r="M164" s="32"/>
      <c r="N164" s="24"/>
      <c r="O164" s="20"/>
      <c r="P164" s="20"/>
      <c r="Q164" s="20"/>
      <c r="R164" s="20"/>
      <c r="S164" s="20"/>
      <c r="T164">
        <v>93</v>
      </c>
      <c r="U164" s="162"/>
      <c r="V164" s="162"/>
      <c r="W164" s="162"/>
      <c r="X164" s="162"/>
      <c r="Y164" s="162"/>
      <c r="Z164" s="162"/>
      <c r="AA164" s="162"/>
    </row>
    <row r="165" spans="1:27" ht="13" customHeight="1">
      <c r="A165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5" s="172">
        <v>371</v>
      </c>
      <c r="C165" s="152" t="str">
        <f t="shared" si="9"/>
        <v>4级-2级</v>
      </c>
      <c r="D165" s="152" t="s">
        <v>72</v>
      </c>
      <c r="E165" s="152" t="s">
        <v>76</v>
      </c>
      <c r="F165" s="154" t="s">
        <v>66</v>
      </c>
      <c r="G165" s="154" t="s">
        <v>331</v>
      </c>
      <c r="H165" s="179" t="s">
        <v>306</v>
      </c>
      <c r="I165" s="174" t="s">
        <v>3</v>
      </c>
      <c r="J165" s="216">
        <v>932464.63</v>
      </c>
      <c r="K165" s="173"/>
      <c r="L165" s="174"/>
      <c r="M165" s="176"/>
      <c r="N165" s="177"/>
      <c r="O165" s="176"/>
      <c r="P165" s="176"/>
      <c r="Q165" s="176"/>
      <c r="R165" s="176"/>
      <c r="S165" s="176"/>
      <c r="T165" s="178">
        <v>34</v>
      </c>
      <c r="U165" s="178"/>
      <c r="V165" s="178"/>
      <c r="W165" s="178"/>
      <c r="X165" s="178"/>
      <c r="Y165" s="178"/>
      <c r="Z165" s="178"/>
      <c r="AA165" s="178"/>
    </row>
    <row r="166" spans="1:27" ht="13" customHeight="1">
      <c r="A16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66" s="9">
        <v>214</v>
      </c>
      <c r="C166" s="10" t="str">
        <f t="shared" si="9"/>
        <v>2级-3级</v>
      </c>
      <c r="D166" s="10" t="s">
        <v>66</v>
      </c>
      <c r="E166" s="10" t="s">
        <v>109</v>
      </c>
      <c r="F166" s="10" t="s">
        <v>69</v>
      </c>
      <c r="G166" s="10" t="s">
        <v>96</v>
      </c>
      <c r="H166" s="81" t="s">
        <v>276</v>
      </c>
      <c r="I166" s="77" t="s">
        <v>5</v>
      </c>
      <c r="J166" s="26">
        <v>868115</v>
      </c>
      <c r="K166" s="54"/>
      <c r="L166" s="55"/>
      <c r="M166" s="56"/>
      <c r="N166" s="57"/>
      <c r="O166" s="58"/>
      <c r="P166" s="58"/>
      <c r="Q166" s="58"/>
      <c r="R166" s="58"/>
      <c r="S166" s="58"/>
      <c r="T166">
        <v>32</v>
      </c>
      <c r="U166" s="162"/>
      <c r="V166" s="162"/>
      <c r="W166" s="162"/>
      <c r="X166" s="162"/>
      <c r="Y166" s="162"/>
      <c r="Z166" s="162"/>
      <c r="AA166" s="162"/>
    </row>
    <row r="167" spans="1:27" ht="13">
      <c r="A16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67" s="9">
        <v>208</v>
      </c>
      <c r="C167" s="10" t="str">
        <f t="shared" si="9"/>
        <v>2级-4级</v>
      </c>
      <c r="D167" s="10" t="s">
        <v>66</v>
      </c>
      <c r="E167" s="10" t="s">
        <v>270</v>
      </c>
      <c r="F167" s="10" t="s">
        <v>72</v>
      </c>
      <c r="G167" s="10" t="s">
        <v>76</v>
      </c>
      <c r="H167" s="76" t="s">
        <v>277</v>
      </c>
      <c r="I167" s="77" t="s">
        <v>9</v>
      </c>
      <c r="J167" s="26">
        <v>864073.03</v>
      </c>
      <c r="K167" s="54"/>
      <c r="L167" s="55"/>
      <c r="M167" s="59"/>
      <c r="N167" s="57"/>
      <c r="O167" s="58"/>
      <c r="P167" s="58" t="str">
        <f>IF(N167=0,"OK","待核对")</f>
        <v>OK</v>
      </c>
      <c r="Q167" s="58"/>
      <c r="R167" s="58"/>
      <c r="S167" s="58"/>
      <c r="T167">
        <v>20</v>
      </c>
      <c r="U167" s="162"/>
      <c r="V167" s="162"/>
      <c r="W167" s="162"/>
      <c r="X167" s="162"/>
      <c r="Y167" s="162"/>
      <c r="Z167" s="162"/>
      <c r="AA167" s="162"/>
    </row>
    <row r="168" spans="1:27" s="178" customFormat="1" ht="13">
      <c r="A1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68" s="9">
        <v>752</v>
      </c>
      <c r="C168" s="121" t="str">
        <f t="shared" si="9"/>
        <v>3级-4级</v>
      </c>
      <c r="D168" s="121" t="s">
        <v>69</v>
      </c>
      <c r="E168" s="129" t="s">
        <v>349</v>
      </c>
      <c r="F168" s="121" t="s">
        <v>72</v>
      </c>
      <c r="G168" s="130" t="s">
        <v>76</v>
      </c>
      <c r="H168" s="144" t="s">
        <v>276</v>
      </c>
      <c r="I168" s="124" t="s">
        <v>3</v>
      </c>
      <c r="J168" s="125">
        <v>834626.58</v>
      </c>
      <c r="K168" s="54"/>
      <c r="L168" s="55"/>
      <c r="M168" s="56"/>
      <c r="N168" s="57"/>
      <c r="O168" s="58"/>
      <c r="P168" s="58"/>
      <c r="Q168" s="58"/>
      <c r="R168" s="58"/>
      <c r="S168" s="58"/>
      <c r="T168">
        <v>339</v>
      </c>
      <c r="U168"/>
      <c r="V168"/>
      <c r="W168"/>
      <c r="X168"/>
      <c r="Y168"/>
      <c r="Z168"/>
      <c r="AA168"/>
    </row>
    <row r="169" spans="1:27" s="178" customFormat="1" ht="13">
      <c r="A16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9" s="9">
        <v>326</v>
      </c>
      <c r="C169" s="10" t="str">
        <f t="shared" si="9"/>
        <v>4级-3级</v>
      </c>
      <c r="D169" s="10" t="s">
        <v>72</v>
      </c>
      <c r="E169" s="10" t="s">
        <v>97</v>
      </c>
      <c r="F169" s="10" t="s">
        <v>69</v>
      </c>
      <c r="G169" s="10" t="s">
        <v>161</v>
      </c>
      <c r="H169" s="118" t="s">
        <v>344</v>
      </c>
      <c r="I169" s="77" t="s">
        <v>6</v>
      </c>
      <c r="J169" s="26">
        <v>826481.49</v>
      </c>
      <c r="K169" s="22"/>
      <c r="L169" s="23"/>
      <c r="M169" s="20"/>
      <c r="N169" s="24"/>
      <c r="O169" s="20"/>
      <c r="P169" s="20"/>
      <c r="Q169" s="20"/>
      <c r="R169" s="20"/>
      <c r="S169" s="20"/>
      <c r="T169">
        <v>34</v>
      </c>
      <c r="U169"/>
      <c r="V169"/>
      <c r="W169"/>
      <c r="X169"/>
      <c r="Y169"/>
      <c r="Z169"/>
      <c r="AA169"/>
    </row>
    <row r="170" spans="1:27" ht="13">
      <c r="A17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0" s="172">
        <v>420</v>
      </c>
      <c r="C170" s="152" t="str">
        <f t="shared" si="9"/>
        <v>4级-3级</v>
      </c>
      <c r="D170" s="152" t="s">
        <v>72</v>
      </c>
      <c r="E170" s="152" t="s">
        <v>76</v>
      </c>
      <c r="F170" s="152" t="s">
        <v>69</v>
      </c>
      <c r="G170" s="152" t="s">
        <v>349</v>
      </c>
      <c r="H170" s="193" t="s">
        <v>165</v>
      </c>
      <c r="I170" s="174" t="s">
        <v>6</v>
      </c>
      <c r="J170" s="175">
        <v>782805.84000000008</v>
      </c>
      <c r="K170" s="173"/>
      <c r="L170" s="174"/>
      <c r="M170" s="176"/>
      <c r="N170" s="177"/>
      <c r="O170" s="176"/>
      <c r="P170" s="176"/>
      <c r="Q170" s="176"/>
      <c r="R170" s="176"/>
      <c r="S170" s="176"/>
      <c r="T170" s="178">
        <v>104</v>
      </c>
      <c r="U170" s="178"/>
      <c r="V170" s="178"/>
      <c r="W170" s="178"/>
      <c r="X170" s="178"/>
      <c r="Y170" s="178"/>
      <c r="Z170" s="178"/>
      <c r="AA170" s="178"/>
    </row>
    <row r="171" spans="1:27" ht="13" customHeight="1">
      <c r="A17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1" s="9">
        <v>346</v>
      </c>
      <c r="C171" s="73" t="str">
        <f t="shared" si="9"/>
        <v>4级-2级</v>
      </c>
      <c r="D171" s="73" t="s">
        <v>72</v>
      </c>
      <c r="E171" s="73" t="s">
        <v>76</v>
      </c>
      <c r="F171" s="75" t="s">
        <v>66</v>
      </c>
      <c r="G171" s="75" t="s">
        <v>179</v>
      </c>
      <c r="H171" s="76" t="s">
        <v>306</v>
      </c>
      <c r="I171" s="77" t="s">
        <v>3</v>
      </c>
      <c r="J171" s="78">
        <v>776015.32000000007</v>
      </c>
      <c r="K171" s="22"/>
      <c r="L171" s="23"/>
      <c r="M171" s="40"/>
      <c r="N171" s="24"/>
      <c r="O171" s="20"/>
      <c r="P171" s="20" t="str">
        <f>IF(N171=0,"OK","待核对")</f>
        <v>OK</v>
      </c>
      <c r="Q171" s="20"/>
      <c r="R171" s="20"/>
      <c r="S171" s="20"/>
      <c r="T171">
        <v>9</v>
      </c>
    </row>
    <row r="172" spans="1:27" ht="13" customHeight="1">
      <c r="A17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72" s="9">
        <v>272</v>
      </c>
      <c r="C172" s="10" t="str">
        <f t="shared" si="9"/>
        <v>2级-4级</v>
      </c>
      <c r="D172" s="10" t="s">
        <v>115</v>
      </c>
      <c r="E172" s="10" t="s">
        <v>331</v>
      </c>
      <c r="F172" s="10" t="s">
        <v>163</v>
      </c>
      <c r="G172" s="10" t="s">
        <v>76</v>
      </c>
      <c r="H172" s="81" t="s">
        <v>332</v>
      </c>
      <c r="I172" s="77" t="s">
        <v>5</v>
      </c>
      <c r="J172" s="26">
        <v>770267.86</v>
      </c>
      <c r="K172" s="22"/>
      <c r="L172" s="23"/>
      <c r="M172" s="32"/>
      <c r="N172" s="24"/>
      <c r="O172" s="20"/>
      <c r="P172" s="20"/>
      <c r="Q172" s="20"/>
      <c r="R172" s="20"/>
      <c r="S172" s="20"/>
      <c r="T172">
        <v>92</v>
      </c>
      <c r="U172" s="162"/>
      <c r="V172" s="162"/>
      <c r="W172" s="162"/>
      <c r="X172" s="162"/>
      <c r="Y172" s="162"/>
      <c r="Z172" s="162"/>
      <c r="AA172" s="162"/>
    </row>
    <row r="173" spans="1:27" ht="13">
      <c r="A17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73" s="9">
        <v>698</v>
      </c>
      <c r="C173" s="121" t="str">
        <f t="shared" si="9"/>
        <v>3级-4级</v>
      </c>
      <c r="D173" s="121" t="s">
        <v>69</v>
      </c>
      <c r="E173" s="121" t="s">
        <v>371</v>
      </c>
      <c r="F173" s="121" t="s">
        <v>72</v>
      </c>
      <c r="G173" s="121" t="s">
        <v>97</v>
      </c>
      <c r="H173" s="144" t="s">
        <v>607</v>
      </c>
      <c r="I173" s="124" t="s">
        <v>3</v>
      </c>
      <c r="J173" s="123">
        <v>753239.07</v>
      </c>
      <c r="K173" s="22"/>
      <c r="L173" s="23"/>
      <c r="M173" s="32"/>
      <c r="N173" s="24"/>
      <c r="O173" s="20"/>
      <c r="P173" s="20"/>
      <c r="Q173" s="20"/>
      <c r="R173" s="20"/>
      <c r="S173" s="20"/>
      <c r="T173">
        <v>205</v>
      </c>
    </row>
    <row r="174" spans="1:27" ht="13">
      <c r="A17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4" s="9">
        <v>409</v>
      </c>
      <c r="C174" s="73" t="str">
        <f t="shared" si="9"/>
        <v>4级-3级</v>
      </c>
      <c r="D174" s="73" t="s">
        <v>72</v>
      </c>
      <c r="E174" s="73" t="s">
        <v>76</v>
      </c>
      <c r="F174" s="73" t="s">
        <v>69</v>
      </c>
      <c r="G174" s="73" t="s">
        <v>360</v>
      </c>
      <c r="H174" s="79" t="s">
        <v>165</v>
      </c>
      <c r="I174" s="77" t="s">
        <v>6</v>
      </c>
      <c r="J174" s="26">
        <v>725853.24</v>
      </c>
      <c r="K174" s="22"/>
      <c r="L174" s="23"/>
      <c r="M174" s="20"/>
      <c r="N174" s="24"/>
      <c r="O174" s="20"/>
      <c r="P174" s="20"/>
      <c r="Q174" s="20"/>
      <c r="R174" s="20"/>
      <c r="S174" s="20"/>
      <c r="T174">
        <v>89</v>
      </c>
    </row>
    <row r="175" spans="1:27" ht="13">
      <c r="A175" s="147" t="str">
        <f>HYPERLINK("C:\Users\chizh\Desktop\ffcell\提取结果.xlsx#'4内部关联现金流-1'!A1","[提取结果.xlsx]4内部关联现金流-1")</f>
        <v>[提取结果.xlsx]4内部关联现金流-1</v>
      </c>
      <c r="B175" s="9">
        <v>551</v>
      </c>
      <c r="C175" s="10" t="str">
        <f t="shared" si="9"/>
        <v>3级-3级</v>
      </c>
      <c r="D175" s="73" t="s">
        <v>69</v>
      </c>
      <c r="E175" s="73" t="s">
        <v>415</v>
      </c>
      <c r="F175" s="73" t="s">
        <v>69</v>
      </c>
      <c r="G175" s="73" t="s">
        <v>316</v>
      </c>
      <c r="H175" s="118" t="s">
        <v>475</v>
      </c>
      <c r="I175" s="77" t="s">
        <v>9</v>
      </c>
      <c r="J175" s="26">
        <v>695666.68</v>
      </c>
      <c r="K175" s="22"/>
      <c r="L175" s="23"/>
      <c r="M175" s="20"/>
      <c r="N175" s="24"/>
      <c r="O175" s="20"/>
      <c r="P175" s="20"/>
      <c r="Q175" s="20"/>
      <c r="R175" s="20"/>
      <c r="S175" s="20"/>
      <c r="T175">
        <v>94</v>
      </c>
    </row>
    <row r="176" spans="1:27" ht="13">
      <c r="A17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76" s="172">
        <v>255</v>
      </c>
      <c r="C176" s="152" t="str">
        <f t="shared" si="9"/>
        <v>3级-2级</v>
      </c>
      <c r="D176" s="152" t="s">
        <v>116</v>
      </c>
      <c r="E176" s="156" t="s">
        <v>316</v>
      </c>
      <c r="F176" s="152" t="s">
        <v>115</v>
      </c>
      <c r="G176" s="156" t="s">
        <v>319</v>
      </c>
      <c r="H176" s="173" t="s">
        <v>297</v>
      </c>
      <c r="I176" s="174" t="s">
        <v>3</v>
      </c>
      <c r="J176" s="175">
        <v>693514.93</v>
      </c>
      <c r="K176" s="173"/>
      <c r="L176" s="174"/>
      <c r="M176" s="236"/>
      <c r="N176" s="177"/>
      <c r="O176" s="176"/>
      <c r="P176" s="176" t="str">
        <f>IF(N176=0,"OK","待核对")</f>
        <v>OK</v>
      </c>
      <c r="Q176" s="176"/>
      <c r="R176" s="176"/>
      <c r="S176" s="176"/>
      <c r="T176" s="178">
        <v>74</v>
      </c>
      <c r="U176" s="267"/>
      <c r="V176" s="267"/>
      <c r="W176" s="267"/>
      <c r="X176" s="267"/>
      <c r="Y176" s="267"/>
      <c r="Z176" s="267"/>
      <c r="AA176" s="267"/>
    </row>
    <row r="177" spans="1:27" ht="13">
      <c r="A17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77" s="9">
        <v>216</v>
      </c>
      <c r="C177" s="10" t="str">
        <f t="shared" si="9"/>
        <v>2级-2级</v>
      </c>
      <c r="D177" s="10" t="s">
        <v>66</v>
      </c>
      <c r="E177" s="10" t="s">
        <v>109</v>
      </c>
      <c r="F177" s="10" t="s">
        <v>66</v>
      </c>
      <c r="G177" s="10" t="s">
        <v>78</v>
      </c>
      <c r="H177" s="81" t="s">
        <v>295</v>
      </c>
      <c r="I177" s="77" t="s">
        <v>5</v>
      </c>
      <c r="J177" s="26">
        <v>686279</v>
      </c>
      <c r="K177" s="54"/>
      <c r="L177" s="55"/>
      <c r="M177" s="56"/>
      <c r="N177" s="57"/>
      <c r="O177" s="58"/>
      <c r="P177" s="58"/>
      <c r="Q177" s="58"/>
      <c r="R177" s="58"/>
      <c r="S177" s="58"/>
      <c r="T177">
        <v>34</v>
      </c>
      <c r="U177" s="162"/>
      <c r="V177" s="162"/>
      <c r="W177" s="162"/>
      <c r="X177" s="162"/>
      <c r="Y177" s="162"/>
      <c r="Z177" s="162"/>
      <c r="AA177" s="162"/>
    </row>
    <row r="178" spans="1:27" ht="14.5">
      <c r="A17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78" s="172">
        <v>866</v>
      </c>
      <c r="C178" s="152" t="str">
        <f t="shared" si="9"/>
        <v>2级-2级</v>
      </c>
      <c r="D178" s="152" t="s">
        <v>66</v>
      </c>
      <c r="E178" s="152" t="s">
        <v>78</v>
      </c>
      <c r="F178" s="152" t="s">
        <v>66</v>
      </c>
      <c r="G178" s="152" t="s">
        <v>109</v>
      </c>
      <c r="H178" s="188" t="s">
        <v>697</v>
      </c>
      <c r="I178" s="174" t="s">
        <v>9</v>
      </c>
      <c r="J178" s="175">
        <v>686279</v>
      </c>
      <c r="K178" s="173"/>
      <c r="L178" s="174"/>
      <c r="M178" s="176"/>
      <c r="N178" s="177"/>
      <c r="O178" s="176"/>
      <c r="P178" s="176"/>
      <c r="Q178" s="176"/>
      <c r="R178" s="176"/>
      <c r="S178" s="176"/>
      <c r="T178" s="178">
        <v>47</v>
      </c>
      <c r="U178" s="178"/>
      <c r="V178" s="178"/>
      <c r="W178" s="178"/>
      <c r="X178" s="178"/>
      <c r="Y178" s="178"/>
      <c r="Z178" s="178"/>
      <c r="AA178" s="178"/>
    </row>
    <row r="179" spans="1:27" ht="14.5">
      <c r="A17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79" s="9">
        <v>867</v>
      </c>
      <c r="C179" s="10" t="str">
        <f t="shared" si="9"/>
        <v>2级-2级</v>
      </c>
      <c r="D179" s="73" t="s">
        <v>66</v>
      </c>
      <c r="E179" s="73" t="s">
        <v>78</v>
      </c>
      <c r="F179" s="73" t="s">
        <v>66</v>
      </c>
      <c r="G179" s="73" t="s">
        <v>109</v>
      </c>
      <c r="H179" s="136" t="s">
        <v>601</v>
      </c>
      <c r="I179" s="77" t="s">
        <v>6</v>
      </c>
      <c r="J179" s="26">
        <v>686279</v>
      </c>
      <c r="K179" s="22"/>
      <c r="L179" s="23"/>
      <c r="M179" s="20"/>
      <c r="N179" s="24"/>
      <c r="O179" s="20"/>
      <c r="P179" s="20"/>
      <c r="Q179" s="20"/>
      <c r="R179" s="20"/>
      <c r="S179" s="20"/>
      <c r="T179">
        <v>48</v>
      </c>
    </row>
    <row r="180" spans="1:27" ht="13">
      <c r="A18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80" s="9">
        <v>237</v>
      </c>
      <c r="C180" s="10" t="str">
        <f t="shared" si="9"/>
        <v>2级-2级</v>
      </c>
      <c r="D180" s="10" t="s">
        <v>66</v>
      </c>
      <c r="E180" s="10" t="s">
        <v>82</v>
      </c>
      <c r="F180" s="10" t="s">
        <v>66</v>
      </c>
      <c r="G180" s="10" t="s">
        <v>303</v>
      </c>
      <c r="H180" s="81" t="s">
        <v>256</v>
      </c>
      <c r="I180" s="77" t="s">
        <v>5</v>
      </c>
      <c r="J180" s="26">
        <v>684000</v>
      </c>
      <c r="K180" s="54"/>
      <c r="L180" s="55"/>
      <c r="M180" s="56"/>
      <c r="N180" s="57"/>
      <c r="O180" s="58"/>
      <c r="P180" s="58"/>
      <c r="Q180" s="58"/>
      <c r="R180" s="58"/>
      <c r="S180" s="58"/>
      <c r="T180">
        <v>55</v>
      </c>
      <c r="U180" s="162"/>
      <c r="V180" s="162"/>
      <c r="W180" s="162"/>
      <c r="X180" s="162"/>
      <c r="Y180" s="162"/>
      <c r="Z180" s="162"/>
      <c r="AA180" s="162"/>
    </row>
    <row r="181" spans="1:27" s="178" customFormat="1" ht="26">
      <c r="A181" s="171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81" s="172">
        <v>254</v>
      </c>
      <c r="C181" s="152" t="str">
        <f t="shared" si="9"/>
        <v>2级-2级</v>
      </c>
      <c r="D181" s="152" t="s">
        <v>115</v>
      </c>
      <c r="E181" s="156" t="s">
        <v>303</v>
      </c>
      <c r="F181" s="152" t="s">
        <v>115</v>
      </c>
      <c r="G181" s="156" t="s">
        <v>82</v>
      </c>
      <c r="H181" s="173" t="s">
        <v>318</v>
      </c>
      <c r="I181" s="174" t="s">
        <v>24</v>
      </c>
      <c r="J181" s="175">
        <v>684000</v>
      </c>
      <c r="K181" s="173"/>
      <c r="L181" s="174"/>
      <c r="M181" s="200"/>
      <c r="N181" s="177"/>
      <c r="O181" s="176"/>
      <c r="P181" s="176" t="str">
        <f>IF(N181=0,"OK","待核对")</f>
        <v>OK</v>
      </c>
      <c r="Q181" s="176"/>
      <c r="R181" s="176"/>
      <c r="S181" s="176"/>
      <c r="T181" s="178">
        <v>73</v>
      </c>
      <c r="U181" s="267"/>
      <c r="V181" s="267"/>
      <c r="W181" s="267"/>
      <c r="X181" s="267"/>
      <c r="Y181" s="267"/>
      <c r="Z181" s="267"/>
      <c r="AA181" s="267"/>
    </row>
    <row r="182" spans="1:27" ht="13">
      <c r="A18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82" s="9">
        <v>802</v>
      </c>
      <c r="C182" s="121" t="str">
        <f t="shared" si="9"/>
        <v>3级-4级</v>
      </c>
      <c r="D182" s="121" t="s">
        <v>69</v>
      </c>
      <c r="E182" s="121" t="s">
        <v>347</v>
      </c>
      <c r="F182" s="121" t="s">
        <v>72</v>
      </c>
      <c r="G182" s="121" t="s">
        <v>97</v>
      </c>
      <c r="H182" s="144" t="s">
        <v>306</v>
      </c>
      <c r="I182" s="124" t="s">
        <v>9</v>
      </c>
      <c r="J182" s="123">
        <v>657824.49</v>
      </c>
      <c r="K182" s="54"/>
      <c r="L182" s="55"/>
      <c r="M182" s="56"/>
      <c r="N182" s="57"/>
      <c r="O182" s="58"/>
      <c r="P182" s="58"/>
      <c r="Q182" s="58"/>
      <c r="R182" s="58"/>
      <c r="S182" s="58"/>
      <c r="T182">
        <v>449</v>
      </c>
    </row>
    <row r="183" spans="1:27" ht="13">
      <c r="A18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3" s="172">
        <v>307</v>
      </c>
      <c r="C183" s="152" t="str">
        <f t="shared" si="9"/>
        <v>4级-3级</v>
      </c>
      <c r="D183" s="152" t="s">
        <v>72</v>
      </c>
      <c r="E183" s="152" t="s">
        <v>97</v>
      </c>
      <c r="F183" s="152" t="s">
        <v>69</v>
      </c>
      <c r="G183" s="152" t="s">
        <v>347</v>
      </c>
      <c r="H183" s="196" t="s">
        <v>306</v>
      </c>
      <c r="I183" s="174" t="s">
        <v>3</v>
      </c>
      <c r="J183" s="175">
        <v>652559.49</v>
      </c>
      <c r="K183" s="173"/>
      <c r="L183" s="174"/>
      <c r="M183" s="176"/>
      <c r="N183" s="177"/>
      <c r="O183" s="176"/>
      <c r="P183" s="176"/>
      <c r="Q183" s="176"/>
      <c r="R183" s="176"/>
      <c r="S183" s="176"/>
      <c r="T183" s="178">
        <v>15</v>
      </c>
      <c r="U183" s="178"/>
      <c r="V183" s="178"/>
      <c r="W183" s="178"/>
      <c r="X183" s="178"/>
      <c r="Y183" s="178"/>
      <c r="Z183" s="178"/>
      <c r="AA183" s="178"/>
    </row>
    <row r="184" spans="1:27" ht="13">
      <c r="A18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84" s="9">
        <v>14</v>
      </c>
      <c r="C184" s="10" t="str">
        <f t="shared" si="9"/>
        <v>1级-2级</v>
      </c>
      <c r="D184" s="10" t="s">
        <v>64</v>
      </c>
      <c r="E184" s="10" t="s">
        <v>65</v>
      </c>
      <c r="F184" s="10" t="s">
        <v>66</v>
      </c>
      <c r="G184" s="10" t="s">
        <v>86</v>
      </c>
      <c r="H184" s="12" t="s">
        <v>79</v>
      </c>
      <c r="I184" s="77" t="s">
        <v>11</v>
      </c>
      <c r="J184" s="14">
        <v>640463.82999999996</v>
      </c>
      <c r="K184" s="15"/>
      <c r="L184" s="15"/>
      <c r="M184" s="16"/>
      <c r="N184" s="17"/>
      <c r="O184" s="18"/>
      <c r="P184" s="19"/>
      <c r="Q184" s="20"/>
      <c r="R184" s="20"/>
      <c r="S184" s="20"/>
      <c r="T184">
        <v>14</v>
      </c>
    </row>
    <row r="185" spans="1:27" ht="13">
      <c r="A18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85" s="9">
        <v>279</v>
      </c>
      <c r="C185" s="10" t="str">
        <f t="shared" si="9"/>
        <v>2级-4级</v>
      </c>
      <c r="D185" s="10" t="s">
        <v>115</v>
      </c>
      <c r="E185" s="10" t="s">
        <v>95</v>
      </c>
      <c r="F185" s="10" t="s">
        <v>163</v>
      </c>
      <c r="G185" s="10" t="s">
        <v>76</v>
      </c>
      <c r="H185" s="81" t="s">
        <v>306</v>
      </c>
      <c r="I185" s="77" t="s">
        <v>9</v>
      </c>
      <c r="J185" s="26">
        <v>639581.18999999994</v>
      </c>
      <c r="K185" s="22"/>
      <c r="L185" s="23"/>
      <c r="M185" s="32"/>
      <c r="N185" s="24"/>
      <c r="O185" s="20"/>
      <c r="P185" s="20"/>
      <c r="Q185" s="20"/>
      <c r="R185" s="20"/>
      <c r="S185" s="20"/>
      <c r="T185">
        <v>99</v>
      </c>
      <c r="U185" s="162"/>
      <c r="V185" s="162"/>
      <c r="W185" s="162"/>
      <c r="X185" s="162"/>
      <c r="Y185" s="162"/>
      <c r="Z185" s="162"/>
      <c r="AA185" s="162"/>
    </row>
    <row r="186" spans="1:27" ht="13">
      <c r="A18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86" s="9">
        <v>865</v>
      </c>
      <c r="C186" s="10" t="str">
        <f t="shared" si="9"/>
        <v>2级-2级</v>
      </c>
      <c r="D186" s="73" t="s">
        <v>66</v>
      </c>
      <c r="E186" s="73" t="s">
        <v>78</v>
      </c>
      <c r="F186" s="73" t="s">
        <v>66</v>
      </c>
      <c r="G186" s="73" t="s">
        <v>84</v>
      </c>
      <c r="H186" s="119" t="s">
        <v>297</v>
      </c>
      <c r="I186" s="77" t="s">
        <v>3</v>
      </c>
      <c r="J186" s="26">
        <v>619472.09</v>
      </c>
      <c r="K186" s="22"/>
      <c r="L186" s="23"/>
      <c r="M186" s="20"/>
      <c r="N186" s="24"/>
      <c r="O186" s="20"/>
      <c r="P186" s="20"/>
      <c r="Q186" s="20"/>
      <c r="R186" s="20"/>
      <c r="S186" s="20"/>
      <c r="T186">
        <v>46</v>
      </c>
    </row>
    <row r="187" spans="1:27" ht="13">
      <c r="A187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87" s="172">
        <v>153</v>
      </c>
      <c r="C187" s="152" t="str">
        <f t="shared" si="9"/>
        <v>2级-2级</v>
      </c>
      <c r="D187" s="152" t="s">
        <v>66</v>
      </c>
      <c r="E187" s="152" t="s">
        <v>84</v>
      </c>
      <c r="F187" s="152" t="s">
        <v>66</v>
      </c>
      <c r="G187" s="152" t="s">
        <v>78</v>
      </c>
      <c r="H187" s="189" t="s">
        <v>229</v>
      </c>
      <c r="I187" s="174" t="s">
        <v>6</v>
      </c>
      <c r="J187" s="175">
        <v>618226.09</v>
      </c>
      <c r="K187" s="173"/>
      <c r="L187" s="174"/>
      <c r="M187" s="180"/>
      <c r="N187" s="177"/>
      <c r="O187" s="176"/>
      <c r="P187" s="176"/>
      <c r="Q187" s="176"/>
      <c r="R187" s="176"/>
      <c r="S187" s="176"/>
      <c r="T187" s="178">
        <v>4</v>
      </c>
      <c r="U187" s="178"/>
      <c r="V187" s="178"/>
      <c r="W187" s="178"/>
      <c r="X187" s="178"/>
      <c r="Y187" s="178"/>
      <c r="Z187" s="178"/>
      <c r="AA187" s="178"/>
    </row>
    <row r="188" spans="1:27" ht="13">
      <c r="A18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8" s="9">
        <v>321</v>
      </c>
      <c r="C188" s="10" t="str">
        <f t="shared" si="9"/>
        <v>4级-1级</v>
      </c>
      <c r="D188" s="10" t="s">
        <v>72</v>
      </c>
      <c r="E188" s="10" t="s">
        <v>97</v>
      </c>
      <c r="F188" s="10" t="s">
        <v>64</v>
      </c>
      <c r="G188" s="10" t="s">
        <v>65</v>
      </c>
      <c r="H188" s="118" t="s">
        <v>256</v>
      </c>
      <c r="I188" s="77" t="s">
        <v>5</v>
      </c>
      <c r="J188" s="26">
        <v>600000</v>
      </c>
      <c r="K188" s="22"/>
      <c r="L188" s="23"/>
      <c r="M188" s="20"/>
      <c r="N188" s="24"/>
      <c r="O188" s="20"/>
      <c r="P188" s="20"/>
      <c r="Q188" s="20"/>
      <c r="R188" s="20"/>
      <c r="S188" s="20"/>
      <c r="T188">
        <v>29</v>
      </c>
    </row>
    <row r="189" spans="1:27" ht="13">
      <c r="A18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9" s="9">
        <v>315</v>
      </c>
      <c r="C189" s="10" t="str">
        <f t="shared" si="9"/>
        <v>4级-3级</v>
      </c>
      <c r="D189" s="10" t="s">
        <v>72</v>
      </c>
      <c r="E189" s="10" t="s">
        <v>97</v>
      </c>
      <c r="F189" s="10" t="s">
        <v>69</v>
      </c>
      <c r="G189" s="10" t="s">
        <v>194</v>
      </c>
      <c r="H189" s="118" t="s">
        <v>165</v>
      </c>
      <c r="I189" s="77" t="s">
        <v>5</v>
      </c>
      <c r="J189" s="26">
        <v>584364.5</v>
      </c>
      <c r="K189" s="22"/>
      <c r="L189" s="23"/>
      <c r="M189" s="20"/>
      <c r="N189" s="24"/>
      <c r="O189" s="20"/>
      <c r="P189" s="20"/>
      <c r="Q189" s="20"/>
      <c r="R189" s="20"/>
      <c r="S189" s="20"/>
      <c r="T189">
        <v>23</v>
      </c>
    </row>
    <row r="190" spans="1:27" ht="13">
      <c r="A19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90" s="172">
        <v>809</v>
      </c>
      <c r="C190" s="157" t="str">
        <f t="shared" si="9"/>
        <v>3级-4级</v>
      </c>
      <c r="D190" s="157" t="s">
        <v>69</v>
      </c>
      <c r="E190" s="157" t="s">
        <v>194</v>
      </c>
      <c r="F190" s="157" t="s">
        <v>72</v>
      </c>
      <c r="G190" s="157" t="s">
        <v>97</v>
      </c>
      <c r="H190" s="179" t="s">
        <v>601</v>
      </c>
      <c r="I190" s="191" t="s">
        <v>5</v>
      </c>
      <c r="J190" s="192">
        <v>584364.5</v>
      </c>
      <c r="K190" s="173"/>
      <c r="L190" s="174"/>
      <c r="M190" s="176"/>
      <c r="N190" s="177"/>
      <c r="O190" s="176"/>
      <c r="P190" s="176"/>
      <c r="Q190" s="176"/>
      <c r="R190" s="176"/>
      <c r="S190" s="176"/>
      <c r="T190" s="178">
        <v>474</v>
      </c>
      <c r="U190" s="178"/>
      <c r="V190" s="178"/>
      <c r="W190" s="178"/>
      <c r="X190" s="178"/>
      <c r="Y190" s="178"/>
      <c r="Z190" s="178"/>
      <c r="AA190" s="178"/>
    </row>
    <row r="191" spans="1:27" ht="13">
      <c r="A19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91" s="9">
        <v>64</v>
      </c>
      <c r="C191" s="10" t="str">
        <f t="shared" si="9"/>
        <v>2级-4级</v>
      </c>
      <c r="D191" s="10" t="s">
        <v>66</v>
      </c>
      <c r="E191" s="10" t="s">
        <v>81</v>
      </c>
      <c r="F191" s="10" t="s">
        <v>72</v>
      </c>
      <c r="G191" s="10" t="s">
        <v>76</v>
      </c>
      <c r="H191" s="81" t="s">
        <v>171</v>
      </c>
      <c r="I191" s="77" t="s">
        <v>5</v>
      </c>
      <c r="J191" s="26">
        <v>561046.88</v>
      </c>
      <c r="K191" s="22"/>
      <c r="L191" s="23"/>
      <c r="M191" s="32"/>
      <c r="N191" s="24"/>
      <c r="O191" s="20"/>
      <c r="P191" s="20"/>
      <c r="Q191" s="33"/>
      <c r="R191" s="33"/>
      <c r="S191" s="33"/>
      <c r="T191">
        <v>136</v>
      </c>
      <c r="W191" t="s">
        <v>711</v>
      </c>
    </row>
    <row r="192" spans="1:27" ht="13">
      <c r="A19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92" s="9">
        <v>417</v>
      </c>
      <c r="C192" s="73" t="str">
        <f t="shared" si="9"/>
        <v>4级-3级</v>
      </c>
      <c r="D192" s="73" t="s">
        <v>72</v>
      </c>
      <c r="E192" s="73" t="s">
        <v>76</v>
      </c>
      <c r="F192" s="73" t="s">
        <v>69</v>
      </c>
      <c r="G192" s="73" t="s">
        <v>194</v>
      </c>
      <c r="H192" s="79" t="s">
        <v>165</v>
      </c>
      <c r="I192" s="77" t="s">
        <v>6</v>
      </c>
      <c r="J192" s="26">
        <v>541784.69999999995</v>
      </c>
      <c r="K192" s="22"/>
      <c r="L192" s="23"/>
      <c r="M192" s="20"/>
      <c r="N192" s="24"/>
      <c r="O192" s="20"/>
      <c r="P192" s="20"/>
      <c r="Q192" s="20"/>
      <c r="R192" s="20"/>
      <c r="S192" s="20"/>
      <c r="T192">
        <v>101</v>
      </c>
      <c r="U192" s="169"/>
      <c r="V192" s="169"/>
      <c r="W192" s="169"/>
      <c r="X192" s="169"/>
      <c r="Y192" s="169"/>
      <c r="Z192" s="169"/>
      <c r="AA192" s="169"/>
    </row>
    <row r="193" spans="1:27" s="178" customFormat="1" ht="13">
      <c r="A19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93" s="9">
        <v>665</v>
      </c>
      <c r="C193" s="121" t="str">
        <f t="shared" si="9"/>
        <v>3级-4级</v>
      </c>
      <c r="D193" s="121" t="s">
        <v>69</v>
      </c>
      <c r="E193" s="121" t="s">
        <v>350</v>
      </c>
      <c r="F193" s="121" t="s">
        <v>72</v>
      </c>
      <c r="G193" s="121" t="s">
        <v>264</v>
      </c>
      <c r="H193" s="144" t="s">
        <v>529</v>
      </c>
      <c r="I193" s="122" t="s">
        <v>5</v>
      </c>
      <c r="J193" s="123">
        <v>506653.74</v>
      </c>
      <c r="K193" s="54"/>
      <c r="L193" s="55"/>
      <c r="M193" s="56"/>
      <c r="N193" s="57"/>
      <c r="O193" s="58"/>
      <c r="P193" s="58"/>
      <c r="Q193" s="58"/>
      <c r="R193" s="58"/>
      <c r="S193" s="58"/>
      <c r="T193">
        <v>5</v>
      </c>
      <c r="U193" s="163"/>
      <c r="V193" s="163"/>
      <c r="W193" s="163"/>
      <c r="X193" s="163"/>
      <c r="Y193" s="163"/>
      <c r="Z193" s="163"/>
      <c r="AA193" s="163"/>
    </row>
    <row r="194" spans="1:27" ht="13">
      <c r="A19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94" s="9">
        <v>600</v>
      </c>
      <c r="C194" s="10" t="s">
        <v>503</v>
      </c>
      <c r="D194" s="10" t="s">
        <v>69</v>
      </c>
      <c r="E194" s="10" t="s">
        <v>158</v>
      </c>
      <c r="F194" s="10" t="s">
        <v>64</v>
      </c>
      <c r="G194" s="10" t="s">
        <v>65</v>
      </c>
      <c r="H194" s="79"/>
      <c r="I194" s="77" t="s">
        <v>3</v>
      </c>
      <c r="J194" s="26">
        <v>499868</v>
      </c>
      <c r="K194" s="22"/>
      <c r="L194" s="23"/>
      <c r="M194" s="20"/>
      <c r="N194" s="24"/>
      <c r="O194" s="20"/>
      <c r="P194" s="20"/>
      <c r="Q194" s="20"/>
      <c r="R194" s="20"/>
      <c r="S194" s="20"/>
      <c r="T194">
        <v>22</v>
      </c>
      <c r="U194" s="163"/>
      <c r="V194" s="163"/>
      <c r="W194" s="163"/>
      <c r="X194" s="163"/>
      <c r="Y194" s="163"/>
      <c r="Z194" s="163"/>
      <c r="AA194" s="163"/>
    </row>
    <row r="195" spans="1:27" ht="14.5">
      <c r="A19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95" s="9">
        <v>877</v>
      </c>
      <c r="C195" s="10" t="str">
        <f t="shared" ref="C195:C206" si="10">TEXT(D195,"000")&amp;"-"&amp;TEXT(F195,"000")</f>
        <v>3级-2级</v>
      </c>
      <c r="D195" s="73" t="s">
        <v>69</v>
      </c>
      <c r="E195" s="73" t="s">
        <v>293</v>
      </c>
      <c r="F195" s="73" t="s">
        <v>66</v>
      </c>
      <c r="G195" s="73" t="s">
        <v>175</v>
      </c>
      <c r="H195" s="136" t="s">
        <v>403</v>
      </c>
      <c r="I195" s="77" t="s">
        <v>6</v>
      </c>
      <c r="J195" s="26">
        <v>499314.3</v>
      </c>
      <c r="K195" s="22"/>
      <c r="L195" s="23"/>
      <c r="M195" s="20"/>
      <c r="N195" s="24"/>
      <c r="O195" s="20"/>
      <c r="P195" s="20"/>
      <c r="Q195" s="20"/>
      <c r="R195" s="20"/>
      <c r="S195" s="20"/>
      <c r="T195">
        <v>58</v>
      </c>
      <c r="U195" s="163"/>
      <c r="V195" s="163"/>
      <c r="W195" s="163"/>
      <c r="X195" s="163"/>
      <c r="Y195" s="163"/>
      <c r="Z195" s="163"/>
      <c r="AA195" s="163"/>
    </row>
    <row r="196" spans="1:27" ht="13">
      <c r="A19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96" s="9">
        <v>194</v>
      </c>
      <c r="C196" s="10" t="str">
        <f t="shared" si="10"/>
        <v>2级-3级</v>
      </c>
      <c r="D196" s="10" t="s">
        <v>259</v>
      </c>
      <c r="E196" s="10" t="s">
        <v>253</v>
      </c>
      <c r="F196" s="10" t="s">
        <v>116</v>
      </c>
      <c r="G196" s="10" t="s">
        <v>261</v>
      </c>
      <c r="H196" s="76" t="s">
        <v>258</v>
      </c>
      <c r="I196" s="77" t="s">
        <v>18</v>
      </c>
      <c r="J196" s="26">
        <v>497025.6</v>
      </c>
      <c r="K196" s="22"/>
      <c r="L196" s="23"/>
      <c r="M196" s="32"/>
      <c r="N196" s="24"/>
      <c r="O196" s="20"/>
      <c r="P196" s="20"/>
      <c r="Q196" s="20"/>
      <c r="R196" s="20"/>
      <c r="S196" s="20"/>
      <c r="T196">
        <v>4</v>
      </c>
      <c r="U196" s="143"/>
      <c r="V196" s="143"/>
      <c r="W196" s="143"/>
      <c r="X196" s="143"/>
      <c r="Y196" s="143"/>
      <c r="Z196" s="143"/>
      <c r="AA196" s="143"/>
    </row>
    <row r="197" spans="1:27" ht="13">
      <c r="A19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97" s="9">
        <v>89</v>
      </c>
      <c r="C197" s="10" t="str">
        <f t="shared" si="10"/>
        <v>2级-2级</v>
      </c>
      <c r="D197" s="10" t="s">
        <v>66</v>
      </c>
      <c r="E197" s="10" t="s">
        <v>81</v>
      </c>
      <c r="F197" s="10" t="s">
        <v>66</v>
      </c>
      <c r="G197" s="10" t="s">
        <v>169</v>
      </c>
      <c r="H197" s="81" t="s">
        <v>187</v>
      </c>
      <c r="I197" s="77" t="s">
        <v>14</v>
      </c>
      <c r="J197" s="26">
        <v>482875</v>
      </c>
      <c r="K197" s="22"/>
      <c r="L197" s="23"/>
      <c r="M197" s="32"/>
      <c r="N197" s="24"/>
      <c r="O197" s="20"/>
      <c r="P197" s="20"/>
      <c r="Q197" s="33"/>
      <c r="R197" s="33"/>
      <c r="S197" s="33"/>
      <c r="T197">
        <v>161</v>
      </c>
      <c r="U197" s="163"/>
      <c r="V197" s="163"/>
      <c r="W197" s="163"/>
      <c r="X197" s="163"/>
      <c r="Y197" s="163"/>
      <c r="Z197" s="163"/>
      <c r="AA197" s="163"/>
    </row>
    <row r="198" spans="1:27" ht="13">
      <c r="A198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98" s="172">
        <v>97</v>
      </c>
      <c r="C198" s="152" t="str">
        <f t="shared" si="10"/>
        <v>2级-2级</v>
      </c>
      <c r="D198" s="152" t="s">
        <v>66</v>
      </c>
      <c r="E198" s="152" t="s">
        <v>169</v>
      </c>
      <c r="F198" s="152" t="s">
        <v>66</v>
      </c>
      <c r="G198" s="152" t="s">
        <v>81</v>
      </c>
      <c r="H198" s="176"/>
      <c r="I198" s="174" t="s">
        <v>26</v>
      </c>
      <c r="J198" s="175">
        <v>482875</v>
      </c>
      <c r="K198" s="173"/>
      <c r="L198" s="174"/>
      <c r="M198" s="200"/>
      <c r="N198" s="177"/>
      <c r="O198" s="176"/>
      <c r="P198" s="176" t="str">
        <f>IF(N198=0,"OK","待核对")</f>
        <v>OK</v>
      </c>
      <c r="Q198" s="176"/>
      <c r="R198" s="176"/>
      <c r="S198" s="176"/>
      <c r="T198" s="178">
        <v>6</v>
      </c>
      <c r="U198" s="268"/>
      <c r="V198" s="268"/>
      <c r="W198" s="268"/>
      <c r="X198" s="268"/>
      <c r="Y198" s="268"/>
      <c r="Z198" s="268"/>
      <c r="AA198" s="268"/>
    </row>
    <row r="199" spans="1:27" s="178" customFormat="1" ht="13">
      <c r="A19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99" s="9">
        <v>15</v>
      </c>
      <c r="C199" s="10" t="str">
        <f t="shared" si="10"/>
        <v>1级-2级</v>
      </c>
      <c r="D199" s="10" t="s">
        <v>64</v>
      </c>
      <c r="E199" s="10" t="s">
        <v>65</v>
      </c>
      <c r="F199" s="10" t="s">
        <v>66</v>
      </c>
      <c r="G199" s="10" t="s">
        <v>87</v>
      </c>
      <c r="H199" s="12" t="s">
        <v>79</v>
      </c>
      <c r="I199" s="77" t="s">
        <v>11</v>
      </c>
      <c r="J199" s="14">
        <v>478391.66</v>
      </c>
      <c r="K199" s="15"/>
      <c r="L199" s="15"/>
      <c r="M199" s="16"/>
      <c r="N199" s="17"/>
      <c r="O199" s="18"/>
      <c r="P199" s="19"/>
      <c r="Q199" s="20"/>
      <c r="R199" s="20"/>
      <c r="S199" s="20"/>
      <c r="T199">
        <v>15</v>
      </c>
      <c r="U199" s="163"/>
      <c r="V199" s="163"/>
      <c r="W199" s="163"/>
      <c r="X199" s="163"/>
      <c r="Y199" s="163"/>
      <c r="Z199" s="163"/>
      <c r="AA199" s="163"/>
    </row>
    <row r="200" spans="1:27" ht="26">
      <c r="A20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0" s="172">
        <v>245</v>
      </c>
      <c r="C200" s="152" t="str">
        <f t="shared" si="10"/>
        <v>2级-1级</v>
      </c>
      <c r="D200" s="152" t="s">
        <v>115</v>
      </c>
      <c r="E200" s="156" t="s">
        <v>308</v>
      </c>
      <c r="F200" s="152" t="s">
        <v>254</v>
      </c>
      <c r="G200" s="156" t="s">
        <v>210</v>
      </c>
      <c r="H200" s="179" t="s">
        <v>255</v>
      </c>
      <c r="I200" s="174" t="s">
        <v>24</v>
      </c>
      <c r="J200" s="175">
        <v>478391.66</v>
      </c>
      <c r="K200" s="173"/>
      <c r="L200" s="174"/>
      <c r="M200" s="180"/>
      <c r="N200" s="177"/>
      <c r="O200" s="176"/>
      <c r="P200" s="176"/>
      <c r="Q200" s="176"/>
      <c r="R200" s="176"/>
      <c r="S200" s="176"/>
      <c r="T200" s="178">
        <v>63</v>
      </c>
      <c r="U200" s="181"/>
      <c r="V200" s="181"/>
      <c r="W200" s="181"/>
      <c r="X200" s="181"/>
      <c r="Y200" s="181"/>
      <c r="Z200" s="181"/>
      <c r="AA200" s="181"/>
    </row>
    <row r="201" spans="1:27" s="178" customFormat="1" ht="13" customHeight="1">
      <c r="A201" s="147" t="str">
        <f>HYPERLINK("C:\Users\chizh\Desktop\ffcell\提取结果.xlsx#'4内部关联现金流'!A1","[提取结果.xlsx]4内部关联现金流")</f>
        <v>[提取结果.xlsx]4内部关联现金流</v>
      </c>
      <c r="B201" s="9">
        <v>476</v>
      </c>
      <c r="C201" s="85" t="str">
        <f t="shared" si="10"/>
        <v>4级-4级</v>
      </c>
      <c r="D201" s="100" t="s">
        <v>72</v>
      </c>
      <c r="E201" s="85" t="s">
        <v>80</v>
      </c>
      <c r="F201" s="100" t="s">
        <v>72</v>
      </c>
      <c r="G201" s="100" t="s">
        <v>76</v>
      </c>
      <c r="H201" s="104" t="s">
        <v>384</v>
      </c>
      <c r="I201" s="94" t="s">
        <v>9</v>
      </c>
      <c r="J201" s="89">
        <v>477738.35</v>
      </c>
      <c r="K201" s="22"/>
      <c r="L201" s="23"/>
      <c r="M201" s="20"/>
      <c r="N201" s="24"/>
      <c r="O201" s="20"/>
      <c r="P201" s="20"/>
      <c r="Q201" s="20"/>
      <c r="R201" s="20"/>
      <c r="S201" s="20"/>
      <c r="T201">
        <v>57</v>
      </c>
      <c r="U201" s="163"/>
      <c r="V201" s="163"/>
      <c r="W201" s="163"/>
      <c r="X201" s="163"/>
      <c r="Y201" s="163"/>
      <c r="Z201" s="163"/>
      <c r="AA201" s="163"/>
    </row>
    <row r="202" spans="1:27" ht="13" customHeight="1">
      <c r="A202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202" s="9">
        <v>131</v>
      </c>
      <c r="C202" s="10" t="str">
        <f t="shared" si="10"/>
        <v>2级-4级</v>
      </c>
      <c r="D202" s="10" t="s">
        <v>66</v>
      </c>
      <c r="E202" s="10" t="s">
        <v>179</v>
      </c>
      <c r="F202" s="10" t="s">
        <v>72</v>
      </c>
      <c r="G202" s="10" t="s">
        <v>76</v>
      </c>
      <c r="H202" s="79" t="s">
        <v>198</v>
      </c>
      <c r="I202" s="77" t="s">
        <v>9</v>
      </c>
      <c r="J202" s="26">
        <v>472846.45360000001</v>
      </c>
      <c r="K202" s="22"/>
      <c r="L202" s="23"/>
      <c r="M202" s="20"/>
      <c r="N202" s="24"/>
      <c r="O202" s="20"/>
      <c r="P202" s="20"/>
      <c r="Q202" s="20"/>
      <c r="R202" s="20"/>
      <c r="S202" s="20"/>
      <c r="T202">
        <v>18</v>
      </c>
      <c r="U202" s="163"/>
      <c r="V202" s="163"/>
      <c r="W202" s="163"/>
      <c r="X202" s="163"/>
      <c r="Y202" s="163"/>
      <c r="Z202" s="163"/>
      <c r="AA202" s="163"/>
    </row>
    <row r="203" spans="1:27" ht="13">
      <c r="A20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03" s="9">
        <v>296</v>
      </c>
      <c r="C203" s="10" t="str">
        <f t="shared" si="10"/>
        <v>4级-3级</v>
      </c>
      <c r="D203" s="10" t="s">
        <v>72</v>
      </c>
      <c r="E203" s="10" t="s">
        <v>97</v>
      </c>
      <c r="F203" s="10" t="s">
        <v>69</v>
      </c>
      <c r="G203" s="10" t="s">
        <v>195</v>
      </c>
      <c r="H203" s="81" t="s">
        <v>166</v>
      </c>
      <c r="I203" s="77" t="s">
        <v>9</v>
      </c>
      <c r="J203" s="26">
        <v>470000</v>
      </c>
      <c r="K203" s="22"/>
      <c r="L203" s="23"/>
      <c r="M203" s="32"/>
      <c r="N203" s="24"/>
      <c r="O203" s="20"/>
      <c r="P203" s="20"/>
      <c r="Q203" s="20"/>
      <c r="R203" s="20"/>
      <c r="S203" s="20"/>
      <c r="T203">
        <v>4</v>
      </c>
      <c r="U203" s="163"/>
      <c r="V203" s="163"/>
      <c r="W203" s="163"/>
      <c r="X203" s="163"/>
      <c r="Y203" s="163"/>
      <c r="Z203" s="163"/>
      <c r="AA203" s="163"/>
    </row>
    <row r="204" spans="1:27" ht="14.5">
      <c r="A20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04" s="9">
        <v>858</v>
      </c>
      <c r="C204" s="10" t="str">
        <f t="shared" si="10"/>
        <v>2级-4级</v>
      </c>
      <c r="D204" s="73" t="s">
        <v>66</v>
      </c>
      <c r="E204" s="73" t="s">
        <v>78</v>
      </c>
      <c r="F204" s="73" t="s">
        <v>72</v>
      </c>
      <c r="G204" s="73" t="s">
        <v>76</v>
      </c>
      <c r="H204" s="136" t="s">
        <v>695</v>
      </c>
      <c r="I204" s="77" t="s">
        <v>5</v>
      </c>
      <c r="J204" s="26">
        <v>467056.46</v>
      </c>
      <c r="K204" s="22"/>
      <c r="L204" s="23"/>
      <c r="M204" s="20"/>
      <c r="N204" s="24"/>
      <c r="O204" s="20"/>
      <c r="P204" s="20"/>
      <c r="Q204" s="20"/>
      <c r="R204" s="20"/>
      <c r="S204" s="20"/>
      <c r="T204">
        <v>39</v>
      </c>
      <c r="U204" s="163"/>
      <c r="V204" s="163"/>
      <c r="W204" s="163"/>
      <c r="X204" s="163"/>
      <c r="Y204" s="163"/>
      <c r="Z204" s="163"/>
      <c r="AA204" s="163"/>
    </row>
    <row r="205" spans="1:27" ht="13">
      <c r="A205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205" s="9">
        <v>156</v>
      </c>
      <c r="C205" s="10" t="str">
        <f t="shared" si="10"/>
        <v>2级-3级</v>
      </c>
      <c r="D205" s="10" t="s">
        <v>66</v>
      </c>
      <c r="E205" s="10" t="s">
        <v>84</v>
      </c>
      <c r="F205" s="10" t="s">
        <v>69</v>
      </c>
      <c r="G205" s="10" t="s">
        <v>233</v>
      </c>
      <c r="H205" s="81" t="s">
        <v>232</v>
      </c>
      <c r="I205" s="77" t="s">
        <v>6</v>
      </c>
      <c r="J205" s="26">
        <v>459461.34</v>
      </c>
      <c r="K205" s="22"/>
      <c r="L205" s="23"/>
      <c r="M205" s="38"/>
      <c r="N205" s="24"/>
      <c r="O205" s="20"/>
      <c r="P205" s="20" t="str">
        <f>IF(N205=0,"OK","待核对")</f>
        <v>OK</v>
      </c>
      <c r="Q205" s="20"/>
      <c r="R205" s="20"/>
      <c r="S205" s="20"/>
      <c r="T205">
        <v>7</v>
      </c>
      <c r="U205" s="163"/>
      <c r="V205" s="163"/>
      <c r="W205" s="163"/>
      <c r="X205" s="163"/>
      <c r="Y205" s="163"/>
      <c r="Z205" s="163"/>
      <c r="AA205" s="163"/>
    </row>
    <row r="206" spans="1:27" ht="13">
      <c r="A20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06" s="172">
        <v>694</v>
      </c>
      <c r="C206" s="157" t="str">
        <f t="shared" si="10"/>
        <v>3级-2级</v>
      </c>
      <c r="D206" s="157" t="s">
        <v>69</v>
      </c>
      <c r="E206" s="159" t="s">
        <v>233</v>
      </c>
      <c r="F206" s="157" t="s">
        <v>66</v>
      </c>
      <c r="G206" s="158" t="s">
        <v>84</v>
      </c>
      <c r="H206" s="190" t="s">
        <v>165</v>
      </c>
      <c r="I206" s="191" t="s">
        <v>5</v>
      </c>
      <c r="J206" s="192">
        <v>459461.34</v>
      </c>
      <c r="K206" s="173"/>
      <c r="L206" s="174"/>
      <c r="M206" s="180"/>
      <c r="N206" s="177"/>
      <c r="O206" s="176"/>
      <c r="P206" s="176"/>
      <c r="Q206" s="176"/>
      <c r="R206" s="176"/>
      <c r="S206" s="176"/>
      <c r="T206" s="178">
        <v>195</v>
      </c>
      <c r="U206" s="268"/>
      <c r="V206" s="268"/>
      <c r="W206" s="268"/>
      <c r="X206" s="268"/>
      <c r="Y206" s="268"/>
      <c r="Z206" s="268"/>
      <c r="AA206" s="268"/>
    </row>
    <row r="207" spans="1:27" ht="13">
      <c r="A20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07" s="9">
        <v>649</v>
      </c>
      <c r="C207" s="10" t="s">
        <v>507</v>
      </c>
      <c r="D207" s="10" t="s">
        <v>66</v>
      </c>
      <c r="E207" s="10" t="s">
        <v>175</v>
      </c>
      <c r="F207" s="10" t="s">
        <v>69</v>
      </c>
      <c r="G207" s="10" t="s">
        <v>518</v>
      </c>
      <c r="H207" s="79" t="s">
        <v>513</v>
      </c>
      <c r="I207" s="77" t="s">
        <v>3</v>
      </c>
      <c r="J207" s="26">
        <v>445819.72</v>
      </c>
      <c r="K207" s="22"/>
      <c r="L207" s="23"/>
      <c r="M207" s="20"/>
      <c r="N207" s="24"/>
      <c r="O207" s="20"/>
      <c r="P207" s="20"/>
      <c r="Q207" s="20"/>
      <c r="R207" s="20"/>
      <c r="S207" s="20"/>
      <c r="T207">
        <v>75</v>
      </c>
      <c r="U207" s="163"/>
      <c r="V207" s="163"/>
      <c r="W207" s="163"/>
      <c r="X207" s="163"/>
      <c r="Y207" s="163"/>
      <c r="Z207" s="163"/>
      <c r="AA207" s="163"/>
    </row>
    <row r="208" spans="1:27" ht="13" customHeight="1">
      <c r="A20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08" s="9">
        <v>360</v>
      </c>
      <c r="C208" s="73" t="str">
        <f>TEXT(D208,"000")&amp;"-"&amp;TEXT(F208,"000")</f>
        <v>4级-3级</v>
      </c>
      <c r="D208" s="73" t="s">
        <v>72</v>
      </c>
      <c r="E208" s="73" t="s">
        <v>76</v>
      </c>
      <c r="F208" s="75" t="s">
        <v>69</v>
      </c>
      <c r="G208" s="75" t="s">
        <v>360</v>
      </c>
      <c r="H208" s="76" t="s">
        <v>306</v>
      </c>
      <c r="I208" s="77" t="s">
        <v>3</v>
      </c>
      <c r="J208" s="78">
        <v>432047.99999999994</v>
      </c>
      <c r="K208" s="22"/>
      <c r="L208" s="23"/>
      <c r="M208" s="20"/>
      <c r="N208" s="24"/>
      <c r="O208" s="20"/>
      <c r="P208" s="20"/>
      <c r="Q208" s="20"/>
      <c r="R208" s="20"/>
      <c r="S208" s="20"/>
      <c r="T208">
        <v>23</v>
      </c>
      <c r="U208" s="163"/>
      <c r="V208" s="163"/>
      <c r="W208" s="163"/>
      <c r="X208" s="163"/>
      <c r="Y208" s="163"/>
      <c r="Z208" s="163"/>
      <c r="AA208" s="163"/>
    </row>
    <row r="209" spans="1:27" ht="13" customHeight="1">
      <c r="A20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09" s="9">
        <v>350</v>
      </c>
      <c r="C209" s="73" t="str">
        <f>TEXT(D209,"000")&amp;"-"&amp;TEXT(F209,"000")</f>
        <v>4级-2级</v>
      </c>
      <c r="D209" s="73" t="s">
        <v>72</v>
      </c>
      <c r="E209" s="73" t="s">
        <v>76</v>
      </c>
      <c r="F209" s="75" t="s">
        <v>66</v>
      </c>
      <c r="G209" s="75" t="s">
        <v>89</v>
      </c>
      <c r="H209" s="76" t="s">
        <v>306</v>
      </c>
      <c r="I209" s="77" t="s">
        <v>3</v>
      </c>
      <c r="J209" s="78">
        <v>419941.87</v>
      </c>
      <c r="K209" s="22"/>
      <c r="L209" s="23"/>
      <c r="M209" s="20"/>
      <c r="N209" s="24"/>
      <c r="O209" s="20"/>
      <c r="P209" s="20"/>
      <c r="Q209" s="20"/>
      <c r="R209" s="20"/>
      <c r="S209" s="20"/>
      <c r="T209">
        <v>13</v>
      </c>
      <c r="U209" s="163"/>
      <c r="V209" s="163"/>
      <c r="W209" s="163"/>
      <c r="X209" s="163"/>
      <c r="Y209" s="163"/>
      <c r="Z209" s="163"/>
      <c r="AA209" s="163"/>
    </row>
    <row r="210" spans="1:27" ht="13" customHeight="1">
      <c r="A21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10" s="9">
        <v>193</v>
      </c>
      <c r="C210" s="10" t="str">
        <f>TEXT(D210,"000")&amp;"-"&amp;TEXT(F210,"000")</f>
        <v>2级-2级</v>
      </c>
      <c r="D210" s="10" t="s">
        <v>115</v>
      </c>
      <c r="E210" s="10" t="s">
        <v>253</v>
      </c>
      <c r="F210" s="10" t="s">
        <v>115</v>
      </c>
      <c r="G210" s="148" t="s">
        <v>257</v>
      </c>
      <c r="H210" s="76" t="s">
        <v>258</v>
      </c>
      <c r="I210" s="77" t="s">
        <v>18</v>
      </c>
      <c r="J210" s="26">
        <v>414480.32</v>
      </c>
      <c r="K210" s="22"/>
      <c r="L210" s="23"/>
      <c r="M210" s="32"/>
      <c r="N210" s="24"/>
      <c r="O210" s="20"/>
      <c r="P210" s="20"/>
      <c r="Q210" s="20"/>
      <c r="R210" s="20"/>
      <c r="S210" s="20"/>
      <c r="T210">
        <v>3</v>
      </c>
      <c r="U210" s="143"/>
      <c r="V210" s="143"/>
      <c r="W210" s="143"/>
      <c r="X210" s="143"/>
      <c r="Y210" s="143"/>
      <c r="Z210" s="143"/>
      <c r="AA210" s="143"/>
    </row>
    <row r="211" spans="1:27" ht="13">
      <c r="A21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11" s="172">
        <v>257</v>
      </c>
      <c r="C211" s="152" t="str">
        <f>TEXT(D211,"000")&amp;"-"&amp;TEXT(F211,"000")</f>
        <v>2级-2级</v>
      </c>
      <c r="D211" s="152" t="s">
        <v>115</v>
      </c>
      <c r="E211" s="156" t="s">
        <v>303</v>
      </c>
      <c r="F211" s="152" t="s">
        <v>115</v>
      </c>
      <c r="G211" s="156" t="s">
        <v>320</v>
      </c>
      <c r="H211" s="189" t="s">
        <v>321</v>
      </c>
      <c r="I211" s="174" t="s">
        <v>5</v>
      </c>
      <c r="J211" s="175">
        <v>414480.32</v>
      </c>
      <c r="K211" s="173"/>
      <c r="L211" s="174"/>
      <c r="M211" s="176"/>
      <c r="N211" s="177"/>
      <c r="O211" s="176"/>
      <c r="P211" s="176" t="str">
        <f>IF(N211=0,"OK","待核对")</f>
        <v>OK</v>
      </c>
      <c r="Q211" s="176"/>
      <c r="R211" s="176"/>
      <c r="S211" s="176"/>
      <c r="T211" s="178">
        <v>76</v>
      </c>
      <c r="U211" s="181"/>
      <c r="V211" s="181"/>
      <c r="W211" s="181"/>
      <c r="X211" s="181"/>
      <c r="Y211" s="181"/>
      <c r="Z211" s="181"/>
      <c r="AA211" s="181"/>
    </row>
    <row r="212" spans="1:27" s="178" customFormat="1" ht="13">
      <c r="A212" s="147" t="str">
        <f>HYPERLINK("C:\Users\chizh\Desktop\ffcell\提取结果.xlsx#'4内部关联现金流-1'!A1","[提取结果.xlsx]4内部关联现金流-1")</f>
        <v>[提取结果.xlsx]4内部关联现金流-1</v>
      </c>
      <c r="B212" s="9">
        <v>552</v>
      </c>
      <c r="C212" s="10" t="str">
        <f>TEXT(D212,"000")&amp;"-"&amp;TEXT(F212,"000")</f>
        <v>3级-3级</v>
      </c>
      <c r="D212" s="73" t="s">
        <v>69</v>
      </c>
      <c r="E212" s="73" t="s">
        <v>415</v>
      </c>
      <c r="F212" s="73" t="s">
        <v>69</v>
      </c>
      <c r="G212" s="73" t="s">
        <v>476</v>
      </c>
      <c r="H212" s="118" t="s">
        <v>477</v>
      </c>
      <c r="I212" s="77" t="s">
        <v>6</v>
      </c>
      <c r="J212" s="26">
        <v>413657.33</v>
      </c>
      <c r="K212" s="22"/>
      <c r="L212" s="23"/>
      <c r="M212" s="20"/>
      <c r="N212" s="24"/>
      <c r="O212" s="20"/>
      <c r="P212" s="20"/>
      <c r="Q212" s="20"/>
      <c r="R212" s="20"/>
      <c r="S212" s="20"/>
      <c r="T212">
        <v>95</v>
      </c>
      <c r="U212" s="163"/>
      <c r="V212" s="163"/>
      <c r="W212" s="163"/>
      <c r="X212" s="163"/>
      <c r="Y212" s="163"/>
      <c r="Z212" s="163"/>
      <c r="AA212" s="163"/>
    </row>
    <row r="213" spans="1:27" ht="13">
      <c r="A21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13" s="172">
        <v>583</v>
      </c>
      <c r="C213" s="152" t="s">
        <v>499</v>
      </c>
      <c r="D213" s="152" t="s">
        <v>69</v>
      </c>
      <c r="E213" s="152" t="s">
        <v>476</v>
      </c>
      <c r="F213" s="152" t="s">
        <v>69</v>
      </c>
      <c r="G213" s="152" t="s">
        <v>415</v>
      </c>
      <c r="H213" s="173"/>
      <c r="I213" s="174" t="s">
        <v>3</v>
      </c>
      <c r="J213" s="175">
        <v>413657.33</v>
      </c>
      <c r="K213" s="173"/>
      <c r="L213" s="174"/>
      <c r="M213" s="180"/>
      <c r="N213" s="177"/>
      <c r="O213" s="176"/>
      <c r="P213" s="176"/>
      <c r="Q213" s="176"/>
      <c r="R213" s="176"/>
      <c r="S213" s="176"/>
      <c r="T213" s="178">
        <v>2</v>
      </c>
      <c r="U213" s="268"/>
      <c r="V213" s="268"/>
      <c r="W213" s="268"/>
      <c r="X213" s="268"/>
      <c r="Y213" s="268"/>
      <c r="Z213" s="268"/>
      <c r="AA213" s="268"/>
    </row>
    <row r="214" spans="1:27" ht="13" customHeight="1">
      <c r="A214" s="147" t="str">
        <f>HYPERLINK("C:\Users\chizh\Desktop\ffcell\提取结果.xlsx#'4内部关联现金流'!A1","[提取结果.xlsx]4内部关联现金流")</f>
        <v>[提取结果.xlsx]4内部关联现金流</v>
      </c>
      <c r="B214" s="9">
        <v>471</v>
      </c>
      <c r="C214" s="85" t="str">
        <f t="shared" ref="C214:C233" si="11">TEXT(D214,"000")&amp;"-"&amp;TEXT(F214,"000")</f>
        <v>1级-1级</v>
      </c>
      <c r="D214" s="100" t="s">
        <v>64</v>
      </c>
      <c r="E214" s="85" t="s">
        <v>80</v>
      </c>
      <c r="F214" s="100" t="s">
        <v>64</v>
      </c>
      <c r="G214" s="100" t="s">
        <v>65</v>
      </c>
      <c r="H214" s="104" t="s">
        <v>389</v>
      </c>
      <c r="I214" s="97" t="s">
        <v>5</v>
      </c>
      <c r="J214" s="89">
        <v>403180</v>
      </c>
      <c r="K214" s="22"/>
      <c r="L214" s="23"/>
      <c r="M214" s="20"/>
      <c r="N214" s="24"/>
      <c r="O214" s="20"/>
      <c r="P214" s="20"/>
      <c r="Q214" s="20"/>
      <c r="R214" s="20"/>
      <c r="S214" s="20"/>
      <c r="T214">
        <v>52</v>
      </c>
      <c r="U214" s="163"/>
      <c r="V214" s="163"/>
      <c r="W214" s="163"/>
      <c r="X214" s="163"/>
      <c r="Y214" s="163"/>
      <c r="Z214" s="163"/>
      <c r="AA214" s="163"/>
    </row>
    <row r="215" spans="1:27" ht="13" customHeight="1">
      <c r="A21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15" s="9">
        <v>286</v>
      </c>
      <c r="C215" s="10" t="str">
        <f t="shared" si="11"/>
        <v>2级-4级</v>
      </c>
      <c r="D215" s="10" t="s">
        <v>115</v>
      </c>
      <c r="E215" s="10" t="s">
        <v>92</v>
      </c>
      <c r="F215" s="10" t="s">
        <v>163</v>
      </c>
      <c r="G215" s="10" t="s">
        <v>76</v>
      </c>
      <c r="H215" s="81" t="s">
        <v>165</v>
      </c>
      <c r="I215" s="77" t="s">
        <v>14</v>
      </c>
      <c r="J215" s="69">
        <v>397714.28</v>
      </c>
      <c r="K215" s="22"/>
      <c r="L215" s="23"/>
      <c r="M215" s="32"/>
      <c r="N215" s="24"/>
      <c r="O215" s="20"/>
      <c r="P215" s="20"/>
      <c r="Q215" s="20"/>
      <c r="R215" s="20"/>
      <c r="S215" s="20"/>
      <c r="T215">
        <v>106</v>
      </c>
      <c r="U215" s="143"/>
      <c r="V215" s="143"/>
      <c r="W215" s="143"/>
      <c r="X215" s="143"/>
      <c r="Y215" s="143"/>
      <c r="Z215" s="143"/>
      <c r="AA215" s="143"/>
    </row>
    <row r="216" spans="1:27" ht="13">
      <c r="A21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6" s="9">
        <v>429</v>
      </c>
      <c r="C216" s="73" t="str">
        <f t="shared" si="11"/>
        <v>4级-3级</v>
      </c>
      <c r="D216" s="73" t="s">
        <v>72</v>
      </c>
      <c r="E216" s="73" t="s">
        <v>76</v>
      </c>
      <c r="F216" s="73" t="s">
        <v>69</v>
      </c>
      <c r="G216" s="73" t="s">
        <v>352</v>
      </c>
      <c r="H216" s="79" t="s">
        <v>165</v>
      </c>
      <c r="I216" s="77" t="s">
        <v>6</v>
      </c>
      <c r="J216" s="26">
        <v>396464.43000000005</v>
      </c>
      <c r="K216" s="22"/>
      <c r="L216" s="23"/>
      <c r="M216" s="20"/>
      <c r="N216" s="24"/>
      <c r="O216" s="20"/>
      <c r="P216" s="20"/>
      <c r="Q216" s="20"/>
      <c r="R216" s="20"/>
      <c r="S216" s="20"/>
      <c r="T216">
        <v>114</v>
      </c>
      <c r="U216" s="163"/>
      <c r="V216" s="163"/>
      <c r="W216" s="163"/>
      <c r="X216" s="163"/>
      <c r="Y216" s="163"/>
      <c r="Z216" s="163"/>
      <c r="AA216" s="163"/>
    </row>
    <row r="217" spans="1:27" ht="13" customHeight="1">
      <c r="A21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7" s="9">
        <v>354</v>
      </c>
      <c r="C217" s="73" t="str">
        <f t="shared" si="11"/>
        <v>4级-3级</v>
      </c>
      <c r="D217" s="73" t="s">
        <v>72</v>
      </c>
      <c r="E217" s="73" t="s">
        <v>76</v>
      </c>
      <c r="F217" s="75" t="s">
        <v>69</v>
      </c>
      <c r="G217" s="75" t="s">
        <v>194</v>
      </c>
      <c r="H217" s="76" t="s">
        <v>306</v>
      </c>
      <c r="I217" s="77" t="s">
        <v>3</v>
      </c>
      <c r="J217" s="78">
        <v>395935.42</v>
      </c>
      <c r="K217" s="22"/>
      <c r="L217" s="23"/>
      <c r="M217" s="20"/>
      <c r="N217" s="24"/>
      <c r="O217" s="20"/>
      <c r="P217" s="20"/>
      <c r="Q217" s="20"/>
      <c r="R217" s="20"/>
      <c r="S217" s="20"/>
      <c r="T217">
        <v>17</v>
      </c>
      <c r="U217" s="163"/>
      <c r="V217" s="163"/>
      <c r="W217" s="163"/>
      <c r="X217" s="163"/>
      <c r="Y217" s="163"/>
      <c r="Z217" s="163"/>
      <c r="AA217" s="163"/>
    </row>
    <row r="218" spans="1:27" ht="13" customHeight="1">
      <c r="A21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18" s="9">
        <v>707</v>
      </c>
      <c r="C218" s="121" t="str">
        <f t="shared" si="11"/>
        <v>3级-4级</v>
      </c>
      <c r="D218" s="121" t="s">
        <v>69</v>
      </c>
      <c r="E218" s="121" t="s">
        <v>371</v>
      </c>
      <c r="F218" s="121" t="s">
        <v>72</v>
      </c>
      <c r="G218" s="121" t="s">
        <v>76</v>
      </c>
      <c r="H218" s="76" t="s">
        <v>617</v>
      </c>
      <c r="I218" s="124" t="s">
        <v>5</v>
      </c>
      <c r="J218" s="123">
        <v>387806.34</v>
      </c>
      <c r="K218" s="22"/>
      <c r="L218" s="23"/>
      <c r="M218" s="20"/>
      <c r="N218" s="24"/>
      <c r="O218" s="20"/>
      <c r="P218" s="20"/>
      <c r="Q218" s="20"/>
      <c r="R218" s="20"/>
      <c r="S218" s="20"/>
      <c r="T218">
        <v>229</v>
      </c>
      <c r="U218" s="163"/>
      <c r="V218" s="163"/>
      <c r="W218" s="163"/>
      <c r="X218" s="163"/>
      <c r="Y218" s="163"/>
      <c r="Z218" s="163"/>
      <c r="AA218" s="163"/>
    </row>
    <row r="219" spans="1:27" ht="13" customHeight="1">
      <c r="A219" s="147" t="str">
        <f>HYPERLINK("C:\Users\chizh\Desktop\ffcell\提取结果.xlsx#'4内部关联现金流'!A1","[提取结果.xlsx]4内部关联现金流")</f>
        <v>[提取结果.xlsx]4内部关联现金流</v>
      </c>
      <c r="B219" s="9">
        <v>448</v>
      </c>
      <c r="C219" s="85" t="str">
        <f t="shared" si="11"/>
        <v>2级-2级</v>
      </c>
      <c r="D219" s="100" t="s">
        <v>66</v>
      </c>
      <c r="E219" s="85" t="s">
        <v>80</v>
      </c>
      <c r="F219" s="100" t="s">
        <v>66</v>
      </c>
      <c r="G219" s="100" t="s">
        <v>109</v>
      </c>
      <c r="H219" s="97" t="s">
        <v>380</v>
      </c>
      <c r="I219" s="97" t="s">
        <v>3</v>
      </c>
      <c r="J219" s="99">
        <v>377980.2</v>
      </c>
      <c r="K219" s="22"/>
      <c r="L219" s="23"/>
      <c r="M219" s="20"/>
      <c r="N219" s="24"/>
      <c r="O219" s="20"/>
      <c r="P219" s="20"/>
      <c r="Q219" s="20"/>
      <c r="R219" s="20"/>
      <c r="S219" s="20"/>
      <c r="T219">
        <v>29</v>
      </c>
      <c r="U219" s="163"/>
      <c r="V219" s="163"/>
      <c r="W219" s="163"/>
      <c r="X219" s="163"/>
      <c r="Y219" s="163"/>
      <c r="Z219" s="163"/>
      <c r="AA219" s="163"/>
    </row>
    <row r="220" spans="1:27" s="178" customFormat="1" ht="13" customHeight="1">
      <c r="A22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0" s="9">
        <v>278</v>
      </c>
      <c r="C220" s="10" t="str">
        <f t="shared" si="11"/>
        <v>2级-4级</v>
      </c>
      <c r="D220" s="10" t="s">
        <v>115</v>
      </c>
      <c r="E220" s="10" t="s">
        <v>95</v>
      </c>
      <c r="F220" s="10" t="s">
        <v>163</v>
      </c>
      <c r="G220" s="10" t="s">
        <v>76</v>
      </c>
      <c r="H220" s="81" t="s">
        <v>165</v>
      </c>
      <c r="I220" s="77" t="s">
        <v>5</v>
      </c>
      <c r="J220" s="26">
        <f>264791.35+106275.03</f>
        <v>371066.38</v>
      </c>
      <c r="K220" s="22"/>
      <c r="L220" s="23"/>
      <c r="M220" s="32"/>
      <c r="N220" s="24"/>
      <c r="O220" s="20"/>
      <c r="P220" s="20"/>
      <c r="Q220" s="20"/>
      <c r="R220" s="20"/>
      <c r="S220" s="20"/>
      <c r="T220">
        <v>98</v>
      </c>
      <c r="U220" s="143"/>
      <c r="V220" s="143"/>
      <c r="W220" s="143"/>
      <c r="X220" s="143"/>
      <c r="Y220" s="143"/>
      <c r="Z220" s="143"/>
      <c r="AA220" s="143"/>
    </row>
    <row r="221" spans="1:27" ht="13">
      <c r="A22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1" s="172">
        <v>388</v>
      </c>
      <c r="C221" s="152" t="str">
        <f t="shared" si="11"/>
        <v>4级-2级</v>
      </c>
      <c r="D221" s="152" t="s">
        <v>72</v>
      </c>
      <c r="E221" s="152" t="s">
        <v>76</v>
      </c>
      <c r="F221" s="152" t="s">
        <v>66</v>
      </c>
      <c r="G221" s="152" t="s">
        <v>95</v>
      </c>
      <c r="H221" s="179" t="s">
        <v>165</v>
      </c>
      <c r="I221" s="174" t="s">
        <v>6</v>
      </c>
      <c r="J221" s="175">
        <v>371066.38</v>
      </c>
      <c r="K221" s="173"/>
      <c r="L221" s="174"/>
      <c r="M221" s="176"/>
      <c r="N221" s="177"/>
      <c r="O221" s="176"/>
      <c r="P221" s="176"/>
      <c r="Q221" s="176"/>
      <c r="R221" s="176"/>
      <c r="S221" s="176"/>
      <c r="T221" s="178">
        <v>54</v>
      </c>
      <c r="U221" s="268"/>
      <c r="V221" s="268"/>
      <c r="W221" s="268"/>
      <c r="X221" s="268"/>
      <c r="Y221" s="268"/>
      <c r="Z221" s="268"/>
      <c r="AA221" s="268"/>
    </row>
    <row r="222" spans="1:27" ht="13" customHeight="1">
      <c r="A22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2" s="9">
        <v>341</v>
      </c>
      <c r="C222" s="73" t="str">
        <f t="shared" si="11"/>
        <v>4级-2级</v>
      </c>
      <c r="D222" s="73" t="s">
        <v>72</v>
      </c>
      <c r="E222" s="73" t="s">
        <v>76</v>
      </c>
      <c r="F222" s="75" t="s">
        <v>66</v>
      </c>
      <c r="G222" s="75" t="s">
        <v>74</v>
      </c>
      <c r="H222" s="76" t="s">
        <v>306</v>
      </c>
      <c r="I222" s="77" t="s">
        <v>3</v>
      </c>
      <c r="J222" s="78">
        <v>370156</v>
      </c>
      <c r="K222" s="22"/>
      <c r="L222" s="23"/>
      <c r="M222" s="32"/>
      <c r="N222" s="24"/>
      <c r="O222" s="20"/>
      <c r="P222" s="20"/>
      <c r="Q222" s="20"/>
      <c r="R222" s="20"/>
      <c r="S222" s="20"/>
      <c r="T222">
        <v>4</v>
      </c>
      <c r="U222" s="163"/>
      <c r="V222" s="163"/>
      <c r="W222" s="163"/>
      <c r="X222" s="163"/>
      <c r="Y222" s="163"/>
      <c r="Z222" s="163"/>
      <c r="AA222" s="163"/>
    </row>
    <row r="223" spans="1:27" ht="13" customHeight="1">
      <c r="A22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3" s="9">
        <v>324</v>
      </c>
      <c r="C223" s="10" t="str">
        <f t="shared" si="11"/>
        <v>4级-3级</v>
      </c>
      <c r="D223" s="10" t="s">
        <v>72</v>
      </c>
      <c r="E223" s="10" t="s">
        <v>97</v>
      </c>
      <c r="F223" s="10" t="s">
        <v>69</v>
      </c>
      <c r="G223" s="10" t="s">
        <v>355</v>
      </c>
      <c r="H223" s="118" t="s">
        <v>165</v>
      </c>
      <c r="I223" s="77" t="s">
        <v>6</v>
      </c>
      <c r="J223" s="26">
        <v>351511.82</v>
      </c>
      <c r="K223" s="22"/>
      <c r="L223" s="23"/>
      <c r="M223" s="20"/>
      <c r="N223" s="24"/>
      <c r="O223" s="20"/>
      <c r="P223" s="20"/>
      <c r="Q223" s="20"/>
      <c r="R223" s="20"/>
      <c r="S223" s="20"/>
      <c r="T223">
        <v>32</v>
      </c>
      <c r="U223" s="163"/>
      <c r="V223" s="163"/>
      <c r="W223" s="163"/>
      <c r="X223" s="163"/>
      <c r="Y223" s="163"/>
      <c r="Z223" s="163"/>
      <c r="AA223" s="163"/>
    </row>
    <row r="224" spans="1:27" ht="14.5">
      <c r="A22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24" s="9">
        <v>845</v>
      </c>
      <c r="C224" s="10" t="str">
        <f t="shared" si="11"/>
        <v>2级-3级</v>
      </c>
      <c r="D224" s="73" t="s">
        <v>66</v>
      </c>
      <c r="E224" s="73" t="s">
        <v>78</v>
      </c>
      <c r="F224" s="73" t="s">
        <v>69</v>
      </c>
      <c r="G224" s="73" t="s">
        <v>279</v>
      </c>
      <c r="H224" s="136" t="s">
        <v>403</v>
      </c>
      <c r="I224" s="77" t="s">
        <v>6</v>
      </c>
      <c r="J224" s="26">
        <v>344356.83</v>
      </c>
      <c r="K224" s="22"/>
      <c r="L224" s="23"/>
      <c r="M224" s="20"/>
      <c r="N224" s="24"/>
      <c r="O224" s="20"/>
      <c r="P224" s="20"/>
      <c r="Q224" s="20"/>
      <c r="R224" s="20"/>
      <c r="S224" s="20"/>
      <c r="T224">
        <v>26</v>
      </c>
      <c r="U224" s="163"/>
      <c r="V224" s="163"/>
      <c r="W224" s="163"/>
      <c r="X224" s="163"/>
      <c r="Y224" s="163"/>
      <c r="Z224" s="163"/>
      <c r="AA224" s="163"/>
    </row>
    <row r="225" spans="1:27" ht="13" customHeight="1">
      <c r="A22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5" s="9">
        <v>370</v>
      </c>
      <c r="C225" s="73" t="str">
        <f t="shared" si="11"/>
        <v>4级-2级</v>
      </c>
      <c r="D225" s="73" t="s">
        <v>72</v>
      </c>
      <c r="E225" s="73" t="s">
        <v>76</v>
      </c>
      <c r="F225" s="75" t="s">
        <v>66</v>
      </c>
      <c r="G225" s="75" t="s">
        <v>94</v>
      </c>
      <c r="H225" s="76" t="s">
        <v>306</v>
      </c>
      <c r="I225" s="77" t="s">
        <v>3</v>
      </c>
      <c r="J225" s="78">
        <v>340099.88</v>
      </c>
      <c r="K225" s="22"/>
      <c r="L225" s="23"/>
      <c r="M225" s="20"/>
      <c r="N225" s="24"/>
      <c r="O225" s="20"/>
      <c r="P225" s="20"/>
      <c r="Q225" s="20"/>
      <c r="R225" s="20"/>
      <c r="S225" s="20"/>
      <c r="T225">
        <v>33</v>
      </c>
      <c r="U225" s="163"/>
      <c r="V225" s="163"/>
      <c r="W225" s="163"/>
      <c r="X225" s="163"/>
      <c r="Y225" s="163"/>
      <c r="Z225" s="163"/>
      <c r="AA225" s="163"/>
    </row>
    <row r="226" spans="1:27" ht="13" customHeight="1">
      <c r="A22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6" s="9">
        <v>299</v>
      </c>
      <c r="C226" s="10" t="str">
        <f t="shared" si="11"/>
        <v>4级-2级</v>
      </c>
      <c r="D226" s="10" t="s">
        <v>72</v>
      </c>
      <c r="E226" s="10" t="s">
        <v>97</v>
      </c>
      <c r="F226" s="10" t="s">
        <v>66</v>
      </c>
      <c r="G226" s="10" t="s">
        <v>89</v>
      </c>
      <c r="H226" s="117" t="s">
        <v>306</v>
      </c>
      <c r="I226" s="77" t="s">
        <v>3</v>
      </c>
      <c r="J226" s="26">
        <v>327294.78000000003</v>
      </c>
      <c r="K226" s="22"/>
      <c r="L226" s="23"/>
      <c r="M226" s="38"/>
      <c r="N226" s="24"/>
      <c r="O226" s="20"/>
      <c r="P226" s="20"/>
      <c r="Q226" s="20"/>
      <c r="R226" s="20"/>
      <c r="S226" s="20"/>
      <c r="T226">
        <v>7</v>
      </c>
      <c r="U226" s="163"/>
      <c r="V226" s="163"/>
      <c r="W226" s="163"/>
      <c r="X226" s="163"/>
      <c r="Y226" s="163"/>
      <c r="Z226" s="163"/>
      <c r="AA226" s="163"/>
    </row>
    <row r="227" spans="1:27" ht="13">
      <c r="A22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7" s="9">
        <v>427</v>
      </c>
      <c r="C227" s="73" t="str">
        <f t="shared" si="11"/>
        <v>4级-3级</v>
      </c>
      <c r="D227" s="73" t="s">
        <v>72</v>
      </c>
      <c r="E227" s="73" t="s">
        <v>76</v>
      </c>
      <c r="F227" s="73" t="s">
        <v>69</v>
      </c>
      <c r="G227" s="73" t="s">
        <v>351</v>
      </c>
      <c r="H227" s="79" t="s">
        <v>165</v>
      </c>
      <c r="I227" s="77" t="s">
        <v>6</v>
      </c>
      <c r="J227" s="26">
        <v>323133.99</v>
      </c>
      <c r="K227" s="22"/>
      <c r="L227" s="23"/>
      <c r="M227" s="20"/>
      <c r="N227" s="24"/>
      <c r="O227" s="20"/>
      <c r="P227" s="20"/>
      <c r="Q227" s="20"/>
      <c r="R227" s="20"/>
      <c r="S227" s="20"/>
      <c r="T227">
        <v>111</v>
      </c>
      <c r="U227" s="163"/>
      <c r="V227" s="163"/>
      <c r="W227" s="163"/>
      <c r="X227" s="163"/>
      <c r="Y227" s="163"/>
      <c r="Z227" s="163"/>
      <c r="AA227" s="163"/>
    </row>
    <row r="228" spans="1:27" ht="13">
      <c r="A228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228" s="9">
        <v>93</v>
      </c>
      <c r="C228" s="10" t="str">
        <f t="shared" si="11"/>
        <v>2级-2级</v>
      </c>
      <c r="D228" s="10" t="s">
        <v>66</v>
      </c>
      <c r="E228" s="10" t="s">
        <v>169</v>
      </c>
      <c r="F228" s="10" t="s">
        <v>66</v>
      </c>
      <c r="G228" s="10" t="s">
        <v>78</v>
      </c>
      <c r="H228" s="119"/>
      <c r="I228" s="77" t="s">
        <v>3</v>
      </c>
      <c r="J228" s="26">
        <v>320250</v>
      </c>
      <c r="K228" s="22"/>
      <c r="L228" s="23"/>
      <c r="M228" s="32"/>
      <c r="N228" s="24"/>
      <c r="O228" s="20"/>
      <c r="P228" s="20"/>
      <c r="Q228" s="20"/>
      <c r="R228" s="20"/>
      <c r="S228" s="20"/>
      <c r="T228">
        <v>1</v>
      </c>
      <c r="U228" s="163"/>
      <c r="V228" s="163"/>
      <c r="W228" s="163"/>
      <c r="X228" s="163"/>
      <c r="Y228" s="163"/>
      <c r="Z228" s="163"/>
      <c r="AA228" s="163"/>
    </row>
    <row r="229" spans="1:27" ht="14.5">
      <c r="A22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29" s="172">
        <v>862</v>
      </c>
      <c r="C229" s="152" t="str">
        <f t="shared" si="11"/>
        <v>2级-2级</v>
      </c>
      <c r="D229" s="152" t="s">
        <v>66</v>
      </c>
      <c r="E229" s="152" t="s">
        <v>78</v>
      </c>
      <c r="F229" s="152" t="s">
        <v>66</v>
      </c>
      <c r="G229" s="152" t="s">
        <v>169</v>
      </c>
      <c r="H229" s="188" t="s">
        <v>403</v>
      </c>
      <c r="I229" s="174" t="s">
        <v>6</v>
      </c>
      <c r="J229" s="175">
        <v>320250</v>
      </c>
      <c r="K229" s="173"/>
      <c r="L229" s="174"/>
      <c r="M229" s="176"/>
      <c r="N229" s="177"/>
      <c r="O229" s="176"/>
      <c r="P229" s="176"/>
      <c r="Q229" s="176"/>
      <c r="R229" s="176"/>
      <c r="S229" s="176"/>
      <c r="T229" s="178">
        <v>43</v>
      </c>
      <c r="U229" s="268"/>
      <c r="V229" s="268"/>
      <c r="W229" s="268"/>
      <c r="X229" s="268"/>
      <c r="Y229" s="268"/>
      <c r="Z229" s="268"/>
      <c r="AA229" s="268"/>
    </row>
    <row r="230" spans="1:27" ht="13">
      <c r="A23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0" s="9">
        <v>304</v>
      </c>
      <c r="C230" s="10" t="str">
        <f t="shared" si="11"/>
        <v>4级-3级</v>
      </c>
      <c r="D230" s="10" t="s">
        <v>72</v>
      </c>
      <c r="E230" s="10" t="s">
        <v>97</v>
      </c>
      <c r="F230" s="10" t="s">
        <v>69</v>
      </c>
      <c r="G230" s="10" t="s">
        <v>180</v>
      </c>
      <c r="H230" s="118" t="s">
        <v>344</v>
      </c>
      <c r="I230" s="77" t="s">
        <v>6</v>
      </c>
      <c r="J230" s="26">
        <v>316554.93</v>
      </c>
      <c r="K230" s="22"/>
      <c r="L230" s="23"/>
      <c r="M230" s="20"/>
      <c r="N230" s="24"/>
      <c r="O230" s="20"/>
      <c r="P230" s="20"/>
      <c r="Q230" s="20"/>
      <c r="R230" s="20"/>
      <c r="S230" s="20"/>
      <c r="T230">
        <v>12</v>
      </c>
      <c r="U230" s="163"/>
      <c r="V230" s="163"/>
      <c r="W230" s="163"/>
      <c r="X230" s="163"/>
      <c r="Y230" s="163"/>
      <c r="Z230" s="163"/>
      <c r="AA230" s="163"/>
    </row>
    <row r="231" spans="1:27" ht="13">
      <c r="A23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1" s="9">
        <v>325</v>
      </c>
      <c r="C231" s="10" t="str">
        <f t="shared" si="11"/>
        <v>4级-3级</v>
      </c>
      <c r="D231" s="10" t="s">
        <v>72</v>
      </c>
      <c r="E231" s="10" t="s">
        <v>97</v>
      </c>
      <c r="F231" s="10" t="s">
        <v>69</v>
      </c>
      <c r="G231" s="10" t="s">
        <v>161</v>
      </c>
      <c r="H231" s="118" t="s">
        <v>306</v>
      </c>
      <c r="I231" s="77" t="s">
        <v>3</v>
      </c>
      <c r="J231" s="26">
        <v>315891.25</v>
      </c>
      <c r="K231" s="22"/>
      <c r="L231" s="23"/>
      <c r="M231" s="20"/>
      <c r="N231" s="24"/>
      <c r="O231" s="20"/>
      <c r="P231" s="20"/>
      <c r="Q231" s="20"/>
      <c r="R231" s="20"/>
      <c r="S231" s="20"/>
      <c r="T231">
        <v>33</v>
      </c>
      <c r="U231" s="163"/>
      <c r="V231" s="163"/>
      <c r="W231" s="163"/>
      <c r="X231" s="163"/>
      <c r="Y231" s="163"/>
      <c r="Z231" s="163"/>
      <c r="AA231" s="163"/>
    </row>
    <row r="232" spans="1:27" ht="14.5">
      <c r="A23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32" s="9">
        <v>857</v>
      </c>
      <c r="C232" s="10" t="str">
        <f t="shared" si="11"/>
        <v>2级-4级</v>
      </c>
      <c r="D232" s="73" t="s">
        <v>66</v>
      </c>
      <c r="E232" s="73" t="s">
        <v>78</v>
      </c>
      <c r="F232" s="73" t="s">
        <v>72</v>
      </c>
      <c r="G232" s="73" t="s">
        <v>76</v>
      </c>
      <c r="H232" s="136" t="s">
        <v>512</v>
      </c>
      <c r="I232" s="77" t="s">
        <v>9</v>
      </c>
      <c r="J232" s="26">
        <v>314204.15000000002</v>
      </c>
      <c r="K232" s="22"/>
      <c r="L232" s="23"/>
      <c r="M232" s="20"/>
      <c r="N232" s="24"/>
      <c r="O232" s="20"/>
      <c r="P232" s="20"/>
      <c r="Q232" s="20"/>
      <c r="R232" s="20"/>
      <c r="S232" s="20"/>
      <c r="T232">
        <v>38</v>
      </c>
      <c r="U232" s="163"/>
      <c r="V232" s="163"/>
      <c r="W232" s="163"/>
      <c r="X232" s="163"/>
      <c r="Y232" s="163"/>
      <c r="Z232" s="163"/>
      <c r="AA232" s="163"/>
    </row>
    <row r="233" spans="1:27" ht="13" customHeight="1">
      <c r="A23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3" s="9">
        <v>382</v>
      </c>
      <c r="C233" s="73" t="str">
        <f t="shared" si="11"/>
        <v>4级-2级</v>
      </c>
      <c r="D233" s="73" t="s">
        <v>72</v>
      </c>
      <c r="E233" s="73" t="s">
        <v>76</v>
      </c>
      <c r="F233" s="75" t="s">
        <v>66</v>
      </c>
      <c r="G233" s="75" t="s">
        <v>270</v>
      </c>
      <c r="H233" s="76" t="s">
        <v>306</v>
      </c>
      <c r="I233" s="77" t="s">
        <v>3</v>
      </c>
      <c r="J233" s="78">
        <v>310648.52</v>
      </c>
      <c r="K233" s="22"/>
      <c r="L233" s="23"/>
      <c r="M233" s="20"/>
      <c r="N233" s="24"/>
      <c r="O233" s="20"/>
      <c r="P233" s="20"/>
      <c r="Q233" s="20"/>
      <c r="R233" s="20"/>
      <c r="S233" s="20"/>
      <c r="T233">
        <v>45</v>
      </c>
      <c r="U233" s="163"/>
      <c r="V233" s="163"/>
      <c r="W233" s="163"/>
      <c r="X233" s="163"/>
      <c r="Y233" s="163"/>
      <c r="Z233" s="163"/>
      <c r="AA233" s="163"/>
    </row>
    <row r="234" spans="1:27" ht="13" customHeight="1">
      <c r="A23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34" s="9">
        <v>617</v>
      </c>
      <c r="C234" s="10" t="s">
        <v>499</v>
      </c>
      <c r="D234" s="10" t="s">
        <v>69</v>
      </c>
      <c r="E234" s="10" t="s">
        <v>158</v>
      </c>
      <c r="F234" s="10" t="s">
        <v>69</v>
      </c>
      <c r="G234" s="10" t="s">
        <v>415</v>
      </c>
      <c r="H234" s="79"/>
      <c r="I234" s="77" t="s">
        <v>6</v>
      </c>
      <c r="J234" s="26">
        <v>305587.5</v>
      </c>
      <c r="K234" s="22"/>
      <c r="L234" s="23"/>
      <c r="M234" s="20"/>
      <c r="N234" s="24"/>
      <c r="O234" s="20"/>
      <c r="P234" s="20"/>
      <c r="Q234" s="20"/>
      <c r="R234" s="20"/>
      <c r="S234" s="20"/>
      <c r="T234">
        <v>41</v>
      </c>
      <c r="U234" s="163"/>
      <c r="V234" s="163"/>
      <c r="W234" s="163"/>
      <c r="X234" s="163"/>
      <c r="Y234" s="163"/>
      <c r="Z234" s="163"/>
      <c r="AA234" s="163"/>
    </row>
    <row r="235" spans="1:27" ht="13">
      <c r="A235" s="147" t="str">
        <f>HYPERLINK("C:\Users\chizh\Desktop\ffcell\提取结果.xlsx#'4内部关联现金流-1'!A1","[提取结果.xlsx]4内部关联现金流-1")</f>
        <v>[提取结果.xlsx]4内部关联现金流-1</v>
      </c>
      <c r="B235" s="9">
        <v>550</v>
      </c>
      <c r="C235" s="10" t="str">
        <f t="shared" ref="C235:C245" si="12">TEXT(D235,"000")&amp;"-"&amp;TEXT(F235,"000")</f>
        <v>3级-3级</v>
      </c>
      <c r="D235" s="73" t="s">
        <v>69</v>
      </c>
      <c r="E235" s="73" t="s">
        <v>415</v>
      </c>
      <c r="F235" s="73" t="s">
        <v>69</v>
      </c>
      <c r="G235" s="73" t="s">
        <v>158</v>
      </c>
      <c r="H235" s="118" t="s">
        <v>297</v>
      </c>
      <c r="I235" s="77" t="s">
        <v>3</v>
      </c>
      <c r="J235" s="26">
        <v>300000</v>
      </c>
      <c r="K235" s="22"/>
      <c r="L235" s="23"/>
      <c r="M235" s="20"/>
      <c r="N235" s="24"/>
      <c r="O235" s="20"/>
      <c r="P235" s="20"/>
      <c r="Q235" s="20"/>
      <c r="R235" s="20"/>
      <c r="S235" s="20"/>
      <c r="T235">
        <v>92</v>
      </c>
      <c r="U235" s="163"/>
      <c r="V235" s="163"/>
      <c r="W235" s="163"/>
      <c r="X235" s="163"/>
      <c r="Y235" s="163"/>
      <c r="Z235" s="163"/>
      <c r="AA235" s="163"/>
    </row>
    <row r="236" spans="1:27" ht="13">
      <c r="A23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36" s="9">
        <v>755</v>
      </c>
      <c r="C236" s="121" t="str">
        <f t="shared" si="12"/>
        <v>3级-2级</v>
      </c>
      <c r="D236" s="121" t="s">
        <v>69</v>
      </c>
      <c r="E236" s="121" t="s">
        <v>358</v>
      </c>
      <c r="F236" s="121" t="s">
        <v>66</v>
      </c>
      <c r="G236" s="121" t="s">
        <v>90</v>
      </c>
      <c r="H236" s="76" t="s">
        <v>658</v>
      </c>
      <c r="I236" s="124" t="s">
        <v>3</v>
      </c>
      <c r="J236" s="123">
        <v>292001.3</v>
      </c>
      <c r="K236" s="54"/>
      <c r="L236" s="55"/>
      <c r="M236" s="56"/>
      <c r="N236" s="57"/>
      <c r="O236" s="58"/>
      <c r="P236" s="58"/>
      <c r="Q236" s="58"/>
      <c r="R236" s="58"/>
      <c r="S236" s="58"/>
      <c r="T236">
        <v>348</v>
      </c>
      <c r="U236" s="163"/>
      <c r="V236" s="163"/>
      <c r="W236" s="163"/>
      <c r="X236" s="163"/>
      <c r="Y236" s="163"/>
      <c r="Z236" s="163"/>
      <c r="AA236" s="163"/>
    </row>
    <row r="237" spans="1:27" s="178" customFormat="1" ht="13">
      <c r="A23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7" s="9">
        <v>314</v>
      </c>
      <c r="C237" s="10" t="str">
        <f t="shared" si="12"/>
        <v>4级-3级</v>
      </c>
      <c r="D237" s="10" t="s">
        <v>72</v>
      </c>
      <c r="E237" s="10" t="s">
        <v>97</v>
      </c>
      <c r="F237" s="10" t="s">
        <v>69</v>
      </c>
      <c r="G237" s="10" t="s">
        <v>245</v>
      </c>
      <c r="H237" s="118" t="s">
        <v>306</v>
      </c>
      <c r="I237" s="77" t="s">
        <v>3</v>
      </c>
      <c r="J237" s="26">
        <v>289958.5</v>
      </c>
      <c r="K237" s="22"/>
      <c r="L237" s="23"/>
      <c r="M237" s="20"/>
      <c r="N237" s="24"/>
      <c r="O237" s="20"/>
      <c r="P237" s="20"/>
      <c r="Q237" s="20"/>
      <c r="R237" s="20"/>
      <c r="S237" s="20"/>
      <c r="T237">
        <v>22</v>
      </c>
      <c r="U237" s="163"/>
      <c r="V237" s="163"/>
      <c r="W237" s="163"/>
      <c r="X237" s="163"/>
      <c r="Y237" s="163"/>
      <c r="Z237" s="163"/>
      <c r="AA237" s="163"/>
    </row>
    <row r="238" spans="1:27" ht="13">
      <c r="A23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38" s="172">
        <v>680</v>
      </c>
      <c r="C238" s="157" t="str">
        <f t="shared" si="12"/>
        <v>3级-4级</v>
      </c>
      <c r="D238" s="157" t="s">
        <v>69</v>
      </c>
      <c r="E238" s="157" t="s">
        <v>245</v>
      </c>
      <c r="F238" s="157" t="s">
        <v>72</v>
      </c>
      <c r="G238" s="157" t="s">
        <v>97</v>
      </c>
      <c r="H238" s="239" t="s">
        <v>573</v>
      </c>
      <c r="I238" s="191" t="s">
        <v>9</v>
      </c>
      <c r="J238" s="192">
        <v>289958.5</v>
      </c>
      <c r="K238" s="240"/>
      <c r="L238" s="241"/>
      <c r="M238" s="176"/>
      <c r="N238" s="177"/>
      <c r="O238" s="176"/>
      <c r="P238" s="176"/>
      <c r="Q238" s="176"/>
      <c r="R238" s="176"/>
      <c r="S238" s="176"/>
      <c r="T238" s="178">
        <v>79</v>
      </c>
      <c r="U238" s="268"/>
      <c r="V238" s="268"/>
      <c r="W238" s="268"/>
      <c r="X238" s="268"/>
      <c r="Y238" s="268"/>
      <c r="Z238" s="268"/>
      <c r="AA238" s="268"/>
    </row>
    <row r="239" spans="1:27" ht="13" customHeight="1">
      <c r="A23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9" s="9">
        <v>355</v>
      </c>
      <c r="C239" s="73" t="str">
        <f t="shared" si="12"/>
        <v>4级-3级</v>
      </c>
      <c r="D239" s="73" t="s">
        <v>72</v>
      </c>
      <c r="E239" s="73" t="s">
        <v>76</v>
      </c>
      <c r="F239" s="75" t="s">
        <v>69</v>
      </c>
      <c r="G239" s="75" t="s">
        <v>355</v>
      </c>
      <c r="H239" s="76" t="s">
        <v>306</v>
      </c>
      <c r="I239" s="77" t="s">
        <v>3</v>
      </c>
      <c r="J239" s="78">
        <v>286502.40000000002</v>
      </c>
      <c r="K239" s="22"/>
      <c r="L239" s="23"/>
      <c r="M239" s="20"/>
      <c r="N239" s="24"/>
      <c r="O239" s="20"/>
      <c r="P239" s="20"/>
      <c r="Q239" s="20"/>
      <c r="R239" s="20"/>
      <c r="S239" s="20"/>
      <c r="T239">
        <v>18</v>
      </c>
      <c r="U239" s="163"/>
      <c r="V239" s="163"/>
      <c r="W239" s="163"/>
      <c r="X239" s="163"/>
      <c r="Y239" s="163"/>
      <c r="Z239" s="163"/>
      <c r="AA239" s="163"/>
    </row>
    <row r="240" spans="1:27" s="178" customFormat="1" ht="13" customHeight="1">
      <c r="A24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40" s="172">
        <v>696</v>
      </c>
      <c r="C240" s="157" t="str">
        <f t="shared" si="12"/>
        <v>3级-4级</v>
      </c>
      <c r="D240" s="157" t="s">
        <v>69</v>
      </c>
      <c r="E240" s="157" t="s">
        <v>355</v>
      </c>
      <c r="F240" s="157" t="s">
        <v>72</v>
      </c>
      <c r="G240" s="157" t="s">
        <v>76</v>
      </c>
      <c r="H240" s="190" t="s">
        <v>532</v>
      </c>
      <c r="I240" s="191" t="s">
        <v>9</v>
      </c>
      <c r="J240" s="192">
        <v>286502.40000000002</v>
      </c>
      <c r="K240" s="173"/>
      <c r="L240" s="174"/>
      <c r="M240" s="200"/>
      <c r="N240" s="177"/>
      <c r="O240" s="176"/>
      <c r="P240" s="176" t="str">
        <f>IF(N240=0,"OK","待核对")</f>
        <v>OK</v>
      </c>
      <c r="Q240" s="176"/>
      <c r="R240" s="176"/>
      <c r="S240" s="176"/>
      <c r="T240" s="178">
        <v>202</v>
      </c>
      <c r="U240" s="268"/>
      <c r="V240" s="268"/>
      <c r="W240" s="268"/>
      <c r="X240" s="268"/>
      <c r="Y240" s="268"/>
      <c r="Z240" s="268"/>
      <c r="AA240" s="268"/>
    </row>
    <row r="241" spans="1:27" ht="13">
      <c r="A24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41" s="9">
        <v>266</v>
      </c>
      <c r="C241" s="10" t="str">
        <f t="shared" si="12"/>
        <v>2级-2级</v>
      </c>
      <c r="D241" s="10" t="s">
        <v>115</v>
      </c>
      <c r="E241" s="10" t="s">
        <v>325</v>
      </c>
      <c r="F241" s="10" t="s">
        <v>115</v>
      </c>
      <c r="G241" s="10" t="s">
        <v>323</v>
      </c>
      <c r="H241" s="81" t="s">
        <v>185</v>
      </c>
      <c r="I241" s="77" t="s">
        <v>5</v>
      </c>
      <c r="J241" s="26">
        <v>280000</v>
      </c>
      <c r="K241" s="54"/>
      <c r="L241" s="55"/>
      <c r="M241" s="58"/>
      <c r="N241" s="57"/>
      <c r="O241" s="58"/>
      <c r="P241" s="58"/>
      <c r="Q241" s="58"/>
      <c r="R241" s="58"/>
      <c r="S241" s="58"/>
      <c r="T241">
        <v>85</v>
      </c>
      <c r="U241" s="143"/>
      <c r="V241" s="143"/>
      <c r="W241" s="143"/>
      <c r="X241" s="143"/>
      <c r="Y241" s="143"/>
      <c r="Z241" s="143"/>
      <c r="AA241" s="143"/>
    </row>
    <row r="242" spans="1:27" ht="13" customHeight="1">
      <c r="A24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2" s="9">
        <v>359</v>
      </c>
      <c r="C242" s="73" t="str">
        <f t="shared" si="12"/>
        <v>4级-3级</v>
      </c>
      <c r="D242" s="73" t="s">
        <v>72</v>
      </c>
      <c r="E242" s="73" t="s">
        <v>76</v>
      </c>
      <c r="F242" s="75" t="s">
        <v>69</v>
      </c>
      <c r="G242" s="150" t="s">
        <v>180</v>
      </c>
      <c r="H242" s="76" t="s">
        <v>306</v>
      </c>
      <c r="I242" s="77" t="s">
        <v>3</v>
      </c>
      <c r="J242" s="78">
        <v>277329.01999999996</v>
      </c>
      <c r="K242" s="22"/>
      <c r="L242" s="23"/>
      <c r="M242" s="20"/>
      <c r="N242" s="24"/>
      <c r="O242" s="20"/>
      <c r="P242" s="20"/>
      <c r="Q242" s="20"/>
      <c r="R242" s="20"/>
      <c r="S242" s="20"/>
      <c r="T242">
        <v>22</v>
      </c>
      <c r="U242" s="163"/>
      <c r="V242" s="163"/>
      <c r="W242" s="163"/>
      <c r="X242" s="163"/>
      <c r="Y242" s="163"/>
      <c r="Z242" s="163"/>
      <c r="AA242" s="163"/>
    </row>
    <row r="243" spans="1:27" s="178" customFormat="1" ht="26.15" customHeight="1">
      <c r="A24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3" s="9">
        <v>344</v>
      </c>
      <c r="C243" s="73" t="str">
        <f t="shared" si="12"/>
        <v>4级-3级</v>
      </c>
      <c r="D243" s="73" t="s">
        <v>72</v>
      </c>
      <c r="E243" s="73" t="s">
        <v>76</v>
      </c>
      <c r="F243" s="75" t="s">
        <v>69</v>
      </c>
      <c r="G243" s="75" t="s">
        <v>121</v>
      </c>
      <c r="H243" s="76" t="s">
        <v>306</v>
      </c>
      <c r="I243" s="77" t="s">
        <v>3</v>
      </c>
      <c r="J243" s="78">
        <v>277024.83000000007</v>
      </c>
      <c r="K243" s="22"/>
      <c r="L243" s="23"/>
      <c r="M243" s="38"/>
      <c r="N243" s="24"/>
      <c r="O243" s="20"/>
      <c r="P243" s="20" t="str">
        <f>IF(N243=0,"OK","待核对")</f>
        <v>OK</v>
      </c>
      <c r="Q243" s="20"/>
      <c r="R243" s="20"/>
      <c r="S243" s="20"/>
      <c r="T243">
        <v>7</v>
      </c>
      <c r="U243" s="163"/>
      <c r="V243" s="163"/>
      <c r="W243" s="163"/>
      <c r="X243" s="163"/>
      <c r="Y243" s="163"/>
      <c r="Z243" s="163"/>
      <c r="AA243" s="163"/>
    </row>
    <row r="244" spans="1:27" ht="13" customHeight="1">
      <c r="A24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44" s="9">
        <v>851</v>
      </c>
      <c r="C244" s="10" t="str">
        <f t="shared" si="12"/>
        <v>2级-3级</v>
      </c>
      <c r="D244" s="73" t="s">
        <v>66</v>
      </c>
      <c r="E244" s="73" t="s">
        <v>78</v>
      </c>
      <c r="F244" s="73" t="s">
        <v>69</v>
      </c>
      <c r="G244" s="73" t="s">
        <v>158</v>
      </c>
      <c r="H244" s="136" t="s">
        <v>403</v>
      </c>
      <c r="I244" s="77" t="s">
        <v>6</v>
      </c>
      <c r="J244" s="26">
        <v>273713</v>
      </c>
      <c r="K244" s="22"/>
      <c r="L244" s="23"/>
      <c r="M244" s="20"/>
      <c r="N244" s="24"/>
      <c r="O244" s="20"/>
      <c r="P244" s="20"/>
      <c r="Q244" s="20"/>
      <c r="R244" s="20"/>
      <c r="S244" s="20"/>
      <c r="T244">
        <v>32</v>
      </c>
      <c r="U244" s="163"/>
      <c r="V244" s="163"/>
      <c r="W244" s="163"/>
      <c r="X244" s="163"/>
      <c r="Y244" s="163"/>
      <c r="Z244" s="163"/>
      <c r="AA244" s="163"/>
    </row>
    <row r="245" spans="1:27" s="178" customFormat="1" ht="13">
      <c r="A24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5" s="9">
        <v>425</v>
      </c>
      <c r="C245" s="73" t="str">
        <f t="shared" si="12"/>
        <v>4级-3级</v>
      </c>
      <c r="D245" s="73" t="s">
        <v>72</v>
      </c>
      <c r="E245" s="73" t="s">
        <v>76</v>
      </c>
      <c r="F245" s="73" t="s">
        <v>69</v>
      </c>
      <c r="G245" s="73" t="s">
        <v>357</v>
      </c>
      <c r="H245" s="79" t="s">
        <v>165</v>
      </c>
      <c r="I245" s="77" t="s">
        <v>6</v>
      </c>
      <c r="J245" s="26">
        <v>272893</v>
      </c>
      <c r="K245" s="22"/>
      <c r="L245" s="23"/>
      <c r="M245" s="20"/>
      <c r="N245" s="24"/>
      <c r="O245" s="20"/>
      <c r="P245" s="20"/>
      <c r="Q245" s="20"/>
      <c r="R245" s="20"/>
      <c r="S245" s="20"/>
      <c r="T245">
        <v>109</v>
      </c>
      <c r="U245" s="163"/>
      <c r="V245" s="163"/>
      <c r="W245" s="163"/>
      <c r="X245" s="163"/>
      <c r="Y245" s="163"/>
      <c r="Z245" s="163"/>
      <c r="AA245" s="163"/>
    </row>
    <row r="246" spans="1:27" ht="13">
      <c r="A24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46" s="9">
        <v>641</v>
      </c>
      <c r="C246" s="10" t="s">
        <v>507</v>
      </c>
      <c r="D246" s="10" t="s">
        <v>66</v>
      </c>
      <c r="E246" s="10" t="s">
        <v>175</v>
      </c>
      <c r="F246" s="10" t="s">
        <v>69</v>
      </c>
      <c r="G246" s="10" t="s">
        <v>514</v>
      </c>
      <c r="H246" s="79" t="s">
        <v>513</v>
      </c>
      <c r="I246" s="77" t="s">
        <v>3</v>
      </c>
      <c r="J246" s="26">
        <v>268873.84000000003</v>
      </c>
      <c r="K246" s="22"/>
      <c r="L246" s="23"/>
      <c r="M246" s="20"/>
      <c r="N246" s="24"/>
      <c r="O246" s="20"/>
      <c r="P246" s="20"/>
      <c r="Q246" s="20"/>
      <c r="R246" s="20"/>
      <c r="S246" s="20"/>
      <c r="T246">
        <v>66</v>
      </c>
      <c r="U246" s="163"/>
      <c r="V246" s="163"/>
      <c r="W246" s="163"/>
      <c r="X246" s="163"/>
      <c r="Y246" s="163"/>
      <c r="Z246" s="163"/>
      <c r="AA246" s="163"/>
    </row>
    <row r="247" spans="1:27" s="178" customFormat="1" ht="26.15" customHeight="1">
      <c r="A24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7" s="9">
        <v>353</v>
      </c>
      <c r="C247" s="73" t="str">
        <f>TEXT(D247,"000")&amp;"-"&amp;TEXT(F247,"000")</f>
        <v>4级-3级</v>
      </c>
      <c r="D247" s="73" t="s">
        <v>72</v>
      </c>
      <c r="E247" s="73" t="s">
        <v>76</v>
      </c>
      <c r="F247" s="75" t="s">
        <v>69</v>
      </c>
      <c r="G247" s="75" t="s">
        <v>350</v>
      </c>
      <c r="H247" s="76" t="s">
        <v>306</v>
      </c>
      <c r="I247" s="77" t="s">
        <v>3</v>
      </c>
      <c r="J247" s="78">
        <v>268072.75</v>
      </c>
      <c r="K247" s="22"/>
      <c r="L247" s="23"/>
      <c r="M247" s="20"/>
      <c r="N247" s="24"/>
      <c r="O247" s="20"/>
      <c r="P247" s="20"/>
      <c r="Q247" s="20"/>
      <c r="R247" s="20"/>
      <c r="S247" s="20"/>
      <c r="T247">
        <v>16</v>
      </c>
      <c r="U247" s="163"/>
      <c r="V247" s="163"/>
      <c r="W247" s="163"/>
      <c r="X247" s="163"/>
      <c r="Y247" s="163"/>
      <c r="Z247" s="163"/>
      <c r="AA247" s="163"/>
    </row>
    <row r="248" spans="1:27" ht="13" customHeight="1">
      <c r="A24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48" s="172">
        <v>666</v>
      </c>
      <c r="C248" s="157" t="str">
        <f>TEXT(D248,"000")&amp;"-"&amp;TEXT(F248,"000")</f>
        <v>3级-4级</v>
      </c>
      <c r="D248" s="157" t="s">
        <v>69</v>
      </c>
      <c r="E248" s="157" t="s">
        <v>350</v>
      </c>
      <c r="F248" s="157" t="s">
        <v>72</v>
      </c>
      <c r="G248" s="157" t="s">
        <v>264</v>
      </c>
      <c r="H248" s="190" t="s">
        <v>277</v>
      </c>
      <c r="I248" s="242" t="s">
        <v>9</v>
      </c>
      <c r="J248" s="192">
        <v>268072.75</v>
      </c>
      <c r="K248" s="173"/>
      <c r="L248" s="174"/>
      <c r="M248" s="200"/>
      <c r="N248" s="177"/>
      <c r="O248" s="176"/>
      <c r="P248" s="176" t="str">
        <f>IF(N248=0,"OK","待核对")</f>
        <v>OK</v>
      </c>
      <c r="Q248" s="176"/>
      <c r="R248" s="176"/>
      <c r="S248" s="176"/>
      <c r="T248" s="178">
        <v>6</v>
      </c>
      <c r="U248" s="268"/>
      <c r="V248" s="268"/>
      <c r="W248" s="268"/>
      <c r="X248" s="268"/>
      <c r="Y248" s="268"/>
      <c r="Z248" s="268"/>
      <c r="AA248" s="268"/>
    </row>
    <row r="249" spans="1:27" ht="13">
      <c r="A24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49" s="9">
        <v>655</v>
      </c>
      <c r="C249" s="10" t="s">
        <v>507</v>
      </c>
      <c r="D249" s="10" t="s">
        <v>66</v>
      </c>
      <c r="E249" s="10" t="s">
        <v>175</v>
      </c>
      <c r="F249" s="10" t="s">
        <v>69</v>
      </c>
      <c r="G249" s="10" t="s">
        <v>442</v>
      </c>
      <c r="H249" s="79" t="s">
        <v>513</v>
      </c>
      <c r="I249" s="77" t="s">
        <v>3</v>
      </c>
      <c r="J249" s="26">
        <v>267500</v>
      </c>
      <c r="K249" s="22"/>
      <c r="L249" s="23"/>
      <c r="M249" s="20"/>
      <c r="N249" s="24"/>
      <c r="O249" s="20"/>
      <c r="P249" s="20"/>
      <c r="Q249" s="20"/>
      <c r="R249" s="20"/>
      <c r="S249" s="20"/>
      <c r="T249">
        <v>81</v>
      </c>
      <c r="U249" s="163"/>
      <c r="V249" s="163"/>
      <c r="W249" s="163"/>
      <c r="X249" s="163"/>
      <c r="Y249" s="163"/>
      <c r="Z249" s="163"/>
      <c r="AA249" s="163"/>
    </row>
    <row r="250" spans="1:27" ht="13">
      <c r="A25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50" s="9">
        <v>812</v>
      </c>
      <c r="C250" s="121" t="str">
        <f t="shared" ref="C250:C255" si="13">TEXT(D250,"000")&amp;"-"&amp;TEXT(F250,"000")</f>
        <v>3级-4级</v>
      </c>
      <c r="D250" s="121" t="s">
        <v>69</v>
      </c>
      <c r="E250" s="121" t="s">
        <v>352</v>
      </c>
      <c r="F250" s="121" t="s">
        <v>72</v>
      </c>
      <c r="G250" s="121" t="s">
        <v>76</v>
      </c>
      <c r="H250" s="144" t="s">
        <v>276</v>
      </c>
      <c r="I250" s="124" t="s">
        <v>3</v>
      </c>
      <c r="J250" s="123">
        <v>263892.98</v>
      </c>
      <c r="K250" s="54"/>
      <c r="L250" s="55"/>
      <c r="M250" s="56"/>
      <c r="N250" s="57"/>
      <c r="O250" s="58"/>
      <c r="P250" s="58"/>
      <c r="Q250" s="58"/>
      <c r="R250" s="58"/>
      <c r="S250" s="58"/>
      <c r="T250">
        <v>478</v>
      </c>
      <c r="U250" s="163"/>
      <c r="V250" s="163"/>
      <c r="W250" s="163"/>
      <c r="X250" s="163"/>
      <c r="Y250" s="163"/>
      <c r="Z250" s="163"/>
      <c r="AA250" s="163"/>
    </row>
    <row r="251" spans="1:27" ht="13">
      <c r="A25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51" s="9">
        <v>5</v>
      </c>
      <c r="C251" s="10" t="str">
        <f t="shared" si="13"/>
        <v>1级-2级</v>
      </c>
      <c r="D251" s="10" t="s">
        <v>64</v>
      </c>
      <c r="E251" s="10" t="s">
        <v>65</v>
      </c>
      <c r="F251" s="10" t="s">
        <v>66</v>
      </c>
      <c r="G251" s="10" t="s">
        <v>74</v>
      </c>
      <c r="H251" s="12" t="s">
        <v>75</v>
      </c>
      <c r="I251" s="77" t="s">
        <v>5</v>
      </c>
      <c r="J251" s="14">
        <f>248207.56*1.06</f>
        <v>263100.01360000001</v>
      </c>
      <c r="K251" s="15"/>
      <c r="L251" s="15"/>
      <c r="M251" s="16"/>
      <c r="N251" s="17"/>
      <c r="O251" s="17"/>
      <c r="P251" s="19"/>
      <c r="Q251" s="20"/>
      <c r="R251" s="20"/>
      <c r="S251" s="20"/>
      <c r="T251">
        <v>5</v>
      </c>
      <c r="U251" s="163"/>
      <c r="V251" s="163"/>
      <c r="W251" s="163"/>
      <c r="X251" s="163"/>
      <c r="Y251" s="163"/>
      <c r="Z251" s="163"/>
      <c r="AA251" s="163"/>
    </row>
    <row r="252" spans="1:27" ht="13">
      <c r="A25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2" s="172">
        <v>199</v>
      </c>
      <c r="C252" s="152" t="str">
        <f t="shared" si="13"/>
        <v>2级-1级</v>
      </c>
      <c r="D252" s="152" t="s">
        <v>66</v>
      </c>
      <c r="E252" s="152" t="s">
        <v>74</v>
      </c>
      <c r="F252" s="152" t="s">
        <v>64</v>
      </c>
      <c r="G252" s="152" t="s">
        <v>65</v>
      </c>
      <c r="H252" s="173" t="s">
        <v>267</v>
      </c>
      <c r="I252" s="174" t="s">
        <v>9</v>
      </c>
      <c r="J252" s="175">
        <v>263100</v>
      </c>
      <c r="K252" s="173"/>
      <c r="L252" s="174"/>
      <c r="M252" s="180"/>
      <c r="N252" s="177"/>
      <c r="O252" s="176"/>
      <c r="P252" s="176"/>
      <c r="Q252" s="176"/>
      <c r="R252" s="176"/>
      <c r="S252" s="176"/>
      <c r="T252" s="178">
        <v>9</v>
      </c>
      <c r="U252" s="181"/>
      <c r="V252" s="181"/>
      <c r="W252" s="181"/>
      <c r="X252" s="181"/>
      <c r="Y252" s="181"/>
      <c r="Z252" s="181"/>
      <c r="AA252" s="181"/>
    </row>
    <row r="253" spans="1:27" ht="13">
      <c r="A25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3" s="9">
        <v>200</v>
      </c>
      <c r="C253" s="10" t="str">
        <f t="shared" si="13"/>
        <v>2级-2级</v>
      </c>
      <c r="D253" s="10" t="s">
        <v>66</v>
      </c>
      <c r="E253" s="10" t="s">
        <v>74</v>
      </c>
      <c r="F253" s="10" t="s">
        <v>66</v>
      </c>
      <c r="G253" s="10" t="s">
        <v>78</v>
      </c>
      <c r="H253" s="119" t="s">
        <v>267</v>
      </c>
      <c r="I253" s="77" t="s">
        <v>9</v>
      </c>
      <c r="J253" s="26">
        <v>263100</v>
      </c>
      <c r="K253" s="54"/>
      <c r="L253" s="55"/>
      <c r="M253" s="56"/>
      <c r="N253" s="57"/>
      <c r="O253" s="58"/>
      <c r="P253" s="58"/>
      <c r="Q253" s="58"/>
      <c r="R253" s="58"/>
      <c r="S253" s="58"/>
      <c r="T253">
        <v>10</v>
      </c>
      <c r="U253" s="143"/>
      <c r="V253" s="143"/>
      <c r="W253" s="143"/>
      <c r="X253" s="143"/>
      <c r="Y253" s="143"/>
      <c r="Z253" s="143"/>
      <c r="AA253" s="143"/>
    </row>
    <row r="254" spans="1:27" ht="13">
      <c r="A25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54" s="172">
        <v>821</v>
      </c>
      <c r="C254" s="152" t="str">
        <f t="shared" si="13"/>
        <v>2级-2级</v>
      </c>
      <c r="D254" s="152" t="s">
        <v>66</v>
      </c>
      <c r="E254" s="152" t="s">
        <v>78</v>
      </c>
      <c r="F254" s="152" t="s">
        <v>66</v>
      </c>
      <c r="G254" s="152" t="s">
        <v>74</v>
      </c>
      <c r="H254" s="189" t="s">
        <v>297</v>
      </c>
      <c r="I254" s="174" t="s">
        <v>3</v>
      </c>
      <c r="J254" s="175">
        <v>263100</v>
      </c>
      <c r="K254" s="173"/>
      <c r="L254" s="174"/>
      <c r="M254" s="180"/>
      <c r="N254" s="177"/>
      <c r="O254" s="176"/>
      <c r="P254" s="176"/>
      <c r="Q254" s="176"/>
      <c r="R254" s="176"/>
      <c r="S254" s="176"/>
      <c r="T254" s="178">
        <v>2</v>
      </c>
      <c r="U254" s="268"/>
      <c r="V254" s="268"/>
      <c r="W254" s="268"/>
      <c r="X254" s="268"/>
      <c r="Y254" s="268"/>
      <c r="Z254" s="268"/>
      <c r="AA254" s="268"/>
    </row>
    <row r="255" spans="1:27" ht="13">
      <c r="A25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55" s="9">
        <v>406</v>
      </c>
      <c r="C255" s="73" t="str">
        <f t="shared" si="13"/>
        <v>4级-2级</v>
      </c>
      <c r="D255" s="73" t="s">
        <v>72</v>
      </c>
      <c r="E255" s="73" t="s">
        <v>76</v>
      </c>
      <c r="F255" s="73" t="s">
        <v>66</v>
      </c>
      <c r="G255" s="73" t="s">
        <v>365</v>
      </c>
      <c r="H255" s="79" t="s">
        <v>165</v>
      </c>
      <c r="I255" s="77" t="s">
        <v>6</v>
      </c>
      <c r="J255" s="26">
        <v>262500</v>
      </c>
      <c r="K255" s="22"/>
      <c r="L255" s="23"/>
      <c r="M255" s="20"/>
      <c r="N255" s="24"/>
      <c r="O255" s="20"/>
      <c r="P255" s="20"/>
      <c r="Q255" s="20"/>
      <c r="R255" s="20"/>
      <c r="S255" s="20"/>
      <c r="T255">
        <v>78</v>
      </c>
      <c r="U255" s="163"/>
      <c r="V255" s="163"/>
      <c r="W255" s="163"/>
      <c r="X255" s="163"/>
      <c r="Y255" s="163"/>
      <c r="Z255" s="163"/>
      <c r="AA255" s="163"/>
    </row>
    <row r="256" spans="1:27" s="178" customFormat="1" ht="13">
      <c r="A256" s="171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56" s="172">
        <v>633</v>
      </c>
      <c r="C256" s="152" t="s">
        <v>511</v>
      </c>
      <c r="D256" s="152" t="s">
        <v>66</v>
      </c>
      <c r="E256" s="152" t="s">
        <v>365</v>
      </c>
      <c r="F256" s="152" t="s">
        <v>72</v>
      </c>
      <c r="G256" s="152" t="s">
        <v>76</v>
      </c>
      <c r="H256" s="193" t="s">
        <v>276</v>
      </c>
      <c r="I256" s="174" t="s">
        <v>3</v>
      </c>
      <c r="J256" s="175">
        <v>262500</v>
      </c>
      <c r="K256" s="173"/>
      <c r="L256" s="174"/>
      <c r="M256" s="176"/>
      <c r="N256" s="177"/>
      <c r="O256" s="176"/>
      <c r="P256" s="176"/>
      <c r="Q256" s="176"/>
      <c r="R256" s="176"/>
      <c r="S256" s="176"/>
      <c r="T256" s="178">
        <v>58</v>
      </c>
      <c r="U256" s="268"/>
      <c r="V256" s="268"/>
      <c r="W256" s="268"/>
      <c r="X256" s="268"/>
      <c r="Y256" s="268"/>
      <c r="Z256" s="268"/>
      <c r="AA256" s="268"/>
    </row>
    <row r="257" spans="1:27" s="178" customFormat="1" ht="13">
      <c r="A25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57" s="9">
        <v>414</v>
      </c>
      <c r="C257" s="73" t="str">
        <f t="shared" ref="C257:C265" si="14">TEXT(D257,"000")&amp;"-"&amp;TEXT(F257,"000")</f>
        <v>4级-3级</v>
      </c>
      <c r="D257" s="73" t="s">
        <v>72</v>
      </c>
      <c r="E257" s="73" t="s">
        <v>76</v>
      </c>
      <c r="F257" s="73" t="s">
        <v>116</v>
      </c>
      <c r="G257" s="73" t="s">
        <v>121</v>
      </c>
      <c r="H257" s="79" t="s">
        <v>165</v>
      </c>
      <c r="I257" s="77" t="s">
        <v>6</v>
      </c>
      <c r="J257" s="26">
        <v>260760.47000000003</v>
      </c>
      <c r="K257" s="22"/>
      <c r="L257" s="23"/>
      <c r="M257" s="20"/>
      <c r="N257" s="24"/>
      <c r="O257" s="20"/>
      <c r="P257" s="20"/>
      <c r="Q257" s="20"/>
      <c r="R257" s="20"/>
      <c r="S257" s="20"/>
      <c r="T257">
        <v>98</v>
      </c>
      <c r="U257" s="163"/>
      <c r="V257" s="163"/>
      <c r="W257" s="163"/>
      <c r="X257" s="163"/>
      <c r="Y257" s="163"/>
      <c r="Z257" s="163"/>
      <c r="AA257" s="163"/>
    </row>
    <row r="258" spans="1:27" ht="14.5">
      <c r="A25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58" s="9">
        <v>846</v>
      </c>
      <c r="C258" s="10" t="str">
        <f t="shared" si="14"/>
        <v>2级-2级</v>
      </c>
      <c r="D258" s="73" t="s">
        <v>66</v>
      </c>
      <c r="E258" s="73" t="s">
        <v>78</v>
      </c>
      <c r="F258" s="73" t="s">
        <v>66</v>
      </c>
      <c r="G258" s="73" t="s">
        <v>67</v>
      </c>
      <c r="H258" s="136" t="s">
        <v>694</v>
      </c>
      <c r="I258" s="77" t="s">
        <v>5</v>
      </c>
      <c r="J258" s="26">
        <v>256828.26</v>
      </c>
      <c r="K258" s="22"/>
      <c r="L258" s="23"/>
      <c r="M258" s="20"/>
      <c r="N258" s="24"/>
      <c r="O258" s="20"/>
      <c r="P258" s="20"/>
      <c r="Q258" s="20"/>
      <c r="R258" s="20"/>
      <c r="S258" s="20"/>
      <c r="T258">
        <v>27</v>
      </c>
      <c r="U258" s="163"/>
      <c r="V258" s="163"/>
      <c r="W258" s="163"/>
      <c r="X258" s="163"/>
      <c r="Y258" s="163"/>
      <c r="Z258" s="163"/>
      <c r="AA258" s="163"/>
    </row>
    <row r="259" spans="1:27" s="178" customFormat="1" ht="13">
      <c r="A25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59" s="9">
        <v>412</v>
      </c>
      <c r="C259" s="73" t="str">
        <f t="shared" si="14"/>
        <v>4级-2级</v>
      </c>
      <c r="D259" s="73" t="s">
        <v>72</v>
      </c>
      <c r="E259" s="73" t="s">
        <v>76</v>
      </c>
      <c r="F259" s="73" t="s">
        <v>66</v>
      </c>
      <c r="G259" s="73" t="s">
        <v>303</v>
      </c>
      <c r="H259" s="79" t="s">
        <v>165</v>
      </c>
      <c r="I259" s="77" t="s">
        <v>6</v>
      </c>
      <c r="J259" s="26">
        <v>256404.09999999998</v>
      </c>
      <c r="K259" s="22"/>
      <c r="L259" s="23"/>
      <c r="M259" s="20"/>
      <c r="N259" s="24"/>
      <c r="O259" s="20"/>
      <c r="P259" s="20"/>
      <c r="Q259" s="20"/>
      <c r="R259" s="20"/>
      <c r="S259" s="20"/>
      <c r="T259">
        <v>94</v>
      </c>
      <c r="U259" s="163"/>
      <c r="V259" s="163"/>
      <c r="W259" s="163"/>
      <c r="X259" s="163"/>
      <c r="Y259" s="163"/>
      <c r="Z259" s="163"/>
      <c r="AA259" s="163"/>
    </row>
    <row r="260" spans="1:27" ht="13">
      <c r="A26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60" s="9">
        <v>55</v>
      </c>
      <c r="C260" s="10" t="str">
        <f t="shared" si="14"/>
        <v>3级-4级</v>
      </c>
      <c r="D260" s="10" t="s">
        <v>116</v>
      </c>
      <c r="E260" s="10" t="s">
        <v>121</v>
      </c>
      <c r="F260" s="10" t="s">
        <v>163</v>
      </c>
      <c r="G260" s="10" t="s">
        <v>76</v>
      </c>
      <c r="H260" s="81" t="s">
        <v>165</v>
      </c>
      <c r="I260" s="77" t="s">
        <v>3</v>
      </c>
      <c r="J260" s="26">
        <v>254016.95</v>
      </c>
      <c r="K260" s="22"/>
      <c r="L260" s="23"/>
      <c r="M260" s="32"/>
      <c r="N260" s="24"/>
      <c r="O260" s="20"/>
      <c r="P260" s="20"/>
      <c r="Q260" s="33"/>
      <c r="R260" s="33"/>
      <c r="S260" s="33"/>
      <c r="T260">
        <v>127</v>
      </c>
      <c r="U260" s="163"/>
      <c r="V260" s="163"/>
      <c r="W260" s="163"/>
      <c r="X260" s="163"/>
      <c r="Y260" s="163"/>
      <c r="Z260" s="163"/>
      <c r="AA260" s="163"/>
    </row>
    <row r="261" spans="1:27" ht="13">
      <c r="A26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61" s="9">
        <v>423</v>
      </c>
      <c r="C261" s="73" t="str">
        <f t="shared" si="14"/>
        <v>4级-4级</v>
      </c>
      <c r="D261" s="73" t="s">
        <v>72</v>
      </c>
      <c r="E261" s="73" t="s">
        <v>76</v>
      </c>
      <c r="F261" s="73" t="s">
        <v>163</v>
      </c>
      <c r="G261" s="73" t="s">
        <v>167</v>
      </c>
      <c r="H261" s="79" t="s">
        <v>165</v>
      </c>
      <c r="I261" s="77" t="s">
        <v>6</v>
      </c>
      <c r="J261" s="26">
        <v>253002.88999999998</v>
      </c>
      <c r="K261" s="22"/>
      <c r="L261" s="23"/>
      <c r="M261" s="20"/>
      <c r="N261" s="24"/>
      <c r="O261" s="20"/>
      <c r="P261" s="20"/>
      <c r="Q261" s="20"/>
      <c r="R261" s="20"/>
      <c r="S261" s="20"/>
      <c r="T261">
        <v>107</v>
      </c>
      <c r="U261" s="163"/>
      <c r="V261" s="163"/>
      <c r="W261" s="163"/>
      <c r="X261" s="163"/>
      <c r="Y261" s="163"/>
      <c r="Z261" s="163"/>
      <c r="AA261" s="163"/>
    </row>
    <row r="262" spans="1:27" ht="13" customHeight="1">
      <c r="A262" s="147" t="str">
        <f>HYPERLINK("C:\Users\chizh\Desktop\ffcell\提取结果.xlsx#'4内部关联现金流'!A1","[提取结果.xlsx]4内部关联现金流")</f>
        <v>[提取结果.xlsx]4内部关联现金流</v>
      </c>
      <c r="B262" s="9">
        <v>478</v>
      </c>
      <c r="C262" s="85" t="str">
        <f t="shared" si="14"/>
        <v>4级-4级</v>
      </c>
      <c r="D262" s="100" t="s">
        <v>72</v>
      </c>
      <c r="E262" s="85" t="s">
        <v>80</v>
      </c>
      <c r="F262" s="100" t="s">
        <v>72</v>
      </c>
      <c r="G262" s="100" t="s">
        <v>76</v>
      </c>
      <c r="H262" s="104" t="s">
        <v>391</v>
      </c>
      <c r="I262" s="97" t="s">
        <v>5</v>
      </c>
      <c r="J262" s="89">
        <v>252517.84</v>
      </c>
      <c r="K262" s="22"/>
      <c r="L262" s="23"/>
      <c r="M262" s="20"/>
      <c r="N262" s="24"/>
      <c r="O262" s="20"/>
      <c r="P262" s="20"/>
      <c r="Q262" s="20"/>
      <c r="R262" s="20"/>
      <c r="S262" s="20"/>
      <c r="T262">
        <v>59</v>
      </c>
      <c r="U262" s="163"/>
      <c r="V262" s="163"/>
      <c r="W262" s="163"/>
      <c r="X262" s="163"/>
      <c r="Y262" s="163"/>
      <c r="Z262" s="163"/>
      <c r="AA262" s="163"/>
    </row>
    <row r="263" spans="1:27" ht="13" customHeight="1">
      <c r="A26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63" s="9">
        <v>424</v>
      </c>
      <c r="C263" s="73" t="str">
        <f t="shared" si="14"/>
        <v>4级-3级</v>
      </c>
      <c r="D263" s="73" t="s">
        <v>72</v>
      </c>
      <c r="E263" s="73" t="s">
        <v>76</v>
      </c>
      <c r="F263" s="73" t="s">
        <v>116</v>
      </c>
      <c r="G263" s="73" t="s">
        <v>199</v>
      </c>
      <c r="H263" s="79" t="s">
        <v>165</v>
      </c>
      <c r="I263" s="77" t="s">
        <v>6</v>
      </c>
      <c r="J263" s="26">
        <v>247825.65999999997</v>
      </c>
      <c r="K263" s="22"/>
      <c r="L263" s="23"/>
      <c r="M263" s="20"/>
      <c r="N263" s="24"/>
      <c r="O263" s="20"/>
      <c r="P263" s="20"/>
      <c r="Q263" s="20"/>
      <c r="R263" s="20"/>
      <c r="S263" s="20"/>
      <c r="T263">
        <v>108</v>
      </c>
      <c r="U263" s="163"/>
      <c r="V263" s="163"/>
      <c r="W263" s="163"/>
      <c r="X263" s="163"/>
      <c r="Y263" s="163"/>
      <c r="Z263" s="163"/>
      <c r="AA263" s="163"/>
    </row>
    <row r="264" spans="1:27" ht="13">
      <c r="A26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64" s="9">
        <v>60</v>
      </c>
      <c r="C264" s="10" t="str">
        <f t="shared" si="14"/>
        <v>3及-4级</v>
      </c>
      <c r="D264" s="10" t="s">
        <v>168</v>
      </c>
      <c r="E264" s="10" t="s">
        <v>126</v>
      </c>
      <c r="F264" s="10" t="s">
        <v>163</v>
      </c>
      <c r="G264" s="10" t="s">
        <v>76</v>
      </c>
      <c r="H264" s="81" t="s">
        <v>164</v>
      </c>
      <c r="I264" s="77" t="s">
        <v>9</v>
      </c>
      <c r="J264" s="26">
        <v>246664.8</v>
      </c>
      <c r="K264" s="22"/>
      <c r="L264" s="23"/>
      <c r="M264" s="32"/>
      <c r="N264" s="24"/>
      <c r="O264" s="20"/>
      <c r="P264" s="20"/>
      <c r="Q264" s="33"/>
      <c r="R264" s="33"/>
      <c r="S264" s="33"/>
      <c r="T264">
        <v>132</v>
      </c>
      <c r="U264" s="163"/>
      <c r="V264" s="163"/>
      <c r="W264" s="163" t="s">
        <v>707</v>
      </c>
      <c r="X264" s="163"/>
      <c r="Y264" s="163"/>
      <c r="Z264" s="163"/>
      <c r="AA264" s="163"/>
    </row>
    <row r="265" spans="1:27" ht="13" customHeight="1">
      <c r="A265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65" s="172">
        <v>345</v>
      </c>
      <c r="C265" s="152" t="str">
        <f t="shared" si="14"/>
        <v>4级-3级</v>
      </c>
      <c r="D265" s="152" t="s">
        <v>72</v>
      </c>
      <c r="E265" s="152" t="s">
        <v>76</v>
      </c>
      <c r="F265" s="154" t="s">
        <v>69</v>
      </c>
      <c r="G265" s="154" t="s">
        <v>126</v>
      </c>
      <c r="H265" s="179" t="s">
        <v>306</v>
      </c>
      <c r="I265" s="174" t="s">
        <v>3</v>
      </c>
      <c r="J265" s="216">
        <v>246664.8</v>
      </c>
      <c r="K265" s="173"/>
      <c r="L265" s="174"/>
      <c r="M265" s="200"/>
      <c r="N265" s="177"/>
      <c r="O265" s="176"/>
      <c r="P265" s="176" t="str">
        <f>IF(N265=0,"OK","待核对")</f>
        <v>OK</v>
      </c>
      <c r="Q265" s="176"/>
      <c r="R265" s="176"/>
      <c r="S265" s="176"/>
      <c r="T265" s="178">
        <v>8</v>
      </c>
      <c r="U265" s="268"/>
      <c r="V265" s="268"/>
      <c r="W265" s="268"/>
      <c r="X265" s="268"/>
      <c r="Y265" s="268"/>
      <c r="Z265" s="268"/>
      <c r="AA265" s="268"/>
    </row>
    <row r="266" spans="1:27" ht="13" customHeight="1">
      <c r="A26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66" s="9">
        <v>645</v>
      </c>
      <c r="C266" s="10" t="s">
        <v>507</v>
      </c>
      <c r="D266" s="10" t="s">
        <v>66</v>
      </c>
      <c r="E266" s="10" t="s">
        <v>175</v>
      </c>
      <c r="F266" s="10" t="s">
        <v>69</v>
      </c>
      <c r="G266" s="10" t="s">
        <v>516</v>
      </c>
      <c r="H266" s="79" t="s">
        <v>513</v>
      </c>
      <c r="I266" s="77" t="s">
        <v>3</v>
      </c>
      <c r="J266" s="26">
        <v>245605.41</v>
      </c>
      <c r="K266" s="22"/>
      <c r="L266" s="23"/>
      <c r="M266" s="20"/>
      <c r="N266" s="24"/>
      <c r="O266" s="20"/>
      <c r="P266" s="20"/>
      <c r="Q266" s="20"/>
      <c r="R266" s="20"/>
      <c r="S266" s="20"/>
      <c r="T266">
        <v>70</v>
      </c>
      <c r="U266" s="163"/>
      <c r="V266" s="163"/>
      <c r="W266" s="163"/>
      <c r="X266" s="163"/>
      <c r="Y266" s="163"/>
      <c r="Z266" s="163"/>
      <c r="AA266" s="163"/>
    </row>
    <row r="267" spans="1:27" ht="13">
      <c r="A26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67" s="172">
        <v>607</v>
      </c>
      <c r="C267" s="152" t="s">
        <v>500</v>
      </c>
      <c r="D267" s="152" t="s">
        <v>69</v>
      </c>
      <c r="E267" s="152" t="s">
        <v>158</v>
      </c>
      <c r="F267" s="152" t="s">
        <v>66</v>
      </c>
      <c r="G267" s="152" t="s">
        <v>78</v>
      </c>
      <c r="H267" s="193"/>
      <c r="I267" s="174" t="s">
        <v>3</v>
      </c>
      <c r="J267" s="175">
        <v>243713</v>
      </c>
      <c r="K267" s="173"/>
      <c r="L267" s="174"/>
      <c r="M267" s="176"/>
      <c r="N267" s="177"/>
      <c r="O267" s="176"/>
      <c r="P267" s="176"/>
      <c r="Q267" s="176"/>
      <c r="R267" s="176"/>
      <c r="S267" s="176"/>
      <c r="T267" s="178">
        <v>29</v>
      </c>
      <c r="U267" s="268"/>
      <c r="V267" s="268"/>
      <c r="W267" s="268"/>
      <c r="X267" s="268"/>
      <c r="Y267" s="268"/>
      <c r="Z267" s="268"/>
      <c r="AA267" s="268"/>
    </row>
    <row r="268" spans="1:27" ht="13">
      <c r="A26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68" s="9">
        <v>313</v>
      </c>
      <c r="C268" s="10" t="str">
        <f t="shared" ref="C268:C276" si="15">TEXT(D268,"000")&amp;"-"&amp;TEXT(F268,"000")</f>
        <v>4级-3级</v>
      </c>
      <c r="D268" s="10" t="s">
        <v>72</v>
      </c>
      <c r="E268" s="10" t="s">
        <v>97</v>
      </c>
      <c r="F268" s="10" t="s">
        <v>69</v>
      </c>
      <c r="G268" s="10" t="s">
        <v>350</v>
      </c>
      <c r="H268" s="118" t="s">
        <v>165</v>
      </c>
      <c r="I268" s="77" t="s">
        <v>6</v>
      </c>
      <c r="J268" s="26">
        <v>243525.48</v>
      </c>
      <c r="K268" s="22"/>
      <c r="L268" s="23"/>
      <c r="M268" s="20"/>
      <c r="N268" s="24"/>
      <c r="O268" s="20"/>
      <c r="P268" s="20"/>
      <c r="Q268" s="20"/>
      <c r="R268" s="20"/>
      <c r="S268" s="20"/>
      <c r="T268">
        <v>21</v>
      </c>
      <c r="U268" s="163"/>
      <c r="V268" s="163"/>
      <c r="W268" s="163"/>
      <c r="X268" s="163"/>
      <c r="Y268" s="163"/>
      <c r="Z268" s="163"/>
      <c r="AA268" s="163"/>
    </row>
    <row r="269" spans="1:27" ht="13">
      <c r="A26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69" s="172">
        <v>664</v>
      </c>
      <c r="C269" s="157" t="str">
        <f t="shared" si="15"/>
        <v>3级-4级</v>
      </c>
      <c r="D269" s="157" t="s">
        <v>69</v>
      </c>
      <c r="E269" s="157" t="s">
        <v>350</v>
      </c>
      <c r="F269" s="157" t="s">
        <v>72</v>
      </c>
      <c r="G269" s="157" t="s">
        <v>528</v>
      </c>
      <c r="H269" s="190" t="s">
        <v>276</v>
      </c>
      <c r="I269" s="242" t="s">
        <v>5</v>
      </c>
      <c r="J269" s="192">
        <v>243525.48</v>
      </c>
      <c r="K269" s="173"/>
      <c r="L269" s="174"/>
      <c r="M269" s="180"/>
      <c r="N269" s="177"/>
      <c r="O269" s="176"/>
      <c r="P269" s="176"/>
      <c r="Q269" s="176"/>
      <c r="R269" s="176"/>
      <c r="S269" s="176"/>
      <c r="T269" s="178">
        <v>4</v>
      </c>
      <c r="U269" s="268"/>
      <c r="V269" s="268"/>
      <c r="W269" s="268"/>
      <c r="X269" s="268"/>
      <c r="Y269" s="268"/>
      <c r="Z269" s="268"/>
      <c r="AA269" s="268"/>
    </row>
    <row r="270" spans="1:27" ht="13">
      <c r="A27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70" s="9">
        <v>282</v>
      </c>
      <c r="C270" s="10" t="str">
        <f t="shared" si="15"/>
        <v>2级-4级</v>
      </c>
      <c r="D270" s="10" t="s">
        <v>115</v>
      </c>
      <c r="E270" s="10" t="s">
        <v>337</v>
      </c>
      <c r="F270" s="10" t="s">
        <v>163</v>
      </c>
      <c r="G270" s="10" t="s">
        <v>76</v>
      </c>
      <c r="H270" s="81" t="s">
        <v>306</v>
      </c>
      <c r="I270" s="77" t="s">
        <v>9</v>
      </c>
      <c r="J270" s="26">
        <v>241253.78</v>
      </c>
      <c r="K270" s="22"/>
      <c r="L270" s="23"/>
      <c r="M270" s="32"/>
      <c r="N270" s="24"/>
      <c r="O270" s="20"/>
      <c r="P270" s="20"/>
      <c r="Q270" s="20"/>
      <c r="R270" s="20"/>
      <c r="S270" s="20"/>
      <c r="T270">
        <v>102</v>
      </c>
      <c r="U270" s="143"/>
      <c r="V270" s="143"/>
      <c r="W270" s="143"/>
      <c r="X270" s="143"/>
      <c r="Y270" s="143"/>
      <c r="Z270" s="143"/>
      <c r="AA270" s="143"/>
    </row>
    <row r="271" spans="1:27" s="178" customFormat="1" ht="13" customHeight="1">
      <c r="A27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71" s="172">
        <v>380</v>
      </c>
      <c r="C271" s="152" t="str">
        <f t="shared" si="15"/>
        <v>4级-2级</v>
      </c>
      <c r="D271" s="152" t="s">
        <v>72</v>
      </c>
      <c r="E271" s="152" t="s">
        <v>76</v>
      </c>
      <c r="F271" s="154" t="s">
        <v>66</v>
      </c>
      <c r="G271" s="154" t="s">
        <v>337</v>
      </c>
      <c r="H271" s="179" t="s">
        <v>306</v>
      </c>
      <c r="I271" s="174" t="s">
        <v>3</v>
      </c>
      <c r="J271" s="216">
        <v>241253.78</v>
      </c>
      <c r="K271" s="173"/>
      <c r="L271" s="174"/>
      <c r="M271" s="176"/>
      <c r="N271" s="177"/>
      <c r="O271" s="176"/>
      <c r="P271" s="176"/>
      <c r="Q271" s="176"/>
      <c r="R271" s="176"/>
      <c r="S271" s="176"/>
      <c r="T271" s="178">
        <v>43</v>
      </c>
      <c r="U271" s="268"/>
      <c r="V271" s="268"/>
      <c r="W271" s="268"/>
      <c r="X271" s="268"/>
      <c r="Y271" s="268"/>
      <c r="Z271" s="268"/>
      <c r="AA271" s="268"/>
    </row>
    <row r="272" spans="1:27" ht="13" customHeight="1">
      <c r="A27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72" s="9">
        <v>401</v>
      </c>
      <c r="C272" s="73" t="str">
        <f t="shared" si="15"/>
        <v>4级-2级</v>
      </c>
      <c r="D272" s="73" t="s">
        <v>72</v>
      </c>
      <c r="E272" s="73" t="s">
        <v>76</v>
      </c>
      <c r="F272" s="73" t="s">
        <v>66</v>
      </c>
      <c r="G272" s="73" t="s">
        <v>179</v>
      </c>
      <c r="H272" s="79" t="s">
        <v>165</v>
      </c>
      <c r="I272" s="77" t="s">
        <v>6</v>
      </c>
      <c r="J272" s="26">
        <v>240980.65</v>
      </c>
      <c r="K272" s="22"/>
      <c r="L272" s="23"/>
      <c r="M272" s="20"/>
      <c r="N272" s="24"/>
      <c r="O272" s="20"/>
      <c r="P272" s="20"/>
      <c r="Q272" s="20"/>
      <c r="R272" s="20"/>
      <c r="S272" s="20"/>
      <c r="T272">
        <v>68</v>
      </c>
      <c r="U272" s="163"/>
      <c r="V272" s="163"/>
      <c r="W272" s="163"/>
      <c r="X272" s="163"/>
      <c r="Y272" s="163"/>
      <c r="Z272" s="163"/>
      <c r="AA272" s="163"/>
    </row>
    <row r="273" spans="1:27" s="178" customFormat="1" ht="13">
      <c r="A273" s="171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73" s="172">
        <v>573</v>
      </c>
      <c r="C273" s="152" t="str">
        <f t="shared" si="15"/>
        <v>2级-3级</v>
      </c>
      <c r="D273" s="152" t="s">
        <v>66</v>
      </c>
      <c r="E273" s="152" t="s">
        <v>90</v>
      </c>
      <c r="F273" s="152" t="s">
        <v>69</v>
      </c>
      <c r="G273" s="152" t="s">
        <v>358</v>
      </c>
      <c r="H273" s="193" t="s">
        <v>343</v>
      </c>
      <c r="I273" s="174" t="s">
        <v>9</v>
      </c>
      <c r="J273" s="175">
        <v>237122.95</v>
      </c>
      <c r="K273" s="173"/>
      <c r="L273" s="174"/>
      <c r="M273" s="176"/>
      <c r="N273" s="177"/>
      <c r="O273" s="176"/>
      <c r="P273" s="176"/>
      <c r="Q273" s="176"/>
      <c r="R273" s="176"/>
      <c r="S273" s="176"/>
      <c r="T273" s="178">
        <v>16</v>
      </c>
      <c r="U273" s="268"/>
      <c r="V273" s="268"/>
      <c r="W273" s="268"/>
      <c r="X273" s="268"/>
      <c r="Y273" s="268"/>
      <c r="Z273" s="268"/>
      <c r="AA273" s="268"/>
    </row>
    <row r="274" spans="1:27" ht="13">
      <c r="A27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74" s="9">
        <v>201</v>
      </c>
      <c r="C274" s="10" t="str">
        <f t="shared" si="15"/>
        <v>2级-4级</v>
      </c>
      <c r="D274" s="10" t="s">
        <v>66</v>
      </c>
      <c r="E274" s="10" t="s">
        <v>74</v>
      </c>
      <c r="F274" s="10" t="s">
        <v>72</v>
      </c>
      <c r="G274" s="10" t="s">
        <v>76</v>
      </c>
      <c r="H274" s="119" t="s">
        <v>268</v>
      </c>
      <c r="I274" s="77" t="s">
        <v>9</v>
      </c>
      <c r="J274" s="26">
        <v>233551</v>
      </c>
      <c r="K274" s="54"/>
      <c r="L274" s="55"/>
      <c r="M274" s="56"/>
      <c r="N274" s="57"/>
      <c r="O274" s="58"/>
      <c r="P274" s="58"/>
      <c r="Q274" s="58"/>
      <c r="R274" s="58"/>
      <c r="S274" s="58"/>
      <c r="T274">
        <v>11</v>
      </c>
      <c r="U274" s="143"/>
      <c r="V274" s="143"/>
      <c r="W274" s="143"/>
      <c r="X274" s="143"/>
      <c r="Y274" s="143"/>
      <c r="Z274" s="143"/>
      <c r="AA274" s="143"/>
    </row>
    <row r="275" spans="1:27" ht="13">
      <c r="A27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75" s="9">
        <v>4</v>
      </c>
      <c r="C275" s="10" t="str">
        <f t="shared" si="15"/>
        <v>1级-4级</v>
      </c>
      <c r="D275" s="10" t="s">
        <v>64</v>
      </c>
      <c r="E275" s="10" t="s">
        <v>65</v>
      </c>
      <c r="F275" s="10" t="s">
        <v>72</v>
      </c>
      <c r="G275" s="10" t="s">
        <v>73</v>
      </c>
      <c r="H275" s="12" t="s">
        <v>71</v>
      </c>
      <c r="I275" s="77" t="s">
        <v>5</v>
      </c>
      <c r="J275" s="14">
        <f>215130.27*1.06</f>
        <v>228038.08619999999</v>
      </c>
      <c r="K275" s="15"/>
      <c r="L275" s="15"/>
      <c r="M275" s="16"/>
      <c r="N275" s="17"/>
      <c r="O275" s="18"/>
      <c r="P275" s="19"/>
      <c r="Q275" s="20"/>
      <c r="R275" s="20"/>
      <c r="S275" s="20"/>
      <c r="T275">
        <v>4</v>
      </c>
      <c r="U275" s="163"/>
      <c r="V275" s="163"/>
      <c r="W275" s="163"/>
      <c r="X275" s="163"/>
      <c r="Y275" s="163"/>
      <c r="Z275" s="163"/>
      <c r="AA275" s="163"/>
    </row>
    <row r="276" spans="1:27" ht="13">
      <c r="A27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76" s="9">
        <v>239</v>
      </c>
      <c r="C276" s="10" t="str">
        <f t="shared" si="15"/>
        <v>2级-4级</v>
      </c>
      <c r="D276" s="10" t="s">
        <v>66</v>
      </c>
      <c r="E276" s="10" t="s">
        <v>82</v>
      </c>
      <c r="F276" s="10" t="s">
        <v>72</v>
      </c>
      <c r="G276" s="10" t="s">
        <v>76</v>
      </c>
      <c r="H276" s="144" t="s">
        <v>305</v>
      </c>
      <c r="I276" s="77" t="s">
        <v>5</v>
      </c>
      <c r="J276" s="26">
        <v>227128.91</v>
      </c>
      <c r="K276" s="54"/>
      <c r="L276" s="55"/>
      <c r="M276" s="59"/>
      <c r="N276" s="57"/>
      <c r="O276" s="58"/>
      <c r="P276" s="58" t="str">
        <f>IF(N276=0,"OK","待核对")</f>
        <v>OK</v>
      </c>
      <c r="Q276" s="58"/>
      <c r="R276" s="58"/>
      <c r="S276" s="58"/>
      <c r="T276">
        <v>57</v>
      </c>
      <c r="U276" s="143"/>
      <c r="V276" s="143"/>
      <c r="W276" s="143"/>
      <c r="X276" s="143"/>
      <c r="Y276" s="143"/>
      <c r="Z276" s="143"/>
      <c r="AA276" s="143"/>
    </row>
    <row r="277" spans="1:27" ht="13">
      <c r="A27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77" s="9">
        <v>634</v>
      </c>
      <c r="C277" s="10" t="s">
        <v>506</v>
      </c>
      <c r="D277" s="10" t="s">
        <v>66</v>
      </c>
      <c r="E277" s="10" t="s">
        <v>365</v>
      </c>
      <c r="F277" s="10" t="s">
        <v>66</v>
      </c>
      <c r="G277" s="10" t="s">
        <v>88</v>
      </c>
      <c r="H277" s="79" t="s">
        <v>276</v>
      </c>
      <c r="I277" s="77" t="s">
        <v>3</v>
      </c>
      <c r="J277" s="26">
        <v>222642.76</v>
      </c>
      <c r="K277" s="22"/>
      <c r="L277" s="23"/>
      <c r="M277" s="20"/>
      <c r="N277" s="24"/>
      <c r="O277" s="20"/>
      <c r="P277" s="20"/>
      <c r="Q277" s="20"/>
      <c r="R277" s="20"/>
      <c r="S277" s="20"/>
      <c r="T277">
        <v>59</v>
      </c>
      <c r="U277" s="163"/>
      <c r="V277" s="163"/>
      <c r="W277" s="163"/>
      <c r="X277" s="163"/>
      <c r="Y277" s="163"/>
      <c r="Z277" s="163"/>
      <c r="AA277" s="163"/>
    </row>
    <row r="278" spans="1:27" s="178" customFormat="1" ht="13" customHeight="1">
      <c r="A278" s="147" t="str">
        <f>HYPERLINK("C:\Users\chizh\Desktop\ffcell\提取结果.xlsx#'4内部关联现金流'!A1","[提取结果.xlsx]4内部关联现金流")</f>
        <v>[提取结果.xlsx]4内部关联现金流</v>
      </c>
      <c r="B278" s="9">
        <v>482</v>
      </c>
      <c r="C278" s="85" t="str">
        <f>TEXT(D278,"000")&amp;"-"&amp;TEXT(F278,"000")</f>
        <v>2级-2级</v>
      </c>
      <c r="D278" s="100" t="s">
        <v>66</v>
      </c>
      <c r="E278" s="85" t="s">
        <v>80</v>
      </c>
      <c r="F278" s="100" t="s">
        <v>66</v>
      </c>
      <c r="G278" s="100" t="s">
        <v>78</v>
      </c>
      <c r="H278" s="104" t="s">
        <v>380</v>
      </c>
      <c r="I278" s="97" t="s">
        <v>3</v>
      </c>
      <c r="J278" s="89">
        <v>221907.1</v>
      </c>
      <c r="K278" s="22"/>
      <c r="L278" s="23"/>
      <c r="M278" s="20"/>
      <c r="N278" s="24"/>
      <c r="O278" s="20"/>
      <c r="P278" s="20"/>
      <c r="Q278" s="20"/>
      <c r="R278" s="20"/>
      <c r="S278" s="20"/>
      <c r="T278">
        <v>63</v>
      </c>
      <c r="U278" s="163"/>
      <c r="V278" s="163"/>
      <c r="W278" s="163"/>
      <c r="X278" s="163"/>
      <c r="Y278" s="163"/>
      <c r="Z278" s="163"/>
      <c r="AA278" s="163"/>
    </row>
    <row r="279" spans="1:27" ht="13" customHeight="1">
      <c r="A27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79" s="172">
        <v>827</v>
      </c>
      <c r="C279" s="152" t="str">
        <f>TEXT(D279,"000")&amp;"-"&amp;TEXT(F279,"000")</f>
        <v>2级-2级</v>
      </c>
      <c r="D279" s="152" t="s">
        <v>66</v>
      </c>
      <c r="E279" s="152" t="s">
        <v>78</v>
      </c>
      <c r="F279" s="152" t="s">
        <v>66</v>
      </c>
      <c r="G279" s="152" t="s">
        <v>80</v>
      </c>
      <c r="H279" s="189" t="s">
        <v>403</v>
      </c>
      <c r="I279" s="174" t="s">
        <v>6</v>
      </c>
      <c r="J279" s="175">
        <v>217815.1</v>
      </c>
      <c r="K279" s="173"/>
      <c r="L279" s="174"/>
      <c r="M279" s="200"/>
      <c r="N279" s="177"/>
      <c r="O279" s="176"/>
      <c r="P279" s="176" t="str">
        <f>IF(N279=0,"OK","待核对")</f>
        <v>OK</v>
      </c>
      <c r="Q279" s="176"/>
      <c r="R279" s="176"/>
      <c r="S279" s="176"/>
      <c r="T279" s="178">
        <v>8</v>
      </c>
      <c r="U279" s="268"/>
      <c r="V279" s="268"/>
      <c r="W279" s="268"/>
      <c r="X279" s="268"/>
      <c r="Y279" s="268"/>
      <c r="Z279" s="268"/>
      <c r="AA279" s="268"/>
    </row>
    <row r="280" spans="1:27" ht="13">
      <c r="A28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80" s="9">
        <v>54</v>
      </c>
      <c r="C280" s="10" t="str">
        <f>TEXT(D280,"000")&amp;"-"&amp;TEXT(F280,"000")</f>
        <v>3级-4级</v>
      </c>
      <c r="D280" s="10" t="s">
        <v>116</v>
      </c>
      <c r="E280" s="10" t="s">
        <v>121</v>
      </c>
      <c r="F280" s="10" t="s">
        <v>163</v>
      </c>
      <c r="G280" s="10" t="s">
        <v>76</v>
      </c>
      <c r="H280" s="81" t="s">
        <v>164</v>
      </c>
      <c r="I280" s="77" t="s">
        <v>9</v>
      </c>
      <c r="J280" s="26">
        <v>216934.8</v>
      </c>
      <c r="K280" s="22"/>
      <c r="L280" s="23"/>
      <c r="M280" s="32"/>
      <c r="N280" s="24"/>
      <c r="O280" s="20"/>
      <c r="P280" s="20"/>
      <c r="Q280" s="33"/>
      <c r="R280" s="33"/>
      <c r="S280" s="33"/>
      <c r="T280">
        <v>126</v>
      </c>
      <c r="U280" s="163"/>
      <c r="V280" s="163"/>
      <c r="W280" s="163"/>
      <c r="X280" s="163"/>
      <c r="Y280" s="163"/>
      <c r="Z280" s="163"/>
      <c r="AA280" s="163"/>
    </row>
    <row r="281" spans="1:27" ht="13" customHeight="1">
      <c r="A28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81" s="9">
        <v>383</v>
      </c>
      <c r="C281" s="73" t="str">
        <f>TEXT(D281,"000")&amp;"-"&amp;TEXT(F281,"000")</f>
        <v>4级-2级</v>
      </c>
      <c r="D281" s="73" t="s">
        <v>72</v>
      </c>
      <c r="E281" s="73" t="s">
        <v>76</v>
      </c>
      <c r="F281" s="75" t="s">
        <v>66</v>
      </c>
      <c r="G281" s="75" t="s">
        <v>365</v>
      </c>
      <c r="H281" s="76" t="s">
        <v>306</v>
      </c>
      <c r="I281" s="77" t="s">
        <v>3</v>
      </c>
      <c r="J281" s="78">
        <v>214776.86999999997</v>
      </c>
      <c r="K281" s="22"/>
      <c r="L281" s="23"/>
      <c r="M281" s="20"/>
      <c r="N281" s="24"/>
      <c r="O281" s="20"/>
      <c r="P281" s="20"/>
      <c r="Q281" s="20"/>
      <c r="R281" s="20"/>
      <c r="S281" s="20"/>
      <c r="T281">
        <v>46</v>
      </c>
      <c r="U281" s="163"/>
      <c r="V281" s="163"/>
      <c r="W281" s="163"/>
      <c r="X281" s="163"/>
      <c r="Y281" s="163"/>
      <c r="Z281" s="163"/>
      <c r="AA281" s="163"/>
    </row>
    <row r="282" spans="1:27" ht="13" customHeight="1">
      <c r="A28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82" s="9">
        <v>586</v>
      </c>
      <c r="C282" s="10" t="s">
        <v>500</v>
      </c>
      <c r="D282" s="10" t="s">
        <v>69</v>
      </c>
      <c r="E282" s="10" t="s">
        <v>476</v>
      </c>
      <c r="F282" s="10" t="s">
        <v>66</v>
      </c>
      <c r="G282" s="10" t="s">
        <v>418</v>
      </c>
      <c r="H282" s="37"/>
      <c r="I282" s="77" t="s">
        <v>3</v>
      </c>
      <c r="J282" s="26">
        <v>209928.33</v>
      </c>
      <c r="K282" s="22"/>
      <c r="L282" s="23"/>
      <c r="M282" s="38"/>
      <c r="N282" s="24"/>
      <c r="O282" s="20"/>
      <c r="P282" s="20" t="s">
        <v>501</v>
      </c>
      <c r="Q282" s="20"/>
      <c r="R282" s="20"/>
      <c r="S282" s="20"/>
      <c r="T282">
        <v>7</v>
      </c>
      <c r="U282" s="163"/>
      <c r="V282" s="163"/>
      <c r="W282" s="163"/>
      <c r="X282" s="163"/>
      <c r="Y282" s="163"/>
      <c r="Z282" s="163"/>
      <c r="AA282" s="163"/>
    </row>
    <row r="283" spans="1:27" ht="13">
      <c r="A28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83" s="9">
        <v>217</v>
      </c>
      <c r="C283" s="10" t="str">
        <f t="shared" ref="C283:C294" si="16">TEXT(D283,"000")&amp;"-"&amp;TEXT(F283,"000")</f>
        <v>2级-3级</v>
      </c>
      <c r="D283" s="10" t="s">
        <v>66</v>
      </c>
      <c r="E283" s="10" t="s">
        <v>109</v>
      </c>
      <c r="F283" s="10" t="s">
        <v>69</v>
      </c>
      <c r="G283" s="10" t="s">
        <v>96</v>
      </c>
      <c r="H283" s="81" t="s">
        <v>295</v>
      </c>
      <c r="I283" s="77" t="s">
        <v>5</v>
      </c>
      <c r="J283" s="26">
        <v>209380</v>
      </c>
      <c r="K283" s="54"/>
      <c r="L283" s="55"/>
      <c r="M283" s="56"/>
      <c r="N283" s="57"/>
      <c r="O283" s="58"/>
      <c r="P283" s="58"/>
      <c r="Q283" s="58"/>
      <c r="R283" s="58"/>
      <c r="S283" s="58"/>
      <c r="T283">
        <v>35</v>
      </c>
      <c r="U283" s="143"/>
      <c r="V283" s="143"/>
      <c r="W283" s="143"/>
      <c r="X283" s="143"/>
      <c r="Y283" s="143"/>
      <c r="Z283" s="143"/>
      <c r="AA283" s="143"/>
    </row>
    <row r="284" spans="1:27" ht="13">
      <c r="A28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84" s="9">
        <v>42</v>
      </c>
      <c r="C284" s="10" t="str">
        <f t="shared" si="16"/>
        <v>1级-2级</v>
      </c>
      <c r="D284" s="10" t="s">
        <v>64</v>
      </c>
      <c r="E284" s="10" t="s">
        <v>65</v>
      </c>
      <c r="F284" s="10" t="s">
        <v>66</v>
      </c>
      <c r="G284" s="10" t="s">
        <v>89</v>
      </c>
      <c r="H284" s="76" t="s">
        <v>101</v>
      </c>
      <c r="I284" s="77" t="s">
        <v>5</v>
      </c>
      <c r="J284" s="26">
        <v>201128.1</v>
      </c>
      <c r="K284" s="22"/>
      <c r="L284" s="23"/>
      <c r="M284" s="20"/>
      <c r="N284" s="24"/>
      <c r="O284" s="20"/>
      <c r="P284" s="20"/>
      <c r="Q284" s="20"/>
      <c r="R284" s="20"/>
      <c r="S284" s="20"/>
      <c r="T284">
        <v>42</v>
      </c>
      <c r="U284" s="163"/>
      <c r="V284" s="163"/>
      <c r="W284" s="163"/>
      <c r="X284" s="163"/>
      <c r="Y284" s="163"/>
      <c r="Z284" s="163"/>
      <c r="AA284" s="163"/>
    </row>
    <row r="285" spans="1:27" ht="13">
      <c r="A28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85" s="9">
        <v>292</v>
      </c>
      <c r="C285" s="10" t="str">
        <f t="shared" si="16"/>
        <v>2级-1级</v>
      </c>
      <c r="D285" s="10" t="s">
        <v>115</v>
      </c>
      <c r="E285" s="10" t="s">
        <v>93</v>
      </c>
      <c r="F285" s="10" t="s">
        <v>254</v>
      </c>
      <c r="G285" s="10" t="s">
        <v>65</v>
      </c>
      <c r="H285" s="81" t="s">
        <v>256</v>
      </c>
      <c r="I285" s="77" t="s">
        <v>5</v>
      </c>
      <c r="J285" s="26">
        <v>195000</v>
      </c>
      <c r="K285" s="22"/>
      <c r="L285" s="23"/>
      <c r="M285" s="32"/>
      <c r="N285" s="24"/>
      <c r="O285" s="20"/>
      <c r="P285" s="20"/>
      <c r="Q285" s="20"/>
      <c r="R285" s="20"/>
      <c r="S285" s="20"/>
      <c r="T285">
        <v>112</v>
      </c>
      <c r="U285" s="143"/>
      <c r="V285" s="143"/>
      <c r="W285" s="143"/>
      <c r="X285" s="143"/>
      <c r="Y285" s="143"/>
      <c r="Z285" s="143"/>
      <c r="AA285" s="143"/>
    </row>
    <row r="286" spans="1:27" ht="13">
      <c r="A28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86" s="9">
        <v>289</v>
      </c>
      <c r="C286" s="10" t="str">
        <f t="shared" si="16"/>
        <v>2级-1级</v>
      </c>
      <c r="D286" s="10" t="s">
        <v>115</v>
      </c>
      <c r="E286" s="10" t="s">
        <v>93</v>
      </c>
      <c r="F286" s="10" t="s">
        <v>254</v>
      </c>
      <c r="G286" s="10" t="s">
        <v>65</v>
      </c>
      <c r="H286" s="15" t="s">
        <v>330</v>
      </c>
      <c r="I286" s="15"/>
      <c r="J286" s="14">
        <v>193069.32</v>
      </c>
      <c r="K286" s="15"/>
      <c r="L286" s="15"/>
      <c r="M286" s="16"/>
      <c r="N286" s="17"/>
      <c r="O286" s="18"/>
      <c r="P286" s="19"/>
      <c r="Q286" s="62"/>
      <c r="R286" s="62"/>
      <c r="S286" s="63"/>
      <c r="T286">
        <v>109</v>
      </c>
      <c r="U286" s="62"/>
      <c r="V286" s="63"/>
      <c r="W286" s="64"/>
      <c r="X286" s="64"/>
      <c r="Y286" s="65"/>
      <c r="Z286" s="66">
        <f>ROUND(J286-V286-Y286,2)</f>
        <v>193069.32</v>
      </c>
      <c r="AA286" s="66">
        <f>ROUND(M286+P286-S286,2)</f>
        <v>0</v>
      </c>
    </row>
    <row r="287" spans="1:27" ht="13">
      <c r="A28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87" s="9">
        <v>57</v>
      </c>
      <c r="C287" s="10" t="str">
        <f t="shared" si="16"/>
        <v>4级-4级</v>
      </c>
      <c r="D287" s="10" t="s">
        <v>163</v>
      </c>
      <c r="E287" s="10" t="s">
        <v>167</v>
      </c>
      <c r="F287" s="10" t="s">
        <v>163</v>
      </c>
      <c r="G287" s="10" t="s">
        <v>76</v>
      </c>
      <c r="H287" s="81" t="s">
        <v>165</v>
      </c>
      <c r="I287" s="77" t="s">
        <v>3</v>
      </c>
      <c r="J287" s="26">
        <v>192372.86</v>
      </c>
      <c r="K287" s="22"/>
      <c r="L287" s="23"/>
      <c r="M287" s="32"/>
      <c r="N287" s="24"/>
      <c r="O287" s="20"/>
      <c r="P287" s="20"/>
      <c r="Q287" s="33"/>
      <c r="R287" s="33"/>
      <c r="S287" s="33"/>
      <c r="T287">
        <v>129</v>
      </c>
      <c r="U287" s="163"/>
      <c r="V287" s="163"/>
      <c r="W287" s="163"/>
      <c r="X287" s="163"/>
      <c r="Y287" s="163"/>
      <c r="Z287" s="163"/>
      <c r="AA287" s="163"/>
    </row>
    <row r="288" spans="1:27" ht="13">
      <c r="A28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88" s="9">
        <v>196</v>
      </c>
      <c r="C288" s="10" t="str">
        <f t="shared" si="16"/>
        <v>2级-4级</v>
      </c>
      <c r="D288" s="10" t="s">
        <v>115</v>
      </c>
      <c r="E288" s="10" t="s">
        <v>253</v>
      </c>
      <c r="F288" s="10" t="s">
        <v>163</v>
      </c>
      <c r="G288" s="148" t="s">
        <v>264</v>
      </c>
      <c r="H288" s="76" t="s">
        <v>165</v>
      </c>
      <c r="I288" s="77" t="s">
        <v>3</v>
      </c>
      <c r="J288" s="26">
        <v>189961.44</v>
      </c>
      <c r="K288" s="22"/>
      <c r="L288" s="23"/>
      <c r="M288" s="38"/>
      <c r="N288" s="24"/>
      <c r="O288" s="20"/>
      <c r="P288" s="20" t="str">
        <f>IF(N288=0,"OK","待核对")</f>
        <v>OK</v>
      </c>
      <c r="Q288" s="20"/>
      <c r="R288" s="20"/>
      <c r="S288" s="20"/>
      <c r="T288">
        <v>6</v>
      </c>
      <c r="U288" s="143"/>
      <c r="V288" s="143"/>
      <c r="W288" s="143"/>
      <c r="X288" s="143"/>
      <c r="Y288" s="143"/>
      <c r="Z288" s="143"/>
      <c r="AA288" s="143"/>
    </row>
    <row r="289" spans="1:27" ht="13">
      <c r="A28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89" s="172">
        <v>336</v>
      </c>
      <c r="C289" s="152" t="str">
        <f t="shared" si="16"/>
        <v>4级-3级</v>
      </c>
      <c r="D289" s="152" t="s">
        <v>72</v>
      </c>
      <c r="E289" s="152" t="s">
        <v>97</v>
      </c>
      <c r="F289" s="152" t="s">
        <v>69</v>
      </c>
      <c r="G289" s="152" t="s">
        <v>96</v>
      </c>
      <c r="H289" s="196" t="s">
        <v>185</v>
      </c>
      <c r="I289" s="174" t="s">
        <v>9</v>
      </c>
      <c r="J289" s="175">
        <v>186046.49</v>
      </c>
      <c r="K289" s="173"/>
      <c r="L289" s="174"/>
      <c r="M289" s="176"/>
      <c r="N289" s="177"/>
      <c r="O289" s="176"/>
      <c r="P289" s="176"/>
      <c r="Q289" s="176"/>
      <c r="R289" s="176"/>
      <c r="S289" s="176"/>
      <c r="T289" s="178">
        <v>44</v>
      </c>
      <c r="U289" s="268"/>
      <c r="V289" s="268"/>
      <c r="W289" s="268"/>
      <c r="X289" s="268"/>
      <c r="Y289" s="268"/>
      <c r="Z289" s="268"/>
      <c r="AA289" s="268"/>
    </row>
    <row r="290" spans="1:27" s="178" customFormat="1" ht="13">
      <c r="A29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0" s="9">
        <v>312</v>
      </c>
      <c r="C290" s="10" t="str">
        <f t="shared" si="16"/>
        <v>4级-3级</v>
      </c>
      <c r="D290" s="10" t="s">
        <v>72</v>
      </c>
      <c r="E290" s="10" t="s">
        <v>97</v>
      </c>
      <c r="F290" s="10" t="s">
        <v>69</v>
      </c>
      <c r="G290" s="10" t="s">
        <v>350</v>
      </c>
      <c r="H290" s="118" t="s">
        <v>306</v>
      </c>
      <c r="I290" s="77" t="s">
        <v>3</v>
      </c>
      <c r="J290" s="26">
        <v>184215.61</v>
      </c>
      <c r="K290" s="22"/>
      <c r="L290" s="23"/>
      <c r="M290" s="20"/>
      <c r="N290" s="24"/>
      <c r="O290" s="20"/>
      <c r="P290" s="20"/>
      <c r="Q290" s="20"/>
      <c r="R290" s="20"/>
      <c r="S290" s="20"/>
      <c r="T290">
        <v>20</v>
      </c>
      <c r="U290" s="163"/>
      <c r="V290" s="163"/>
      <c r="W290" s="163"/>
      <c r="X290" s="163"/>
      <c r="Y290" s="163"/>
      <c r="Z290" s="163"/>
      <c r="AA290" s="163"/>
    </row>
    <row r="291" spans="1:27" ht="13">
      <c r="A29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91" s="172">
        <v>667</v>
      </c>
      <c r="C291" s="157" t="str">
        <f t="shared" si="16"/>
        <v>3级-4级</v>
      </c>
      <c r="D291" s="157" t="s">
        <v>69</v>
      </c>
      <c r="E291" s="157" t="s">
        <v>350</v>
      </c>
      <c r="F291" s="157" t="s">
        <v>72</v>
      </c>
      <c r="G291" s="157" t="s">
        <v>528</v>
      </c>
      <c r="H291" s="190" t="s">
        <v>277</v>
      </c>
      <c r="I291" s="242" t="s">
        <v>9</v>
      </c>
      <c r="J291" s="192">
        <v>184215.61</v>
      </c>
      <c r="K291" s="173"/>
      <c r="L291" s="174"/>
      <c r="M291" s="200"/>
      <c r="N291" s="177"/>
      <c r="O291" s="176"/>
      <c r="P291" s="176" t="str">
        <f>IF(N291=0,"OK","待核对")</f>
        <v>OK</v>
      </c>
      <c r="Q291" s="176"/>
      <c r="R291" s="176"/>
      <c r="S291" s="176"/>
      <c r="T291" s="178">
        <v>7</v>
      </c>
      <c r="U291" s="268"/>
      <c r="V291" s="268"/>
      <c r="W291" s="268"/>
      <c r="X291" s="268"/>
      <c r="Y291" s="268"/>
      <c r="Z291" s="268"/>
      <c r="AA291" s="268"/>
    </row>
    <row r="292" spans="1:27" ht="13">
      <c r="A292" s="147" t="str">
        <f>HYPERLINK("C:\Users\chizh\Desktop\ffcell\提取结果.xlsx#'4内部关联现金流'!A1","[提取结果.xlsx]4内部关联现金流")</f>
        <v>[提取结果.xlsx]4内部关联现金流</v>
      </c>
      <c r="B292" s="9">
        <v>502</v>
      </c>
      <c r="C292" s="105" t="str">
        <f t="shared" si="16"/>
        <v>3级-4级</v>
      </c>
      <c r="D292" s="105" t="s">
        <v>393</v>
      </c>
      <c r="E292" s="85" t="s">
        <v>398</v>
      </c>
      <c r="F292" s="106" t="s">
        <v>405</v>
      </c>
      <c r="G292" s="86" t="s">
        <v>406</v>
      </c>
      <c r="H292" s="108" t="s">
        <v>276</v>
      </c>
      <c r="I292" s="88" t="s">
        <v>5</v>
      </c>
      <c r="J292" s="107">
        <v>181738.82</v>
      </c>
      <c r="K292" s="22"/>
      <c r="L292" s="23"/>
      <c r="M292" s="20"/>
      <c r="N292" s="24"/>
      <c r="O292" s="20"/>
      <c r="P292" s="20"/>
      <c r="Q292" s="20"/>
      <c r="R292" s="20"/>
      <c r="S292" s="20"/>
      <c r="T292">
        <v>91</v>
      </c>
      <c r="U292" s="163"/>
      <c r="V292" s="163"/>
      <c r="W292" s="163"/>
      <c r="X292" s="163"/>
      <c r="Y292" s="163"/>
      <c r="Z292" s="163"/>
      <c r="AA292" s="163"/>
    </row>
    <row r="293" spans="1:27" ht="13">
      <c r="A29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3" s="172">
        <v>397</v>
      </c>
      <c r="C293" s="152" t="str">
        <f t="shared" si="16"/>
        <v>4级-2级</v>
      </c>
      <c r="D293" s="152" t="s">
        <v>72</v>
      </c>
      <c r="E293" s="152" t="s">
        <v>76</v>
      </c>
      <c r="F293" s="152" t="s">
        <v>66</v>
      </c>
      <c r="G293" s="152" t="s">
        <v>82</v>
      </c>
      <c r="H293" s="193" t="s">
        <v>165</v>
      </c>
      <c r="I293" s="174" t="s">
        <v>6</v>
      </c>
      <c r="J293" s="175">
        <v>181267.51</v>
      </c>
      <c r="K293" s="173"/>
      <c r="L293" s="174"/>
      <c r="M293" s="176"/>
      <c r="N293" s="177"/>
      <c r="O293" s="176"/>
      <c r="P293" s="176"/>
      <c r="Q293" s="176"/>
      <c r="R293" s="176"/>
      <c r="S293" s="176"/>
      <c r="T293" s="178">
        <v>64</v>
      </c>
      <c r="U293" s="268"/>
      <c r="V293" s="268"/>
      <c r="W293" s="268"/>
      <c r="X293" s="268"/>
      <c r="Y293" s="268"/>
      <c r="Z293" s="268"/>
      <c r="AA293" s="268"/>
    </row>
    <row r="294" spans="1:27" ht="13" customHeight="1">
      <c r="A294" s="147" t="str">
        <f>HYPERLINK("C:\Users\chizh\Desktop\ffcell\提取结果.xlsx#'4内部关联现金流'!A1","[提取结果.xlsx]4内部关联现金流")</f>
        <v>[提取结果.xlsx]4内部关联现金流</v>
      </c>
      <c r="B294" s="9">
        <v>456</v>
      </c>
      <c r="C294" s="85" t="str">
        <f t="shared" si="16"/>
        <v>3级-3级</v>
      </c>
      <c r="D294" s="100" t="s">
        <v>69</v>
      </c>
      <c r="E294" s="85" t="s">
        <v>80</v>
      </c>
      <c r="F294" s="100" t="s">
        <v>69</v>
      </c>
      <c r="G294" s="101" t="s">
        <v>158</v>
      </c>
      <c r="H294" s="104" t="s">
        <v>380</v>
      </c>
      <c r="I294" s="97" t="s">
        <v>3</v>
      </c>
      <c r="J294" s="89">
        <v>177413</v>
      </c>
      <c r="K294" s="22"/>
      <c r="L294" s="23"/>
      <c r="M294" s="20"/>
      <c r="N294" s="24"/>
      <c r="O294" s="20"/>
      <c r="P294" s="20"/>
      <c r="Q294" s="20"/>
      <c r="R294" s="20"/>
      <c r="S294" s="20"/>
      <c r="T294">
        <v>37</v>
      </c>
      <c r="U294" s="163"/>
      <c r="V294" s="163"/>
      <c r="W294" s="163"/>
      <c r="X294" s="163"/>
      <c r="Y294" s="163"/>
      <c r="Z294" s="163"/>
      <c r="AA294" s="163"/>
    </row>
    <row r="295" spans="1:27" ht="13" customHeight="1">
      <c r="A29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95" s="172">
        <v>616</v>
      </c>
      <c r="C295" s="152" t="s">
        <v>500</v>
      </c>
      <c r="D295" s="152" t="s">
        <v>69</v>
      </c>
      <c r="E295" s="152" t="s">
        <v>158</v>
      </c>
      <c r="F295" s="152" t="s">
        <v>66</v>
      </c>
      <c r="G295" s="152" t="s">
        <v>80</v>
      </c>
      <c r="H295" s="193"/>
      <c r="I295" s="174" t="s">
        <v>6</v>
      </c>
      <c r="J295" s="175">
        <v>177413</v>
      </c>
      <c r="K295" s="173"/>
      <c r="L295" s="174"/>
      <c r="M295" s="176"/>
      <c r="N295" s="177"/>
      <c r="O295" s="176"/>
      <c r="P295" s="176"/>
      <c r="Q295" s="176"/>
      <c r="R295" s="176"/>
      <c r="S295" s="176"/>
      <c r="T295" s="178">
        <v>40</v>
      </c>
      <c r="U295" s="178"/>
      <c r="V295" s="178"/>
      <c r="W295" s="178"/>
      <c r="X295" s="178"/>
      <c r="Y295" s="178"/>
      <c r="Z295" s="178"/>
      <c r="AA295" s="178"/>
    </row>
    <row r="296" spans="1:27" s="178" customFormat="1" ht="13">
      <c r="A29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96" s="9">
        <v>754</v>
      </c>
      <c r="C296" s="121" t="str">
        <f>TEXT(D296,"000")&amp;"-"&amp;TEXT(F296,"000")</f>
        <v>3级-4级</v>
      </c>
      <c r="D296" s="121" t="s">
        <v>69</v>
      </c>
      <c r="E296" s="129" t="s">
        <v>349</v>
      </c>
      <c r="F296" s="121" t="s">
        <v>72</v>
      </c>
      <c r="G296" s="121" t="s">
        <v>76</v>
      </c>
      <c r="H296" s="76" t="s">
        <v>657</v>
      </c>
      <c r="I296" s="124" t="s">
        <v>5</v>
      </c>
      <c r="J296" s="123">
        <v>176676.18</v>
      </c>
      <c r="K296" s="54"/>
      <c r="L296" s="55"/>
      <c r="M296" s="58"/>
      <c r="N296" s="57"/>
      <c r="O296" s="58"/>
      <c r="P296" s="58"/>
      <c r="Q296" s="58"/>
      <c r="R296" s="58"/>
      <c r="S296" s="58"/>
      <c r="T296">
        <v>347</v>
      </c>
      <c r="U296"/>
      <c r="V296"/>
      <c r="W296"/>
      <c r="X296"/>
      <c r="Y296"/>
      <c r="Z296"/>
      <c r="AA296"/>
    </row>
    <row r="297" spans="1:27" ht="13" customHeight="1">
      <c r="A29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7" s="9">
        <v>349</v>
      </c>
      <c r="C297" s="73" t="str">
        <f>TEXT(D297,"000")&amp;"-"&amp;TEXT(F297,"000")</f>
        <v>4级-2级</v>
      </c>
      <c r="D297" s="73" t="s">
        <v>72</v>
      </c>
      <c r="E297" s="73" t="s">
        <v>76</v>
      </c>
      <c r="F297" s="75" t="s">
        <v>66</v>
      </c>
      <c r="G297" s="75" t="s">
        <v>78</v>
      </c>
      <c r="H297" s="76" t="s">
        <v>306</v>
      </c>
      <c r="I297" s="77" t="s">
        <v>3</v>
      </c>
      <c r="J297" s="78">
        <v>175541.62</v>
      </c>
      <c r="K297" s="22"/>
      <c r="L297" s="23"/>
      <c r="M297" s="20"/>
      <c r="N297" s="24"/>
      <c r="O297" s="20"/>
      <c r="P297" s="20"/>
      <c r="Q297" s="20"/>
      <c r="R297" s="20"/>
      <c r="S297" s="20"/>
      <c r="T297">
        <v>12</v>
      </c>
    </row>
    <row r="298" spans="1:27" ht="13" customHeight="1">
      <c r="A29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98" s="9">
        <v>661</v>
      </c>
      <c r="C298" s="10" t="s">
        <v>506</v>
      </c>
      <c r="D298" s="10" t="s">
        <v>66</v>
      </c>
      <c r="E298" s="10" t="s">
        <v>175</v>
      </c>
      <c r="F298" s="10" t="s">
        <v>66</v>
      </c>
      <c r="G298" s="10" t="s">
        <v>524</v>
      </c>
      <c r="H298" s="79" t="s">
        <v>165</v>
      </c>
      <c r="I298" s="77" t="s">
        <v>9</v>
      </c>
      <c r="J298" s="26">
        <v>166899.26999999999</v>
      </c>
      <c r="K298" s="22"/>
      <c r="L298" s="23"/>
      <c r="M298" s="20"/>
      <c r="N298" s="24"/>
      <c r="O298" s="20"/>
      <c r="P298" s="20"/>
      <c r="Q298" s="20"/>
      <c r="R298" s="20"/>
      <c r="S298" s="20"/>
      <c r="T298">
        <v>89</v>
      </c>
    </row>
    <row r="299" spans="1:27" ht="13" customHeight="1">
      <c r="A29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9" s="9">
        <v>377</v>
      </c>
      <c r="C299" s="73" t="str">
        <f t="shared" ref="C299:C307" si="17">TEXT(D299,"000")&amp;"-"&amp;TEXT(F299,"000")</f>
        <v>4级-3级</v>
      </c>
      <c r="D299" s="73" t="s">
        <v>72</v>
      </c>
      <c r="E299" s="73" t="s">
        <v>76</v>
      </c>
      <c r="F299" s="75" t="s">
        <v>69</v>
      </c>
      <c r="G299" s="75" t="s">
        <v>316</v>
      </c>
      <c r="H299" s="76" t="s">
        <v>306</v>
      </c>
      <c r="I299" s="77" t="s">
        <v>3</v>
      </c>
      <c r="J299" s="78">
        <v>154525.68</v>
      </c>
      <c r="K299" s="22"/>
      <c r="L299" s="23"/>
      <c r="M299" s="20"/>
      <c r="N299" s="24"/>
      <c r="O299" s="20"/>
      <c r="P299" s="20"/>
      <c r="Q299" s="20"/>
      <c r="R299" s="20"/>
      <c r="S299" s="20"/>
      <c r="T299">
        <v>40</v>
      </c>
    </row>
    <row r="300" spans="1:27" ht="13" customHeight="1">
      <c r="A30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0" s="9">
        <v>333</v>
      </c>
      <c r="C300" s="10" t="str">
        <f t="shared" si="17"/>
        <v>4级-4级</v>
      </c>
      <c r="D300" s="10" t="s">
        <v>72</v>
      </c>
      <c r="E300" s="10" t="s">
        <v>97</v>
      </c>
      <c r="F300" s="10" t="s">
        <v>72</v>
      </c>
      <c r="G300" s="10" t="s">
        <v>76</v>
      </c>
      <c r="H300" s="118" t="s">
        <v>185</v>
      </c>
      <c r="I300" s="77" t="s">
        <v>5</v>
      </c>
      <c r="J300" s="26">
        <v>152480.99</v>
      </c>
      <c r="K300" s="22"/>
      <c r="L300" s="23"/>
      <c r="M300" s="20"/>
      <c r="N300" s="24"/>
      <c r="O300" s="20"/>
      <c r="P300" s="20"/>
      <c r="Q300" s="20"/>
      <c r="R300" s="20"/>
      <c r="S300" s="20"/>
      <c r="T300">
        <v>41</v>
      </c>
    </row>
    <row r="301" spans="1:27" ht="13">
      <c r="A30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01" s="9">
        <v>275</v>
      </c>
      <c r="C301" s="10" t="str">
        <f t="shared" si="17"/>
        <v>2级-1级</v>
      </c>
      <c r="D301" s="10" t="s">
        <v>115</v>
      </c>
      <c r="E301" s="10" t="s">
        <v>95</v>
      </c>
      <c r="F301" s="10" t="s">
        <v>254</v>
      </c>
      <c r="G301" s="10" t="s">
        <v>65</v>
      </c>
      <c r="H301" s="81" t="s">
        <v>256</v>
      </c>
      <c r="I301" s="77" t="s">
        <v>5</v>
      </c>
      <c r="J301" s="26">
        <v>150000</v>
      </c>
      <c r="K301" s="22"/>
      <c r="L301" s="23"/>
      <c r="M301" s="32"/>
      <c r="N301" s="24"/>
      <c r="O301" s="20"/>
      <c r="P301" s="20"/>
      <c r="Q301" s="20"/>
      <c r="R301" s="20"/>
      <c r="S301" s="20"/>
      <c r="T301">
        <v>95</v>
      </c>
      <c r="U301" s="162"/>
      <c r="V301" s="162"/>
      <c r="W301" s="162"/>
      <c r="X301" s="162"/>
      <c r="Y301" s="162"/>
      <c r="Z301" s="162"/>
      <c r="AA301" s="162"/>
    </row>
    <row r="302" spans="1:27" ht="13">
      <c r="A302" s="171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02" s="172">
        <v>288</v>
      </c>
      <c r="C302" s="152" t="str">
        <f t="shared" si="17"/>
        <v>2级-1级</v>
      </c>
      <c r="D302" s="152" t="s">
        <v>115</v>
      </c>
      <c r="E302" s="152" t="s">
        <v>92</v>
      </c>
      <c r="F302" s="152" t="s">
        <v>254</v>
      </c>
      <c r="G302" s="152" t="s">
        <v>65</v>
      </c>
      <c r="H302" s="189" t="s">
        <v>256</v>
      </c>
      <c r="I302" s="174" t="s">
        <v>5</v>
      </c>
      <c r="J302" s="175">
        <v>150000</v>
      </c>
      <c r="K302" s="173"/>
      <c r="L302" s="174"/>
      <c r="M302" s="180"/>
      <c r="N302" s="177"/>
      <c r="O302" s="176"/>
      <c r="P302" s="176"/>
      <c r="Q302" s="176"/>
      <c r="R302" s="176"/>
      <c r="S302" s="176"/>
      <c r="T302" s="178">
        <v>108</v>
      </c>
      <c r="U302" s="267"/>
      <c r="V302" s="267"/>
      <c r="W302" s="267"/>
      <c r="X302" s="267"/>
      <c r="Y302" s="267"/>
      <c r="Z302" s="267"/>
      <c r="AA302" s="267"/>
    </row>
    <row r="303" spans="1:27" ht="13">
      <c r="A30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03" s="9">
        <v>285</v>
      </c>
      <c r="C303" s="10" t="str">
        <f t="shared" si="17"/>
        <v>2级-1级</v>
      </c>
      <c r="D303" s="10" t="s">
        <v>115</v>
      </c>
      <c r="E303" s="10" t="s">
        <v>92</v>
      </c>
      <c r="F303" s="10" t="s">
        <v>254</v>
      </c>
      <c r="G303" s="10" t="s">
        <v>65</v>
      </c>
      <c r="H303" s="15" t="s">
        <v>330</v>
      </c>
      <c r="I303" s="15" t="s">
        <v>256</v>
      </c>
      <c r="J303" s="14">
        <v>148514.88</v>
      </c>
      <c r="K303" s="15"/>
      <c r="L303" s="15"/>
      <c r="M303" s="16"/>
      <c r="N303" s="17"/>
      <c r="O303" s="18"/>
      <c r="P303" s="19"/>
      <c r="Q303" s="62"/>
      <c r="R303" s="62"/>
      <c r="S303" s="63"/>
      <c r="T303">
        <v>105</v>
      </c>
      <c r="U303" s="164"/>
      <c r="V303" s="165"/>
      <c r="W303" s="166"/>
      <c r="X303" s="166"/>
      <c r="Y303" s="167"/>
      <c r="Z303" s="168">
        <f>ROUND(J303-V303-Y303,2)</f>
        <v>148514.88</v>
      </c>
      <c r="AA303" s="168">
        <f>ROUND(M303+P303-S303,2)</f>
        <v>0</v>
      </c>
    </row>
    <row r="304" spans="1:27" s="178" customFormat="1" ht="13">
      <c r="A30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4" s="9">
        <v>413</v>
      </c>
      <c r="C304" s="73" t="str">
        <f t="shared" si="17"/>
        <v>4级-2级</v>
      </c>
      <c r="D304" s="73" t="s">
        <v>72</v>
      </c>
      <c r="E304" s="73" t="s">
        <v>76</v>
      </c>
      <c r="F304" s="73" t="s">
        <v>66</v>
      </c>
      <c r="G304" s="73" t="s">
        <v>83</v>
      </c>
      <c r="H304" s="79" t="s">
        <v>165</v>
      </c>
      <c r="I304" s="77" t="s">
        <v>6</v>
      </c>
      <c r="J304" s="26">
        <v>147132.9</v>
      </c>
      <c r="K304" s="22"/>
      <c r="L304" s="23"/>
      <c r="M304" s="20"/>
      <c r="N304" s="24"/>
      <c r="O304" s="20"/>
      <c r="P304" s="20"/>
      <c r="Q304" s="20"/>
      <c r="R304" s="20"/>
      <c r="S304" s="20"/>
      <c r="T304">
        <v>97</v>
      </c>
      <c r="U304"/>
      <c r="V304"/>
      <c r="W304"/>
      <c r="X304"/>
      <c r="Y304"/>
      <c r="Z304"/>
      <c r="AA304"/>
    </row>
    <row r="305" spans="1:27" ht="13" customHeight="1">
      <c r="A305" s="147" t="str">
        <f>HYPERLINK("C:\Users\chizh\Desktop\ffcell\提取结果.xlsx#'4内部关联现金流'!A1","[提取结果.xlsx]4内部关联现金流")</f>
        <v>[提取结果.xlsx]4内部关联现金流</v>
      </c>
      <c r="B305" s="9">
        <v>472</v>
      </c>
      <c r="C305" s="85" t="str">
        <f t="shared" si="17"/>
        <v>1级-1级</v>
      </c>
      <c r="D305" s="100" t="s">
        <v>64</v>
      </c>
      <c r="E305" s="85" t="s">
        <v>80</v>
      </c>
      <c r="F305" s="100" t="s">
        <v>64</v>
      </c>
      <c r="G305" s="100" t="s">
        <v>65</v>
      </c>
      <c r="H305" s="104" t="s">
        <v>380</v>
      </c>
      <c r="I305" s="97" t="s">
        <v>3</v>
      </c>
      <c r="J305" s="89">
        <v>143533.5</v>
      </c>
      <c r="K305" s="22"/>
      <c r="L305" s="23"/>
      <c r="M305" s="20"/>
      <c r="N305" s="24"/>
      <c r="O305" s="20"/>
      <c r="P305" s="20"/>
      <c r="Q305" s="20"/>
      <c r="R305" s="20"/>
      <c r="S305" s="20"/>
      <c r="T305">
        <v>53</v>
      </c>
    </row>
    <row r="306" spans="1:27" ht="13" customHeight="1">
      <c r="A30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06" s="9">
        <v>756</v>
      </c>
      <c r="C306" s="121" t="str">
        <f t="shared" si="17"/>
        <v>3级-2级</v>
      </c>
      <c r="D306" s="121" t="s">
        <v>69</v>
      </c>
      <c r="E306" s="121" t="s">
        <v>358</v>
      </c>
      <c r="F306" s="121" t="s">
        <v>66</v>
      </c>
      <c r="G306" s="121" t="s">
        <v>106</v>
      </c>
      <c r="H306" s="76" t="s">
        <v>658</v>
      </c>
      <c r="I306" s="124" t="s">
        <v>3</v>
      </c>
      <c r="J306" s="123">
        <v>143166.51</v>
      </c>
      <c r="K306" s="54"/>
      <c r="L306" s="55"/>
      <c r="M306" s="56"/>
      <c r="N306" s="57"/>
      <c r="O306" s="58"/>
      <c r="P306" s="58"/>
      <c r="Q306" s="58"/>
      <c r="R306" s="58"/>
      <c r="S306" s="58"/>
      <c r="T306">
        <v>349</v>
      </c>
    </row>
    <row r="307" spans="1:27" ht="13" customHeight="1">
      <c r="A30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7" s="9">
        <v>386</v>
      </c>
      <c r="C307" s="73" t="str">
        <f t="shared" si="17"/>
        <v>4级-2级</v>
      </c>
      <c r="D307" s="73" t="s">
        <v>72</v>
      </c>
      <c r="E307" s="73" t="s">
        <v>76</v>
      </c>
      <c r="F307" s="75" t="s">
        <v>66</v>
      </c>
      <c r="G307" s="75" t="s">
        <v>169</v>
      </c>
      <c r="H307" s="76" t="s">
        <v>366</v>
      </c>
      <c r="I307" s="77" t="s">
        <v>3</v>
      </c>
      <c r="J307" s="78">
        <v>142812.69</v>
      </c>
      <c r="K307" s="22"/>
      <c r="L307" s="23"/>
      <c r="M307" s="20"/>
      <c r="N307" s="24"/>
      <c r="O307" s="20"/>
      <c r="P307" s="20"/>
      <c r="Q307" s="20"/>
      <c r="R307" s="20"/>
      <c r="S307" s="20"/>
      <c r="T307">
        <v>52</v>
      </c>
    </row>
    <row r="308" spans="1:27" ht="13" customHeight="1">
      <c r="A30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08" s="9">
        <v>688</v>
      </c>
      <c r="C308" s="121" t="e">
        <f>TEXT(#REF!,"000")&amp;"-"&amp;TEXT(#REF!,"000")</f>
        <v>#REF!</v>
      </c>
      <c r="D308" s="121" t="s">
        <v>69</v>
      </c>
      <c r="E308" s="121" t="s">
        <v>196</v>
      </c>
      <c r="F308" s="121" t="s">
        <v>66</v>
      </c>
      <c r="G308" s="121" t="s">
        <v>84</v>
      </c>
      <c r="H308" s="144" t="s">
        <v>578</v>
      </c>
      <c r="I308" s="124" t="s">
        <v>9</v>
      </c>
      <c r="J308" s="123">
        <v>142363</v>
      </c>
      <c r="K308" s="54"/>
      <c r="L308" s="55"/>
      <c r="M308" s="58"/>
      <c r="N308" s="57"/>
      <c r="O308" s="58"/>
      <c r="P308" s="58"/>
      <c r="Q308" s="58"/>
      <c r="R308" s="58"/>
      <c r="S308" s="58"/>
      <c r="T308">
        <v>100</v>
      </c>
    </row>
    <row r="309" spans="1:27" s="178" customFormat="1" ht="13">
      <c r="A30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09" s="9">
        <v>172</v>
      </c>
      <c r="C309" s="10" t="str">
        <f>TEXT(D309,"000")&amp;"-"&amp;TEXT(F309,"000")</f>
        <v>2级-3级</v>
      </c>
      <c r="D309" s="10" t="s">
        <v>66</v>
      </c>
      <c r="E309" s="10" t="s">
        <v>84</v>
      </c>
      <c r="F309" s="10" t="s">
        <v>69</v>
      </c>
      <c r="G309" s="10" t="s">
        <v>195</v>
      </c>
      <c r="H309" s="118" t="s">
        <v>241</v>
      </c>
      <c r="I309" s="77" t="s">
        <v>3</v>
      </c>
      <c r="J309" s="26">
        <v>142157.63</v>
      </c>
      <c r="K309" s="22"/>
      <c r="L309" s="23"/>
      <c r="M309" s="20"/>
      <c r="N309" s="24"/>
      <c r="O309" s="20"/>
      <c r="P309" s="20"/>
      <c r="Q309" s="20"/>
      <c r="R309" s="20"/>
      <c r="S309" s="20"/>
      <c r="T309">
        <v>23</v>
      </c>
      <c r="U309"/>
      <c r="V309"/>
      <c r="W309"/>
      <c r="X309"/>
      <c r="Y309"/>
      <c r="Z309"/>
      <c r="AA309"/>
    </row>
    <row r="310" spans="1:27" ht="13">
      <c r="A31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10" s="9">
        <v>317</v>
      </c>
      <c r="C310" s="10" t="str">
        <f>TEXT(D310,"000")&amp;"-"&amp;TEXT(F310,"000")</f>
        <v>4级-3级</v>
      </c>
      <c r="D310" s="10" t="s">
        <v>72</v>
      </c>
      <c r="E310" s="10" t="s">
        <v>97</v>
      </c>
      <c r="F310" s="10" t="s">
        <v>69</v>
      </c>
      <c r="G310" s="10" t="s">
        <v>351</v>
      </c>
      <c r="H310" s="118" t="s">
        <v>306</v>
      </c>
      <c r="I310" s="77" t="s">
        <v>3</v>
      </c>
      <c r="J310" s="26">
        <v>140567</v>
      </c>
      <c r="K310" s="22"/>
      <c r="L310" s="23"/>
      <c r="M310" s="20"/>
      <c r="N310" s="24"/>
      <c r="O310" s="20"/>
      <c r="P310" s="20"/>
      <c r="Q310" s="20"/>
      <c r="R310" s="20"/>
      <c r="S310" s="20"/>
      <c r="T310">
        <v>25</v>
      </c>
    </row>
    <row r="311" spans="1:27" ht="13">
      <c r="A31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11" s="9">
        <v>604</v>
      </c>
      <c r="C311" s="10" t="s">
        <v>504</v>
      </c>
      <c r="D311" s="10" t="s">
        <v>69</v>
      </c>
      <c r="E311" s="10" t="s">
        <v>158</v>
      </c>
      <c r="F311" s="10" t="s">
        <v>72</v>
      </c>
      <c r="G311" s="10" t="s">
        <v>76</v>
      </c>
      <c r="H311" s="79"/>
      <c r="I311" s="77" t="s">
        <v>3</v>
      </c>
      <c r="J311" s="26">
        <v>140339</v>
      </c>
      <c r="K311" s="22"/>
      <c r="L311" s="23"/>
      <c r="M311" s="20"/>
      <c r="N311" s="24"/>
      <c r="O311" s="20"/>
      <c r="P311" s="20"/>
      <c r="Q311" s="20"/>
      <c r="R311" s="20"/>
      <c r="S311" s="20"/>
      <c r="T311">
        <v>26</v>
      </c>
    </row>
    <row r="312" spans="1:27" ht="13" customHeight="1">
      <c r="A31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12" s="172">
        <v>373</v>
      </c>
      <c r="C312" s="152" t="str">
        <f t="shared" ref="C312:C323" si="18">TEXT(D312,"000")&amp;"-"&amp;TEXT(F312,"000")</f>
        <v>4级-2级</v>
      </c>
      <c r="D312" s="152" t="s">
        <v>72</v>
      </c>
      <c r="E312" s="152" t="s">
        <v>76</v>
      </c>
      <c r="F312" s="154" t="s">
        <v>66</v>
      </c>
      <c r="G312" s="154" t="s">
        <v>109</v>
      </c>
      <c r="H312" s="179" t="s">
        <v>306</v>
      </c>
      <c r="I312" s="174" t="s">
        <v>3</v>
      </c>
      <c r="J312" s="216">
        <v>139919.12</v>
      </c>
      <c r="K312" s="173"/>
      <c r="L312" s="174"/>
      <c r="M312" s="176"/>
      <c r="N312" s="177"/>
      <c r="O312" s="176"/>
      <c r="P312" s="176"/>
      <c r="Q312" s="176"/>
      <c r="R312" s="176"/>
      <c r="S312" s="176"/>
      <c r="T312" s="178">
        <v>36</v>
      </c>
      <c r="U312" s="178"/>
      <c r="V312" s="178"/>
      <c r="W312" s="178"/>
      <c r="X312" s="178"/>
      <c r="Y312" s="178"/>
      <c r="Z312" s="178"/>
      <c r="AA312" s="178"/>
    </row>
    <row r="313" spans="1:27" ht="13" customHeight="1">
      <c r="A313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313" s="9">
        <v>139</v>
      </c>
      <c r="C313" s="10" t="str">
        <f t="shared" si="18"/>
        <v>2级-2级</v>
      </c>
      <c r="D313" s="10" t="s">
        <v>66</v>
      </c>
      <c r="E313" s="10" t="s">
        <v>179</v>
      </c>
      <c r="F313" s="10" t="s">
        <v>66</v>
      </c>
      <c r="G313" s="10" t="s">
        <v>175</v>
      </c>
      <c r="H313" s="79" t="s">
        <v>201</v>
      </c>
      <c r="I313" s="77" t="s">
        <v>6</v>
      </c>
      <c r="J313" s="26">
        <v>138578.68</v>
      </c>
      <c r="K313" s="22"/>
      <c r="L313" s="23"/>
      <c r="M313" s="20"/>
      <c r="N313" s="24"/>
      <c r="O313" s="20"/>
      <c r="P313" s="20"/>
      <c r="Q313" s="20"/>
      <c r="R313" s="20"/>
      <c r="S313" s="20"/>
      <c r="T313">
        <v>26</v>
      </c>
    </row>
    <row r="314" spans="1:27" ht="13">
      <c r="A314" s="147" t="str">
        <f>HYPERLINK("C:\Users\chizh\Desktop\ffcell\提取结果.xlsx#'4内部关联现金流'!A1","[提取结果.xlsx]4内部关联现金流")</f>
        <v>[提取结果.xlsx]4内部关联现金流</v>
      </c>
      <c r="B314" s="9">
        <v>500</v>
      </c>
      <c r="C314" s="105" t="str">
        <f t="shared" si="18"/>
        <v>3级-2级</v>
      </c>
      <c r="D314" s="105" t="s">
        <v>393</v>
      </c>
      <c r="E314" s="85" t="s">
        <v>398</v>
      </c>
      <c r="F314" s="106" t="s">
        <v>395</v>
      </c>
      <c r="G314" s="86" t="s">
        <v>402</v>
      </c>
      <c r="H314" s="108" t="s">
        <v>403</v>
      </c>
      <c r="I314" s="88" t="s">
        <v>6</v>
      </c>
      <c r="J314" s="107">
        <v>138248.70000000001</v>
      </c>
      <c r="K314" s="22"/>
      <c r="L314" s="23"/>
      <c r="M314" s="20"/>
      <c r="N314" s="24"/>
      <c r="O314" s="20"/>
      <c r="P314" s="20"/>
      <c r="Q314" s="20"/>
      <c r="R314" s="20"/>
      <c r="S314" s="20"/>
      <c r="T314">
        <v>89</v>
      </c>
    </row>
    <row r="315" spans="1:27" ht="13">
      <c r="A315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315" s="172">
        <v>558</v>
      </c>
      <c r="C315" s="152" t="str">
        <f t="shared" si="18"/>
        <v>2级-3级</v>
      </c>
      <c r="D315" s="152" t="s">
        <v>66</v>
      </c>
      <c r="E315" s="152" t="s">
        <v>90</v>
      </c>
      <c r="F315" s="152" t="s">
        <v>69</v>
      </c>
      <c r="G315" s="152" t="s">
        <v>199</v>
      </c>
      <c r="H315" s="189" t="s">
        <v>297</v>
      </c>
      <c r="I315" s="174" t="s">
        <v>3</v>
      </c>
      <c r="J315" s="175">
        <v>138248.70000000001</v>
      </c>
      <c r="K315" s="173"/>
      <c r="L315" s="174"/>
      <c r="M315" s="180"/>
      <c r="N315" s="177"/>
      <c r="O315" s="176"/>
      <c r="P315" s="176"/>
      <c r="Q315" s="176"/>
      <c r="R315" s="176"/>
      <c r="S315" s="176"/>
      <c r="T315" s="178">
        <v>1</v>
      </c>
      <c r="U315" s="178"/>
      <c r="V315" s="178"/>
      <c r="W315" s="178"/>
      <c r="X315" s="178"/>
      <c r="Y315" s="178"/>
      <c r="Z315" s="178"/>
      <c r="AA315" s="178"/>
    </row>
    <row r="316" spans="1:27" ht="13">
      <c r="A31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16" s="9">
        <v>61</v>
      </c>
      <c r="C316" s="10" t="str">
        <f t="shared" si="18"/>
        <v>2级-2级</v>
      </c>
      <c r="D316" s="10" t="s">
        <v>66</v>
      </c>
      <c r="E316" s="10" t="s">
        <v>81</v>
      </c>
      <c r="F316" s="10" t="s">
        <v>66</v>
      </c>
      <c r="G316" s="10" t="s">
        <v>169</v>
      </c>
      <c r="H316" s="81" t="s">
        <v>129</v>
      </c>
      <c r="I316" s="77" t="s">
        <v>3</v>
      </c>
      <c r="J316" s="26">
        <v>138000</v>
      </c>
      <c r="K316" s="22"/>
      <c r="L316" s="23"/>
      <c r="M316" s="32"/>
      <c r="N316" s="24"/>
      <c r="O316" s="20"/>
      <c r="P316" s="20"/>
      <c r="Q316" s="33"/>
      <c r="R316" s="33"/>
      <c r="S316" s="33"/>
      <c r="T316">
        <v>133</v>
      </c>
      <c r="W316" t="s">
        <v>708</v>
      </c>
    </row>
    <row r="317" spans="1:27" ht="13">
      <c r="A31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317" s="9">
        <v>570</v>
      </c>
      <c r="C317" s="10" t="str">
        <f t="shared" si="18"/>
        <v>2级-2级</v>
      </c>
      <c r="D317" s="10" t="s">
        <v>66</v>
      </c>
      <c r="E317" s="10" t="s">
        <v>90</v>
      </c>
      <c r="F317" s="10" t="s">
        <v>66</v>
      </c>
      <c r="G317" s="10" t="s">
        <v>106</v>
      </c>
      <c r="H317" s="79" t="s">
        <v>491</v>
      </c>
      <c r="I317" s="77" t="s">
        <v>7</v>
      </c>
      <c r="J317" s="26">
        <v>137885</v>
      </c>
      <c r="K317" s="54"/>
      <c r="L317" s="55"/>
      <c r="M317" s="58"/>
      <c r="N317" s="57"/>
      <c r="O317" s="58"/>
      <c r="P317" s="58"/>
      <c r="Q317" s="58"/>
      <c r="R317" s="58"/>
      <c r="S317" s="58"/>
      <c r="T317">
        <v>13</v>
      </c>
    </row>
    <row r="318" spans="1:27" ht="13">
      <c r="A31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18" s="9">
        <v>202</v>
      </c>
      <c r="C318" s="10" t="str">
        <f t="shared" si="18"/>
        <v>2级-4级</v>
      </c>
      <c r="D318" s="10" t="s">
        <v>66</v>
      </c>
      <c r="E318" s="10" t="s">
        <v>74</v>
      </c>
      <c r="F318" s="10" t="s">
        <v>72</v>
      </c>
      <c r="G318" s="10" t="s">
        <v>76</v>
      </c>
      <c r="H318" s="119" t="s">
        <v>269</v>
      </c>
      <c r="I318" s="77" t="s">
        <v>9</v>
      </c>
      <c r="J318" s="26">
        <v>136605</v>
      </c>
      <c r="K318" s="54"/>
      <c r="L318" s="55"/>
      <c r="M318" s="56"/>
      <c r="N318" s="57"/>
      <c r="O318" s="58"/>
      <c r="P318" s="58"/>
      <c r="Q318" s="58"/>
      <c r="R318" s="58"/>
      <c r="S318" s="58"/>
      <c r="T318">
        <v>12</v>
      </c>
      <c r="U318" s="162"/>
      <c r="V318" s="162"/>
      <c r="W318" s="162"/>
      <c r="X318" s="162"/>
      <c r="Y318" s="162"/>
      <c r="Z318" s="162"/>
      <c r="AA318" s="162"/>
    </row>
    <row r="319" spans="1:27" ht="13">
      <c r="A31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19" s="9">
        <v>300</v>
      </c>
      <c r="C319" s="10" t="str">
        <f t="shared" si="18"/>
        <v>4级-3级</v>
      </c>
      <c r="D319" s="10" t="s">
        <v>72</v>
      </c>
      <c r="E319" s="10" t="s">
        <v>97</v>
      </c>
      <c r="F319" s="10" t="s">
        <v>69</v>
      </c>
      <c r="G319" s="10" t="s">
        <v>231</v>
      </c>
      <c r="H319" s="117" t="s">
        <v>306</v>
      </c>
      <c r="I319" s="77" t="s">
        <v>3</v>
      </c>
      <c r="J319" s="26">
        <v>134531.51</v>
      </c>
      <c r="K319" s="22"/>
      <c r="L319" s="23"/>
      <c r="M319" s="38"/>
      <c r="N319" s="24"/>
      <c r="O319" s="20"/>
      <c r="P319" s="20"/>
      <c r="Q319" s="20"/>
      <c r="R319" s="20"/>
      <c r="S319" s="20"/>
      <c r="T319">
        <v>8</v>
      </c>
    </row>
    <row r="320" spans="1:27" ht="13">
      <c r="A320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0" s="172">
        <v>302</v>
      </c>
      <c r="C320" s="152" t="str">
        <f t="shared" si="18"/>
        <v>4级-3级</v>
      </c>
      <c r="D320" s="152" t="s">
        <v>72</v>
      </c>
      <c r="E320" s="152" t="s">
        <v>97</v>
      </c>
      <c r="F320" s="152" t="s">
        <v>69</v>
      </c>
      <c r="G320" s="152" t="s">
        <v>180</v>
      </c>
      <c r="H320" s="196" t="s">
        <v>306</v>
      </c>
      <c r="I320" s="174" t="s">
        <v>3</v>
      </c>
      <c r="J320" s="175">
        <v>134531.51</v>
      </c>
      <c r="K320" s="173"/>
      <c r="L320" s="174"/>
      <c r="M320" s="236"/>
      <c r="N320" s="177"/>
      <c r="O320" s="176"/>
      <c r="P320" s="176"/>
      <c r="Q320" s="176"/>
      <c r="R320" s="176"/>
      <c r="S320" s="176"/>
      <c r="T320" s="178">
        <v>10</v>
      </c>
      <c r="U320" s="178"/>
      <c r="V320" s="178"/>
      <c r="W320" s="178"/>
      <c r="X320" s="178"/>
      <c r="Y320" s="178"/>
      <c r="Z320" s="178"/>
      <c r="AA320" s="178"/>
    </row>
    <row r="321" spans="1:27" ht="13" customHeight="1">
      <c r="A32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1" s="9">
        <v>348</v>
      </c>
      <c r="C321" s="73" t="str">
        <f t="shared" si="18"/>
        <v>4级-3级</v>
      </c>
      <c r="D321" s="73" t="s">
        <v>72</v>
      </c>
      <c r="E321" s="73" t="s">
        <v>76</v>
      </c>
      <c r="F321" s="75" t="s">
        <v>69</v>
      </c>
      <c r="G321" s="75" t="s">
        <v>199</v>
      </c>
      <c r="H321" s="76" t="s">
        <v>306</v>
      </c>
      <c r="I321" s="77" t="s">
        <v>3</v>
      </c>
      <c r="J321" s="78">
        <v>133141.74</v>
      </c>
      <c r="K321" s="22"/>
      <c r="L321" s="23"/>
      <c r="M321" s="20"/>
      <c r="N321" s="24"/>
      <c r="O321" s="20"/>
      <c r="P321" s="20" t="str">
        <f>IF(N321=0,"OK","待核对")</f>
        <v>OK</v>
      </c>
      <c r="Q321" s="20"/>
      <c r="R321" s="20"/>
      <c r="S321" s="20"/>
      <c r="T321">
        <v>11</v>
      </c>
    </row>
    <row r="322" spans="1:27" ht="13" customHeight="1">
      <c r="A322" s="147" t="str">
        <f>HYPERLINK("C:\Users\chizh\Desktop\ffcell\提取结果.xlsx#'4内部关联现金流'!A1","[提取结果.xlsx]4内部关联现金流")</f>
        <v>[提取结果.xlsx]4内部关联现金流</v>
      </c>
      <c r="B322" s="172">
        <v>503</v>
      </c>
      <c r="C322" s="243" t="str">
        <f t="shared" si="18"/>
        <v>3级-4级</v>
      </c>
      <c r="D322" s="243" t="s">
        <v>393</v>
      </c>
      <c r="E322" s="183" t="s">
        <v>398</v>
      </c>
      <c r="F322" s="244" t="s">
        <v>405</v>
      </c>
      <c r="G322" s="155" t="s">
        <v>406</v>
      </c>
      <c r="H322" s="245" t="s">
        <v>407</v>
      </c>
      <c r="I322" s="246" t="s">
        <v>9</v>
      </c>
      <c r="J322" s="247">
        <v>133141.74</v>
      </c>
      <c r="K322" s="173"/>
      <c r="L322" s="174"/>
      <c r="M322" s="176"/>
      <c r="N322" s="177"/>
      <c r="O322" s="176"/>
      <c r="P322" s="176"/>
      <c r="Q322" s="176"/>
      <c r="R322" s="176"/>
      <c r="S322" s="176"/>
      <c r="T322" s="178">
        <v>92</v>
      </c>
      <c r="U322" s="178"/>
      <c r="V322" s="178"/>
      <c r="W322" s="178"/>
      <c r="X322" s="178"/>
      <c r="Y322" s="178"/>
      <c r="Z322" s="178"/>
      <c r="AA322" s="178"/>
    </row>
    <row r="323" spans="1:27" ht="13">
      <c r="A32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23" s="172">
        <v>673</v>
      </c>
      <c r="C323" s="157" t="str">
        <f t="shared" si="18"/>
        <v>3级-2级</v>
      </c>
      <c r="D323" s="157" t="s">
        <v>69</v>
      </c>
      <c r="E323" s="157" t="s">
        <v>195</v>
      </c>
      <c r="F323" s="157" t="s">
        <v>66</v>
      </c>
      <c r="G323" s="157" t="s">
        <v>84</v>
      </c>
      <c r="H323" s="190" t="s">
        <v>555</v>
      </c>
      <c r="I323" s="191" t="s">
        <v>9</v>
      </c>
      <c r="J323" s="207">
        <v>131982.79</v>
      </c>
      <c r="K323" s="173"/>
      <c r="L323" s="174"/>
      <c r="M323" s="180"/>
      <c r="N323" s="177"/>
      <c r="O323" s="176"/>
      <c r="P323" s="176"/>
      <c r="Q323" s="176"/>
      <c r="R323" s="176"/>
      <c r="S323" s="176"/>
      <c r="T323" s="178">
        <v>52</v>
      </c>
      <c r="U323" s="178"/>
      <c r="V323" s="178"/>
      <c r="W323" s="178"/>
      <c r="X323" s="178"/>
      <c r="Y323" s="178"/>
      <c r="Z323" s="178"/>
      <c r="AA323" s="178"/>
    </row>
    <row r="324" spans="1:27" ht="13">
      <c r="A32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24" s="9">
        <v>584</v>
      </c>
      <c r="C324" s="10" t="s">
        <v>500</v>
      </c>
      <c r="D324" s="10" t="s">
        <v>69</v>
      </c>
      <c r="E324" s="10" t="s">
        <v>476</v>
      </c>
      <c r="F324" s="10" t="s">
        <v>66</v>
      </c>
      <c r="G324" s="10" t="s">
        <v>78</v>
      </c>
      <c r="H324" s="119"/>
      <c r="I324" s="77" t="s">
        <v>3</v>
      </c>
      <c r="J324" s="26">
        <v>124597.75999999999</v>
      </c>
      <c r="K324" s="22"/>
      <c r="L324" s="23"/>
      <c r="M324" s="32"/>
      <c r="N324" s="24"/>
      <c r="O324" s="20"/>
      <c r="P324" s="20"/>
      <c r="Q324" s="20"/>
      <c r="R324" s="20"/>
      <c r="S324" s="20"/>
      <c r="T324">
        <v>4</v>
      </c>
    </row>
    <row r="325" spans="1:27" ht="14.5">
      <c r="A32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325" s="172">
        <v>850</v>
      </c>
      <c r="C325" s="152" t="str">
        <f t="shared" ref="C325:C334" si="19">TEXT(D325,"000")&amp;"-"&amp;TEXT(F325,"000")</f>
        <v>2级-3级</v>
      </c>
      <c r="D325" s="152" t="s">
        <v>66</v>
      </c>
      <c r="E325" s="152" t="s">
        <v>78</v>
      </c>
      <c r="F325" s="152" t="s">
        <v>69</v>
      </c>
      <c r="G325" s="152" t="s">
        <v>476</v>
      </c>
      <c r="H325" s="188" t="s">
        <v>403</v>
      </c>
      <c r="I325" s="174" t="s">
        <v>6</v>
      </c>
      <c r="J325" s="175">
        <v>124597.75999999999</v>
      </c>
      <c r="K325" s="173"/>
      <c r="L325" s="174"/>
      <c r="M325" s="176"/>
      <c r="N325" s="177"/>
      <c r="O325" s="176"/>
      <c r="P325" s="176"/>
      <c r="Q325" s="176"/>
      <c r="R325" s="176"/>
      <c r="S325" s="176"/>
      <c r="T325" s="178">
        <v>31</v>
      </c>
      <c r="U325" s="178"/>
      <c r="V325" s="178"/>
      <c r="W325" s="178"/>
      <c r="X325" s="178"/>
      <c r="Y325" s="178"/>
      <c r="Z325" s="178"/>
      <c r="AA325" s="178"/>
    </row>
    <row r="326" spans="1:27" ht="26">
      <c r="A326" s="147" t="str">
        <f>HYPERLINK("C:\Users\chizh\Desktop\ffcell\提取结果.xlsx#'4内部关联现金流'!A1","[提取结果.xlsx]4内部关联现金流")</f>
        <v>[提取结果.xlsx]4内部关联现金流</v>
      </c>
      <c r="B326" s="9">
        <v>437</v>
      </c>
      <c r="C326" s="85" t="str">
        <f t="shared" si="19"/>
        <v>4级-4级</v>
      </c>
      <c r="D326" s="86" t="s">
        <v>72</v>
      </c>
      <c r="E326" s="85" t="s">
        <v>80</v>
      </c>
      <c r="F326" s="86" t="s">
        <v>72</v>
      </c>
      <c r="G326" s="98" t="s">
        <v>73</v>
      </c>
      <c r="H326" s="97" t="s">
        <v>3</v>
      </c>
      <c r="I326" s="97" t="s">
        <v>3</v>
      </c>
      <c r="J326" s="89">
        <v>122673</v>
      </c>
      <c r="K326" s="22"/>
      <c r="L326" s="23"/>
      <c r="M326" s="20"/>
      <c r="N326" s="24"/>
      <c r="O326" s="20"/>
      <c r="P326" s="20"/>
      <c r="Q326" s="20"/>
      <c r="R326" s="20"/>
      <c r="S326" s="20"/>
      <c r="T326">
        <v>18</v>
      </c>
    </row>
    <row r="327" spans="1:27" ht="13">
      <c r="A327" s="147" t="str">
        <f>HYPERLINK("C:\Users\chizh\Desktop\ffcell\提取结果.xlsx#'4内部关联现金流-1'!A1","[提取结果.xlsx]4内部关联现金流-1")</f>
        <v>[提取结果.xlsx]4内部关联现金流-1</v>
      </c>
      <c r="B327" s="9">
        <v>554</v>
      </c>
      <c r="C327" s="10" t="str">
        <f t="shared" si="19"/>
        <v>3级-3级</v>
      </c>
      <c r="D327" s="73" t="s">
        <v>69</v>
      </c>
      <c r="E327" s="73" t="s">
        <v>415</v>
      </c>
      <c r="F327" s="73" t="s">
        <v>69</v>
      </c>
      <c r="G327" s="10" t="s">
        <v>180</v>
      </c>
      <c r="H327" s="118" t="s">
        <v>478</v>
      </c>
      <c r="I327" s="77" t="s">
        <v>9</v>
      </c>
      <c r="J327" s="26">
        <v>121344</v>
      </c>
      <c r="K327" s="22"/>
      <c r="L327" s="23"/>
      <c r="M327" s="20"/>
      <c r="N327" s="24"/>
      <c r="O327" s="20"/>
      <c r="P327" s="20"/>
      <c r="Q327" s="20"/>
      <c r="R327" s="20"/>
      <c r="S327" s="20"/>
      <c r="T327">
        <v>97</v>
      </c>
    </row>
    <row r="328" spans="1:27" ht="13">
      <c r="A32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28" s="9">
        <v>801</v>
      </c>
      <c r="C328" s="121" t="str">
        <f t="shared" si="19"/>
        <v>3级-4级</v>
      </c>
      <c r="D328" s="121" t="s">
        <v>69</v>
      </c>
      <c r="E328" s="121" t="s">
        <v>347</v>
      </c>
      <c r="F328" s="121" t="s">
        <v>72</v>
      </c>
      <c r="G328" s="121" t="s">
        <v>97</v>
      </c>
      <c r="H328" s="144" t="s">
        <v>165</v>
      </c>
      <c r="I328" s="124" t="s">
        <v>5</v>
      </c>
      <c r="J328" s="123">
        <v>112431.56</v>
      </c>
      <c r="K328" s="54"/>
      <c r="L328" s="55"/>
      <c r="M328" s="56"/>
      <c r="N328" s="57"/>
      <c r="O328" s="58"/>
      <c r="P328" s="58"/>
      <c r="Q328" s="58"/>
      <c r="R328" s="58"/>
      <c r="S328" s="58"/>
      <c r="T328">
        <v>448</v>
      </c>
    </row>
    <row r="329" spans="1:27" ht="13">
      <c r="A32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29" s="9">
        <v>240</v>
      </c>
      <c r="C329" s="10" t="str">
        <f t="shared" si="19"/>
        <v>2级-4级</v>
      </c>
      <c r="D329" s="10" t="s">
        <v>66</v>
      </c>
      <c r="E329" s="10" t="s">
        <v>82</v>
      </c>
      <c r="F329" s="10" t="s">
        <v>72</v>
      </c>
      <c r="G329" s="10" t="s">
        <v>76</v>
      </c>
      <c r="H329" s="144" t="s">
        <v>306</v>
      </c>
      <c r="I329" s="77" t="s">
        <v>9</v>
      </c>
      <c r="J329" s="26">
        <v>110608.66</v>
      </c>
      <c r="K329" s="54"/>
      <c r="L329" s="55"/>
      <c r="M329" s="59"/>
      <c r="N329" s="57"/>
      <c r="O329" s="58"/>
      <c r="P329" s="58" t="str">
        <f>IF(N329=0,"OK","待核对")</f>
        <v>OK</v>
      </c>
      <c r="Q329" s="58"/>
      <c r="R329" s="58"/>
      <c r="S329" s="58"/>
      <c r="T329">
        <v>58</v>
      </c>
      <c r="U329" s="162"/>
      <c r="V329" s="162"/>
      <c r="W329" s="162"/>
      <c r="X329" s="162"/>
      <c r="Y329" s="162"/>
      <c r="Z329" s="162"/>
      <c r="AA329" s="162"/>
    </row>
    <row r="330" spans="1:27" ht="13" customHeight="1">
      <c r="A33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30" s="172">
        <v>372</v>
      </c>
      <c r="C330" s="152" t="str">
        <f t="shared" si="19"/>
        <v>4级-2级</v>
      </c>
      <c r="D330" s="152" t="s">
        <v>72</v>
      </c>
      <c r="E330" s="152" t="s">
        <v>76</v>
      </c>
      <c r="F330" s="154" t="s">
        <v>66</v>
      </c>
      <c r="G330" s="154" t="s">
        <v>82</v>
      </c>
      <c r="H330" s="179" t="s">
        <v>306</v>
      </c>
      <c r="I330" s="174" t="s">
        <v>3</v>
      </c>
      <c r="J330" s="216">
        <v>110608.66</v>
      </c>
      <c r="K330" s="173"/>
      <c r="L330" s="174"/>
      <c r="M330" s="176"/>
      <c r="N330" s="177"/>
      <c r="O330" s="176"/>
      <c r="P330" s="176"/>
      <c r="Q330" s="176"/>
      <c r="R330" s="176"/>
      <c r="S330" s="176"/>
      <c r="T330" s="178">
        <v>35</v>
      </c>
      <c r="U330" s="178"/>
      <c r="V330" s="178"/>
      <c r="W330" s="178"/>
      <c r="X330" s="178"/>
      <c r="Y330" s="178"/>
      <c r="Z330" s="178"/>
      <c r="AA330" s="178"/>
    </row>
    <row r="331" spans="1:27" ht="13" customHeight="1">
      <c r="A33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31" s="9">
        <v>408</v>
      </c>
      <c r="C331" s="73" t="str">
        <f t="shared" si="19"/>
        <v>4级-3级</v>
      </c>
      <c r="D331" s="73" t="s">
        <v>72</v>
      </c>
      <c r="E331" s="73" t="s">
        <v>76</v>
      </c>
      <c r="F331" s="73" t="s">
        <v>69</v>
      </c>
      <c r="G331" s="73" t="s">
        <v>364</v>
      </c>
      <c r="H331" s="79" t="s">
        <v>165</v>
      </c>
      <c r="I331" s="77" t="s">
        <v>6</v>
      </c>
      <c r="J331" s="26">
        <v>108035.29</v>
      </c>
      <c r="K331" s="22"/>
      <c r="L331" s="23"/>
      <c r="M331" s="20"/>
      <c r="N331" s="24"/>
      <c r="O331" s="20"/>
      <c r="P331" s="20"/>
      <c r="Q331" s="20"/>
      <c r="R331" s="20"/>
      <c r="S331" s="20"/>
      <c r="T331">
        <v>88</v>
      </c>
    </row>
    <row r="332" spans="1:27" ht="13">
      <c r="A332" s="147" t="str">
        <f>HYPERLINK("C:\Users\chizh\Desktop\ffcell\提取结果.xlsx#'4内部关联现金流-1'!A1","[提取结果.xlsx]4内部关联现金流-1")</f>
        <v>[提取结果.xlsx]4内部关联现金流-1</v>
      </c>
      <c r="B332" s="9">
        <v>523</v>
      </c>
      <c r="C332" s="10" t="str">
        <f t="shared" si="19"/>
        <v>2级-3级</v>
      </c>
      <c r="D332" s="10" t="s">
        <v>66</v>
      </c>
      <c r="E332" s="10" t="s">
        <v>106</v>
      </c>
      <c r="F332" s="10" t="s">
        <v>69</v>
      </c>
      <c r="G332" s="10" t="s">
        <v>358</v>
      </c>
      <c r="H332" s="76" t="s">
        <v>432</v>
      </c>
      <c r="I332" s="77" t="s">
        <v>9</v>
      </c>
      <c r="J332" s="26">
        <v>107640.37</v>
      </c>
      <c r="K332" s="22"/>
      <c r="L332" s="23"/>
      <c r="M332" s="20"/>
      <c r="N332" s="24"/>
      <c r="O332" s="20"/>
      <c r="P332" s="20"/>
      <c r="Q332" s="20"/>
      <c r="R332" s="20"/>
      <c r="S332" s="20"/>
      <c r="T332">
        <v>32</v>
      </c>
    </row>
    <row r="333" spans="1:27" ht="13">
      <c r="A33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33" s="9">
        <v>311</v>
      </c>
      <c r="C333" s="10" t="str">
        <f t="shared" si="19"/>
        <v>4级-3级</v>
      </c>
      <c r="D333" s="10" t="s">
        <v>72</v>
      </c>
      <c r="E333" s="10" t="s">
        <v>97</v>
      </c>
      <c r="F333" s="10" t="s">
        <v>69</v>
      </c>
      <c r="G333" s="10" t="s">
        <v>349</v>
      </c>
      <c r="H333" s="118" t="s">
        <v>165</v>
      </c>
      <c r="I333" s="77" t="s">
        <v>6</v>
      </c>
      <c r="J333" s="26">
        <v>107514.43</v>
      </c>
      <c r="K333" s="22"/>
      <c r="L333" s="23"/>
      <c r="M333" s="20"/>
      <c r="N333" s="24"/>
      <c r="O333" s="20"/>
      <c r="P333" s="20"/>
      <c r="Q333" s="20"/>
      <c r="R333" s="20"/>
      <c r="S333" s="20"/>
      <c r="T333">
        <v>19</v>
      </c>
    </row>
    <row r="334" spans="1:27" ht="13">
      <c r="A33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34" s="9">
        <v>322</v>
      </c>
      <c r="C334" s="10" t="str">
        <f t="shared" si="19"/>
        <v>4级-3级</v>
      </c>
      <c r="D334" s="10" t="s">
        <v>72</v>
      </c>
      <c r="E334" s="10" t="s">
        <v>97</v>
      </c>
      <c r="F334" s="10" t="s">
        <v>69</v>
      </c>
      <c r="G334" s="10" t="s">
        <v>355</v>
      </c>
      <c r="H334" s="118" t="s">
        <v>306</v>
      </c>
      <c r="I334" s="77" t="s">
        <v>3</v>
      </c>
      <c r="J334" s="26">
        <v>107438.39999999999</v>
      </c>
      <c r="K334" s="22"/>
      <c r="L334" s="23"/>
      <c r="M334" s="20"/>
      <c r="N334" s="24"/>
      <c r="O334" s="20"/>
      <c r="P334" s="20"/>
      <c r="Q334" s="20"/>
      <c r="R334" s="20"/>
      <c r="S334" s="20"/>
      <c r="T334">
        <v>30</v>
      </c>
    </row>
    <row r="335" spans="1:27" ht="13">
      <c r="A33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35" s="9">
        <v>585</v>
      </c>
      <c r="C335" s="10" t="s">
        <v>499</v>
      </c>
      <c r="D335" s="10" t="s">
        <v>69</v>
      </c>
      <c r="E335" s="10" t="s">
        <v>476</v>
      </c>
      <c r="F335" s="10" t="s">
        <v>69</v>
      </c>
      <c r="G335" s="10" t="s">
        <v>293</v>
      </c>
      <c r="H335" s="119"/>
      <c r="I335" s="77" t="s">
        <v>3</v>
      </c>
      <c r="J335" s="26">
        <v>106516.07</v>
      </c>
      <c r="K335" s="22"/>
      <c r="L335" s="23"/>
      <c r="M335" s="32"/>
      <c r="N335" s="24"/>
      <c r="O335" s="20"/>
      <c r="P335" s="20"/>
      <c r="Q335" s="20"/>
      <c r="R335" s="20"/>
      <c r="S335" s="20"/>
      <c r="T335">
        <v>5</v>
      </c>
    </row>
    <row r="336" spans="1:27" s="178" customFormat="1" ht="14.5">
      <c r="A33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336" s="172">
        <v>879</v>
      </c>
      <c r="C336" s="152" t="str">
        <f>TEXT(D336,"000")&amp;"-"&amp;TEXT(F336,"000")</f>
        <v>3级-3级</v>
      </c>
      <c r="D336" s="152" t="s">
        <v>69</v>
      </c>
      <c r="E336" s="152" t="s">
        <v>293</v>
      </c>
      <c r="F336" s="152" t="s">
        <v>69</v>
      </c>
      <c r="G336" s="152" t="s">
        <v>476</v>
      </c>
      <c r="H336" s="188" t="s">
        <v>403</v>
      </c>
      <c r="I336" s="174" t="s">
        <v>6</v>
      </c>
      <c r="J336" s="175">
        <v>106516.07</v>
      </c>
      <c r="K336" s="173"/>
      <c r="L336" s="174"/>
      <c r="M336" s="176"/>
      <c r="N336" s="177"/>
      <c r="O336" s="176"/>
      <c r="P336" s="176"/>
      <c r="Q336" s="176"/>
      <c r="R336" s="176"/>
      <c r="S336" s="176"/>
      <c r="T336" s="178">
        <v>60</v>
      </c>
    </row>
    <row r="337" spans="1:27" s="178" customFormat="1" ht="13">
      <c r="A33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337" s="9">
        <v>566</v>
      </c>
      <c r="C337" s="10" t="str">
        <f>TEXT(D337,"000")&amp;"-"&amp;TEXT(F337,"000")</f>
        <v>2级-2级</v>
      </c>
      <c r="D337" s="10" t="s">
        <v>66</v>
      </c>
      <c r="E337" s="10" t="s">
        <v>90</v>
      </c>
      <c r="F337" s="10" t="s">
        <v>66</v>
      </c>
      <c r="G337" s="10" t="s">
        <v>175</v>
      </c>
      <c r="H337" s="81" t="s">
        <v>488</v>
      </c>
      <c r="I337" s="77" t="s">
        <v>6</v>
      </c>
      <c r="J337" s="26">
        <v>106060</v>
      </c>
      <c r="K337" s="54"/>
      <c r="L337" s="55"/>
      <c r="M337" s="60"/>
      <c r="N337" s="57"/>
      <c r="O337" s="58"/>
      <c r="P337" s="58" t="str">
        <f>IF(N337=0,"OK","待核对")</f>
        <v>OK</v>
      </c>
      <c r="Q337" s="58"/>
      <c r="R337" s="58"/>
      <c r="S337" s="58"/>
      <c r="T337">
        <v>9</v>
      </c>
      <c r="U337"/>
      <c r="V337"/>
      <c r="W337"/>
      <c r="X337"/>
      <c r="Y337"/>
      <c r="Z337"/>
      <c r="AA337"/>
    </row>
    <row r="338" spans="1:27" s="178" customFormat="1" ht="13">
      <c r="A33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38" s="172">
        <v>646</v>
      </c>
      <c r="C338" s="152" t="s">
        <v>506</v>
      </c>
      <c r="D338" s="152" t="s">
        <v>66</v>
      </c>
      <c r="E338" s="152" t="s">
        <v>175</v>
      </c>
      <c r="F338" s="152" t="s">
        <v>66</v>
      </c>
      <c r="G338" s="152" t="s">
        <v>436</v>
      </c>
      <c r="H338" s="193" t="s">
        <v>513</v>
      </c>
      <c r="I338" s="174" t="s">
        <v>3</v>
      </c>
      <c r="J338" s="175">
        <v>106060</v>
      </c>
      <c r="K338" s="173"/>
      <c r="L338" s="174"/>
      <c r="M338" s="176"/>
      <c r="N338" s="177"/>
      <c r="O338" s="176"/>
      <c r="P338" s="176"/>
      <c r="Q338" s="176"/>
      <c r="R338" s="176"/>
      <c r="S338" s="176"/>
      <c r="T338" s="178">
        <v>71</v>
      </c>
    </row>
    <row r="339" spans="1:27" ht="13">
      <c r="A33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39" s="9">
        <v>46</v>
      </c>
      <c r="C339" s="10" t="str">
        <f>TEXT(D339,"000")&amp;"-"&amp;TEXT(F339,"000")</f>
        <v>1级-2级</v>
      </c>
      <c r="D339" s="10" t="s">
        <v>64</v>
      </c>
      <c r="E339" s="10" t="s">
        <v>65</v>
      </c>
      <c r="F339" s="10" t="s">
        <v>66</v>
      </c>
      <c r="G339" s="10" t="s">
        <v>106</v>
      </c>
      <c r="H339" s="76" t="s">
        <v>107</v>
      </c>
      <c r="I339" s="77" t="s">
        <v>5</v>
      </c>
      <c r="J339" s="26">
        <v>100000</v>
      </c>
      <c r="K339" s="22"/>
      <c r="L339" s="23"/>
      <c r="M339" s="20"/>
      <c r="N339" s="24"/>
      <c r="O339" s="20"/>
      <c r="P339" s="20"/>
      <c r="Q339" s="20"/>
      <c r="R339" s="20"/>
      <c r="S339" s="20"/>
      <c r="T339">
        <v>46</v>
      </c>
    </row>
    <row r="340" spans="1:27" ht="14.15" customHeight="1">
      <c r="A340" s="171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40" s="172">
        <v>238</v>
      </c>
      <c r="C340" s="152" t="str">
        <f>TEXT(D340,"000")&amp;"-"&amp;TEXT(F340,"000")</f>
        <v>2级-2级</v>
      </c>
      <c r="D340" s="152" t="s">
        <v>66</v>
      </c>
      <c r="E340" s="152" t="s">
        <v>82</v>
      </c>
      <c r="F340" s="152" t="s">
        <v>66</v>
      </c>
      <c r="G340" s="152" t="s">
        <v>106</v>
      </c>
      <c r="H340" s="189" t="s">
        <v>304</v>
      </c>
      <c r="I340" s="174" t="s">
        <v>14</v>
      </c>
      <c r="J340" s="175">
        <v>100000</v>
      </c>
      <c r="K340" s="173"/>
      <c r="L340" s="174"/>
      <c r="M340" s="180"/>
      <c r="N340" s="177"/>
      <c r="O340" s="176"/>
      <c r="P340" s="176"/>
      <c r="Q340" s="176"/>
      <c r="R340" s="176"/>
      <c r="S340" s="176"/>
      <c r="T340" s="178">
        <v>56</v>
      </c>
      <c r="U340" s="267"/>
      <c r="V340" s="267"/>
      <c r="W340" s="267"/>
      <c r="X340" s="267"/>
      <c r="Y340" s="267"/>
      <c r="Z340" s="267"/>
      <c r="AA340" s="267"/>
    </row>
    <row r="341" spans="1:27" ht="14.15" customHeight="1">
      <c r="A34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41" s="9">
        <v>376</v>
      </c>
      <c r="C341" s="73" t="str">
        <f>TEXT(D341,"000")&amp;"-"&amp;TEXT(F341,"000")</f>
        <v>4级-2级</v>
      </c>
      <c r="D341" s="73" t="s">
        <v>72</v>
      </c>
      <c r="E341" s="73" t="s">
        <v>76</v>
      </c>
      <c r="F341" s="75" t="s">
        <v>66</v>
      </c>
      <c r="G341" s="75" t="s">
        <v>303</v>
      </c>
      <c r="H341" s="76" t="s">
        <v>306</v>
      </c>
      <c r="I341" s="77" t="s">
        <v>3</v>
      </c>
      <c r="J341" s="78">
        <v>98786.92</v>
      </c>
      <c r="K341" s="22"/>
      <c r="L341" s="23"/>
      <c r="M341" s="20"/>
      <c r="N341" s="24"/>
      <c r="O341" s="20"/>
      <c r="P341" s="20"/>
      <c r="Q341" s="20"/>
      <c r="R341" s="20"/>
      <c r="S341" s="20"/>
      <c r="T341">
        <v>39</v>
      </c>
    </row>
    <row r="342" spans="1:27" ht="14.15" customHeight="1">
      <c r="A34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42" s="9">
        <v>632</v>
      </c>
      <c r="C342" s="10" t="s">
        <v>503</v>
      </c>
      <c r="D342" s="10" t="s">
        <v>69</v>
      </c>
      <c r="E342" s="10" t="s">
        <v>70</v>
      </c>
      <c r="F342" s="10" t="s">
        <v>64</v>
      </c>
      <c r="G342" s="10" t="s">
        <v>65</v>
      </c>
      <c r="H342" s="79" t="s">
        <v>256</v>
      </c>
      <c r="I342" s="77" t="s">
        <v>5</v>
      </c>
      <c r="J342" s="26">
        <v>98333.33</v>
      </c>
      <c r="K342" s="22"/>
      <c r="L342" s="23"/>
      <c r="M342" s="20"/>
      <c r="N342" s="24"/>
      <c r="O342" s="20"/>
      <c r="P342" s="20" t="s">
        <v>501</v>
      </c>
      <c r="Q342" s="20"/>
      <c r="R342" s="20"/>
      <c r="S342" s="20"/>
      <c r="T342">
        <v>57</v>
      </c>
    </row>
    <row r="343" spans="1:27" ht="14.15" customHeight="1">
      <c r="A34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43" s="9">
        <v>209</v>
      </c>
      <c r="C343" s="10" t="str">
        <f t="shared" ref="C343:C356" si="20">TEXT(D343,"000")&amp;"-"&amp;TEXT(F343,"000")</f>
        <v>2级-2级</v>
      </c>
      <c r="D343" s="10" t="s">
        <v>66</v>
      </c>
      <c r="E343" s="10" t="s">
        <v>281</v>
      </c>
      <c r="F343" s="10" t="s">
        <v>66</v>
      </c>
      <c r="G343" s="10" t="s">
        <v>282</v>
      </c>
      <c r="H343" s="81" t="s">
        <v>283</v>
      </c>
      <c r="I343" s="77" t="s">
        <v>5</v>
      </c>
      <c r="J343" s="26">
        <f>120000*0.8176</f>
        <v>98112</v>
      </c>
      <c r="K343" s="54"/>
      <c r="L343" s="55"/>
      <c r="M343" s="56"/>
      <c r="N343" s="57"/>
      <c r="O343" s="58"/>
      <c r="P343" s="58"/>
      <c r="Q343" s="58"/>
      <c r="R343" s="58"/>
      <c r="S343" s="58"/>
      <c r="T343">
        <v>22</v>
      </c>
      <c r="U343" s="162"/>
      <c r="V343" s="162"/>
      <c r="W343" s="162"/>
      <c r="X343" s="162"/>
      <c r="Y343" s="162"/>
      <c r="Z343" s="162"/>
      <c r="AA343" s="162"/>
    </row>
    <row r="344" spans="1:27" ht="14.15" customHeight="1">
      <c r="A34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44" s="172">
        <v>210</v>
      </c>
      <c r="C344" s="152" t="str">
        <f t="shared" si="20"/>
        <v>2级-2级</v>
      </c>
      <c r="D344" s="152" t="s">
        <v>66</v>
      </c>
      <c r="E344" s="152" t="s">
        <v>282</v>
      </c>
      <c r="F344" s="152" t="s">
        <v>66</v>
      </c>
      <c r="G344" s="152" t="s">
        <v>281</v>
      </c>
      <c r="H344" s="189" t="s">
        <v>284</v>
      </c>
      <c r="I344" s="174" t="s">
        <v>9</v>
      </c>
      <c r="J344" s="175">
        <f>120000*0.8176</f>
        <v>98112</v>
      </c>
      <c r="K344" s="173"/>
      <c r="L344" s="174"/>
      <c r="M344" s="180"/>
      <c r="N344" s="177"/>
      <c r="O344" s="176"/>
      <c r="P344" s="176"/>
      <c r="Q344" s="176"/>
      <c r="R344" s="176"/>
      <c r="S344" s="176"/>
      <c r="T344" s="178">
        <v>23</v>
      </c>
      <c r="U344" s="267"/>
      <c r="V344" s="267"/>
      <c r="W344" s="267"/>
      <c r="X344" s="267"/>
      <c r="Y344" s="267"/>
      <c r="Z344" s="267"/>
      <c r="AA344" s="267"/>
    </row>
    <row r="345" spans="1:27" ht="14.15" customHeight="1">
      <c r="A34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45" s="9">
        <v>264</v>
      </c>
      <c r="C345" s="10" t="str">
        <f t="shared" si="20"/>
        <v>2级-2级</v>
      </c>
      <c r="D345" s="10" t="s">
        <v>115</v>
      </c>
      <c r="E345" s="10" t="s">
        <v>325</v>
      </c>
      <c r="F345" s="10" t="s">
        <v>115</v>
      </c>
      <c r="G345" s="10" t="s">
        <v>323</v>
      </c>
      <c r="H345" s="81" t="s">
        <v>185</v>
      </c>
      <c r="I345" s="77" t="s">
        <v>5</v>
      </c>
      <c r="J345" s="26">
        <v>98000</v>
      </c>
      <c r="K345" s="54"/>
      <c r="L345" s="55"/>
      <c r="M345" s="58"/>
      <c r="N345" s="57"/>
      <c r="O345" s="58"/>
      <c r="P345" s="58"/>
      <c r="Q345" s="58"/>
      <c r="R345" s="58"/>
      <c r="S345" s="58"/>
      <c r="T345">
        <v>83</v>
      </c>
      <c r="U345" s="162"/>
      <c r="V345" s="162"/>
      <c r="W345" s="162"/>
      <c r="X345" s="162"/>
      <c r="Y345" s="162"/>
      <c r="Z345" s="162"/>
      <c r="AA345" s="162"/>
    </row>
    <row r="346" spans="1:27" ht="14.15" customHeight="1">
      <c r="A34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46" s="9">
        <v>261</v>
      </c>
      <c r="C346" s="10" t="str">
        <f t="shared" si="20"/>
        <v>3级-2级</v>
      </c>
      <c r="D346" s="10" t="s">
        <v>116</v>
      </c>
      <c r="E346" s="10" t="s">
        <v>324</v>
      </c>
      <c r="F346" s="10" t="s">
        <v>115</v>
      </c>
      <c r="G346" s="10" t="s">
        <v>323</v>
      </c>
      <c r="H346" s="81" t="s">
        <v>185</v>
      </c>
      <c r="I346" s="77" t="s">
        <v>5</v>
      </c>
      <c r="J346" s="26">
        <v>95000</v>
      </c>
      <c r="K346" s="54"/>
      <c r="L346" s="55"/>
      <c r="M346" s="58"/>
      <c r="N346" s="57"/>
      <c r="O346" s="58"/>
      <c r="P346" s="58"/>
      <c r="Q346" s="58"/>
      <c r="R346" s="58"/>
      <c r="S346" s="58"/>
      <c r="T346">
        <v>80</v>
      </c>
      <c r="U346" s="162"/>
      <c r="V346" s="162"/>
      <c r="W346" s="162"/>
      <c r="X346" s="162"/>
      <c r="Y346" s="162"/>
      <c r="Z346" s="162"/>
      <c r="AA346" s="162"/>
    </row>
    <row r="347" spans="1:27" s="178" customFormat="1" ht="14.15" customHeight="1">
      <c r="A34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47" s="9">
        <v>683</v>
      </c>
      <c r="C347" s="121" t="str">
        <f t="shared" si="20"/>
        <v>3级-4级</v>
      </c>
      <c r="D347" s="121" t="s">
        <v>69</v>
      </c>
      <c r="E347" s="121" t="s">
        <v>245</v>
      </c>
      <c r="F347" s="121" t="s">
        <v>72</v>
      </c>
      <c r="G347" s="121" t="s">
        <v>76</v>
      </c>
      <c r="H347" s="128" t="s">
        <v>77</v>
      </c>
      <c r="I347" s="124" t="s">
        <v>5</v>
      </c>
      <c r="J347" s="123">
        <v>94373.84</v>
      </c>
      <c r="K347" s="126"/>
      <c r="L347" s="127"/>
      <c r="M347" s="20"/>
      <c r="N347" s="24"/>
      <c r="O347" s="20"/>
      <c r="P347" s="20"/>
      <c r="Q347" s="20"/>
      <c r="R347" s="20"/>
      <c r="S347" s="20"/>
      <c r="T347">
        <v>82</v>
      </c>
      <c r="U347"/>
      <c r="V347"/>
      <c r="W347"/>
      <c r="X347"/>
      <c r="Y347"/>
      <c r="Z347"/>
      <c r="AA347"/>
    </row>
    <row r="348" spans="1:27" ht="14.15" customHeight="1">
      <c r="A348" s="147" t="str">
        <f>HYPERLINK("C:\Users\chizh\Desktop\ffcell\提取结果.xlsx#'4内部关联现金流'!A1","[提取结果.xlsx]4内部关联现金流")</f>
        <v>[提取结果.xlsx]4内部关联现金流</v>
      </c>
      <c r="B348" s="9">
        <v>498</v>
      </c>
      <c r="C348" s="85" t="str">
        <f t="shared" si="20"/>
        <v>3级-3级</v>
      </c>
      <c r="D348" s="100" t="s">
        <v>69</v>
      </c>
      <c r="E348" s="85" t="s">
        <v>80</v>
      </c>
      <c r="F348" s="100" t="s">
        <v>69</v>
      </c>
      <c r="G348" s="100" t="s">
        <v>293</v>
      </c>
      <c r="H348" s="104" t="s">
        <v>380</v>
      </c>
      <c r="I348" s="97" t="s">
        <v>3</v>
      </c>
      <c r="J348" s="89">
        <v>94157</v>
      </c>
      <c r="K348" s="22"/>
      <c r="L348" s="23"/>
      <c r="M348" s="20"/>
      <c r="N348" s="24"/>
      <c r="O348" s="20"/>
      <c r="P348" s="20"/>
      <c r="Q348" s="20"/>
      <c r="R348" s="20"/>
      <c r="S348" s="20"/>
      <c r="T348">
        <v>79</v>
      </c>
    </row>
    <row r="349" spans="1:27" ht="13">
      <c r="A349" s="147" t="str">
        <f>HYPERLINK("C:\Users\chizh\Desktop\ffcell\提取结果.xlsx#'4内部关联现金流'!A1","[提取结果.xlsx]4内部关联现金流")</f>
        <v>[提取结果.xlsx]4内部关联现金流</v>
      </c>
      <c r="B349" s="9">
        <v>465</v>
      </c>
      <c r="C349" s="85" t="str">
        <f t="shared" si="20"/>
        <v>4级-4级</v>
      </c>
      <c r="D349" s="100" t="s">
        <v>72</v>
      </c>
      <c r="E349" s="85" t="s">
        <v>80</v>
      </c>
      <c r="F349" s="100" t="s">
        <v>72</v>
      </c>
      <c r="G349" s="100" t="s">
        <v>386</v>
      </c>
      <c r="H349" s="104" t="s">
        <v>383</v>
      </c>
      <c r="I349" s="94" t="s">
        <v>6</v>
      </c>
      <c r="J349" s="89">
        <v>93084</v>
      </c>
      <c r="K349" s="22"/>
      <c r="L349" s="23"/>
      <c r="M349" s="20"/>
      <c r="N349" s="24"/>
      <c r="O349" s="20"/>
      <c r="P349" s="20"/>
      <c r="Q349" s="20"/>
      <c r="R349" s="20"/>
      <c r="S349" s="20"/>
      <c r="T349">
        <v>46</v>
      </c>
    </row>
    <row r="350" spans="1:27" ht="14.15" customHeight="1">
      <c r="A35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50" s="172">
        <v>818</v>
      </c>
      <c r="C350" s="157" t="str">
        <f t="shared" si="20"/>
        <v>4级-2级</v>
      </c>
      <c r="D350" s="157" t="s">
        <v>72</v>
      </c>
      <c r="E350" s="157" t="s">
        <v>386</v>
      </c>
      <c r="F350" s="157" t="s">
        <v>66</v>
      </c>
      <c r="G350" s="157" t="s">
        <v>80</v>
      </c>
      <c r="H350" s="190" t="s">
        <v>544</v>
      </c>
      <c r="I350" s="191" t="s">
        <v>3</v>
      </c>
      <c r="J350" s="192">
        <v>93084</v>
      </c>
      <c r="K350" s="173"/>
      <c r="L350" s="174"/>
      <c r="M350" s="180"/>
      <c r="N350" s="177"/>
      <c r="O350" s="176"/>
      <c r="P350" s="176"/>
      <c r="Q350" s="176"/>
      <c r="R350" s="176"/>
      <c r="S350" s="176"/>
      <c r="T350" s="178">
        <v>486</v>
      </c>
      <c r="U350" s="178"/>
      <c r="V350" s="178"/>
      <c r="W350" s="178"/>
      <c r="X350" s="178"/>
      <c r="Y350" s="178"/>
      <c r="Z350" s="178"/>
      <c r="AA350" s="178"/>
    </row>
    <row r="351" spans="1:27" ht="14.15" customHeight="1">
      <c r="A35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51" s="9">
        <v>277</v>
      </c>
      <c r="C351" s="10" t="str">
        <f t="shared" si="20"/>
        <v>2级-4级</v>
      </c>
      <c r="D351" s="10" t="s">
        <v>115</v>
      </c>
      <c r="E351" s="10" t="s">
        <v>95</v>
      </c>
      <c r="F351" s="10" t="s">
        <v>163</v>
      </c>
      <c r="G351" s="10" t="s">
        <v>76</v>
      </c>
      <c r="H351" s="81" t="s">
        <v>103</v>
      </c>
      <c r="I351" s="77" t="s">
        <v>5</v>
      </c>
      <c r="J351" s="26">
        <v>92493.52</v>
      </c>
      <c r="K351" s="22"/>
      <c r="L351" s="23"/>
      <c r="M351" s="32"/>
      <c r="N351" s="24"/>
      <c r="O351" s="20"/>
      <c r="P351" s="20"/>
      <c r="Q351" s="20"/>
      <c r="R351" s="20"/>
      <c r="S351" s="20"/>
      <c r="T351">
        <v>97</v>
      </c>
      <c r="U351" s="162"/>
      <c r="V351" s="162"/>
      <c r="W351" s="162"/>
      <c r="X351" s="162"/>
      <c r="Y351" s="162"/>
      <c r="Z351" s="162"/>
      <c r="AA351" s="162"/>
    </row>
    <row r="352" spans="1:27" ht="14.15" customHeight="1">
      <c r="A35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352" s="9">
        <v>872</v>
      </c>
      <c r="C352" s="10" t="str">
        <f t="shared" si="20"/>
        <v>2级-1级</v>
      </c>
      <c r="D352" s="73" t="s">
        <v>66</v>
      </c>
      <c r="E352" s="73" t="s">
        <v>78</v>
      </c>
      <c r="F352" s="73" t="s">
        <v>64</v>
      </c>
      <c r="G352" s="73" t="s">
        <v>65</v>
      </c>
      <c r="H352" s="119" t="s">
        <v>699</v>
      </c>
      <c r="I352" s="77" t="s">
        <v>9</v>
      </c>
      <c r="J352" s="26">
        <v>90053.84</v>
      </c>
      <c r="K352" s="22"/>
      <c r="L352" s="23"/>
      <c r="M352" s="20"/>
      <c r="N352" s="24"/>
      <c r="O352" s="20"/>
      <c r="P352" s="20"/>
      <c r="Q352" s="20"/>
      <c r="R352" s="20"/>
      <c r="S352" s="20"/>
      <c r="T352">
        <v>53</v>
      </c>
    </row>
    <row r="353" spans="1:27" ht="14.15" customHeight="1">
      <c r="A35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53" s="9">
        <v>86</v>
      </c>
      <c r="C353" s="10" t="str">
        <f t="shared" si="20"/>
        <v>2级-2级</v>
      </c>
      <c r="D353" s="10" t="s">
        <v>66</v>
      </c>
      <c r="E353" s="10" t="s">
        <v>81</v>
      </c>
      <c r="F353" s="10" t="s">
        <v>66</v>
      </c>
      <c r="G353" s="10" t="s">
        <v>169</v>
      </c>
      <c r="H353" s="81" t="s">
        <v>185</v>
      </c>
      <c r="I353" s="77" t="s">
        <v>5</v>
      </c>
      <c r="J353" s="26">
        <v>90000</v>
      </c>
      <c r="K353" s="22"/>
      <c r="L353" s="23"/>
      <c r="M353" s="32"/>
      <c r="N353" s="24"/>
      <c r="O353" s="20"/>
      <c r="P353" s="20"/>
      <c r="Q353" s="33"/>
      <c r="R353" s="33"/>
      <c r="S353" s="33"/>
      <c r="T353">
        <v>158</v>
      </c>
    </row>
    <row r="354" spans="1:27" ht="14.15" customHeight="1">
      <c r="A354" s="171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54" s="172">
        <v>87</v>
      </c>
      <c r="C354" s="152" t="str">
        <f t="shared" si="20"/>
        <v>2级-2级</v>
      </c>
      <c r="D354" s="152" t="s">
        <v>66</v>
      </c>
      <c r="E354" s="152" t="s">
        <v>81</v>
      </c>
      <c r="F354" s="152" t="s">
        <v>66</v>
      </c>
      <c r="G354" s="152" t="s">
        <v>169</v>
      </c>
      <c r="H354" s="189" t="s">
        <v>185</v>
      </c>
      <c r="I354" s="253" t="s">
        <v>9</v>
      </c>
      <c r="J354" s="175">
        <v>90000</v>
      </c>
      <c r="K354" s="173"/>
      <c r="L354" s="174"/>
      <c r="M354" s="180"/>
      <c r="N354" s="177"/>
      <c r="O354" s="176"/>
      <c r="P354" s="176"/>
      <c r="Q354" s="197"/>
      <c r="R354" s="197"/>
      <c r="S354" s="197"/>
      <c r="T354" s="178">
        <v>159</v>
      </c>
      <c r="U354" s="178"/>
      <c r="V354" s="178"/>
      <c r="W354" s="178"/>
      <c r="X354" s="178"/>
      <c r="Y354" s="178"/>
      <c r="Z354" s="178"/>
      <c r="AA354" s="178"/>
    </row>
    <row r="355" spans="1:27" ht="14.15" customHeight="1">
      <c r="A35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55" s="9">
        <v>390</v>
      </c>
      <c r="C355" s="73" t="str">
        <f t="shared" si="20"/>
        <v>4级-2级</v>
      </c>
      <c r="D355" s="73" t="s">
        <v>72</v>
      </c>
      <c r="E355" s="73" t="s">
        <v>76</v>
      </c>
      <c r="F355" s="73" t="s">
        <v>66</v>
      </c>
      <c r="G355" s="73" t="s">
        <v>89</v>
      </c>
      <c r="H355" s="79" t="s">
        <v>165</v>
      </c>
      <c r="I355" s="77" t="s">
        <v>6</v>
      </c>
      <c r="J355" s="26">
        <v>89660</v>
      </c>
      <c r="K355" s="22"/>
      <c r="L355" s="23"/>
      <c r="M355" s="20"/>
      <c r="N355" s="24"/>
      <c r="O355" s="20"/>
      <c r="P355" s="20"/>
      <c r="Q355" s="20"/>
      <c r="R355" s="20"/>
      <c r="S355" s="20"/>
      <c r="T355">
        <v>56</v>
      </c>
    </row>
    <row r="356" spans="1:27" ht="14.15" customHeight="1">
      <c r="A35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56" s="9">
        <v>274</v>
      </c>
      <c r="C356" s="10" t="str">
        <f t="shared" si="20"/>
        <v>3级-2级</v>
      </c>
      <c r="D356" s="10" t="s">
        <v>116</v>
      </c>
      <c r="E356" s="11" t="s">
        <v>334</v>
      </c>
      <c r="F356" s="10" t="s">
        <v>115</v>
      </c>
      <c r="G356" s="11" t="s">
        <v>335</v>
      </c>
      <c r="H356" s="76" t="s">
        <v>336</v>
      </c>
      <c r="I356" s="77" t="s">
        <v>9</v>
      </c>
      <c r="J356" s="26">
        <v>86583.84</v>
      </c>
      <c r="K356" s="22"/>
      <c r="L356" s="23"/>
      <c r="M356" s="32"/>
      <c r="N356" s="24"/>
      <c r="O356" s="20"/>
      <c r="P356" s="20"/>
      <c r="Q356" s="20"/>
      <c r="R356" s="20"/>
      <c r="S356" s="20"/>
      <c r="T356">
        <v>94</v>
      </c>
      <c r="U356" s="162"/>
      <c r="V356" s="162"/>
      <c r="W356" s="162"/>
      <c r="X356" s="162"/>
      <c r="Y356" s="162"/>
      <c r="Z356" s="162"/>
      <c r="AA356" s="162"/>
    </row>
    <row r="357" spans="1:27" ht="14.15" customHeight="1">
      <c r="A35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57" s="9">
        <v>619</v>
      </c>
      <c r="C357" s="10" t="s">
        <v>500</v>
      </c>
      <c r="D357" s="10" t="s">
        <v>69</v>
      </c>
      <c r="E357" s="10" t="s">
        <v>158</v>
      </c>
      <c r="F357" s="10" t="s">
        <v>66</v>
      </c>
      <c r="G357" s="10" t="s">
        <v>184</v>
      </c>
      <c r="H357" s="79"/>
      <c r="I357" s="77" t="s">
        <v>9</v>
      </c>
      <c r="J357" s="26">
        <v>84845.87</v>
      </c>
      <c r="K357" s="22"/>
      <c r="L357" s="23"/>
      <c r="M357" s="20"/>
      <c r="N357" s="24"/>
      <c r="O357" s="20"/>
      <c r="P357" s="20"/>
      <c r="Q357" s="20"/>
      <c r="R357" s="20"/>
      <c r="S357" s="20"/>
      <c r="T357">
        <v>43</v>
      </c>
    </row>
    <row r="358" spans="1:27" ht="14.15" customHeight="1">
      <c r="A358" s="147" t="str">
        <f>HYPERLINK("C:\Users\chizh\Desktop\ffcell\提取结果.xlsx#'4内部关联现金流-1'!A1","[提取结果.xlsx]4内部关联现金流-1")</f>
        <v>[提取结果.xlsx]4内部关联现金流-1</v>
      </c>
      <c r="B358" s="9">
        <v>518</v>
      </c>
      <c r="C358" s="10" t="str">
        <f t="shared" ref="C358:C374" si="21">TEXT(D358,"000")&amp;"-"&amp;TEXT(F358,"000")</f>
        <v>2级-3级</v>
      </c>
      <c r="D358" s="10" t="s">
        <v>66</v>
      </c>
      <c r="E358" s="10" t="s">
        <v>106</v>
      </c>
      <c r="F358" s="10" t="s">
        <v>69</v>
      </c>
      <c r="G358" s="10" t="s">
        <v>180</v>
      </c>
      <c r="H358" s="76" t="s">
        <v>430</v>
      </c>
      <c r="I358" s="77" t="s">
        <v>9</v>
      </c>
      <c r="J358" s="26">
        <f>27000+56688</f>
        <v>83688</v>
      </c>
      <c r="K358" s="22"/>
      <c r="L358" s="23"/>
      <c r="M358" s="20"/>
      <c r="N358" s="24"/>
      <c r="O358" s="20"/>
      <c r="P358" s="20"/>
      <c r="Q358" s="20"/>
      <c r="R358" s="20"/>
      <c r="S358" s="20"/>
      <c r="T358">
        <v>27</v>
      </c>
    </row>
    <row r="359" spans="1:27" ht="14.15" customHeight="1">
      <c r="A359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359" s="172">
        <v>99</v>
      </c>
      <c r="C359" s="152" t="str">
        <f t="shared" si="21"/>
        <v>2级-2级</v>
      </c>
      <c r="D359" s="152" t="s">
        <v>66</v>
      </c>
      <c r="E359" s="152" t="s">
        <v>169</v>
      </c>
      <c r="F359" s="152" t="s">
        <v>66</v>
      </c>
      <c r="G359" s="152" t="s">
        <v>81</v>
      </c>
      <c r="H359" s="176"/>
      <c r="I359" s="174" t="s">
        <v>9</v>
      </c>
      <c r="J359" s="175">
        <v>82800</v>
      </c>
      <c r="K359" s="173"/>
      <c r="L359" s="174"/>
      <c r="M359" s="200"/>
      <c r="N359" s="177"/>
      <c r="O359" s="176"/>
      <c r="P359" s="176" t="str">
        <f>IF(N359=0,"OK","待核对")</f>
        <v>OK</v>
      </c>
      <c r="Q359" s="176"/>
      <c r="R359" s="176"/>
      <c r="S359" s="176"/>
      <c r="T359" s="178">
        <v>8</v>
      </c>
      <c r="U359" s="178"/>
      <c r="V359" s="178"/>
      <c r="W359" s="178"/>
      <c r="X359" s="178"/>
      <c r="Y359" s="178"/>
      <c r="Z359" s="178"/>
      <c r="AA359" s="178"/>
    </row>
    <row r="360" spans="1:27" ht="14.15" customHeight="1">
      <c r="A36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60" s="9">
        <v>192</v>
      </c>
      <c r="C360" s="10" t="str">
        <f t="shared" si="21"/>
        <v>2级-1级</v>
      </c>
      <c r="D360" s="10" t="s">
        <v>115</v>
      </c>
      <c r="E360" s="10" t="s">
        <v>253</v>
      </c>
      <c r="F360" s="10" t="s">
        <v>254</v>
      </c>
      <c r="G360" s="11" t="s">
        <v>210</v>
      </c>
      <c r="H360" s="76" t="s">
        <v>256</v>
      </c>
      <c r="I360" s="77" t="s">
        <v>5</v>
      </c>
      <c r="J360" s="26">
        <v>82500</v>
      </c>
      <c r="K360" s="22"/>
      <c r="L360" s="23"/>
      <c r="M360" s="32"/>
      <c r="N360" s="24"/>
      <c r="O360" s="20"/>
      <c r="P360" s="20"/>
      <c r="Q360" s="20"/>
      <c r="R360" s="20"/>
      <c r="S360" s="20"/>
      <c r="T360">
        <v>2</v>
      </c>
      <c r="U360" s="162"/>
      <c r="V360" s="162"/>
      <c r="W360" s="162"/>
      <c r="X360" s="162"/>
      <c r="Y360" s="162"/>
      <c r="Z360" s="162"/>
      <c r="AA360" s="162"/>
    </row>
    <row r="361" spans="1:27" ht="14.15" customHeight="1">
      <c r="A36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61" s="9">
        <v>308</v>
      </c>
      <c r="C361" s="10" t="str">
        <f t="shared" si="21"/>
        <v>4级-3级</v>
      </c>
      <c r="D361" s="10" t="s">
        <v>72</v>
      </c>
      <c r="E361" s="10" t="s">
        <v>97</v>
      </c>
      <c r="F361" s="10" t="s">
        <v>69</v>
      </c>
      <c r="G361" s="10" t="s">
        <v>347</v>
      </c>
      <c r="H361" s="118" t="s">
        <v>165</v>
      </c>
      <c r="I361" s="77" t="s">
        <v>6</v>
      </c>
      <c r="J361" s="26">
        <v>81509.070000000007</v>
      </c>
      <c r="K361" s="22"/>
      <c r="L361" s="23"/>
      <c r="M361" s="20"/>
      <c r="N361" s="24"/>
      <c r="O361" s="20"/>
      <c r="P361" s="20"/>
      <c r="Q361" s="20"/>
      <c r="R361" s="20"/>
      <c r="S361" s="20"/>
      <c r="T361">
        <v>16</v>
      </c>
    </row>
    <row r="362" spans="1:27" ht="14.15" customHeight="1">
      <c r="A36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62" s="9">
        <v>332</v>
      </c>
      <c r="C362" s="10" t="str">
        <f t="shared" si="21"/>
        <v>4级-3级</v>
      </c>
      <c r="D362" s="10" t="s">
        <v>72</v>
      </c>
      <c r="E362" s="10" t="s">
        <v>97</v>
      </c>
      <c r="F362" s="10" t="s">
        <v>69</v>
      </c>
      <c r="G362" s="10" t="s">
        <v>358</v>
      </c>
      <c r="H362" s="118" t="s">
        <v>306</v>
      </c>
      <c r="I362" s="77" t="s">
        <v>3</v>
      </c>
      <c r="J362" s="26">
        <v>81113.7</v>
      </c>
      <c r="K362" s="22"/>
      <c r="L362" s="23"/>
      <c r="M362" s="20"/>
      <c r="N362" s="24"/>
      <c r="O362" s="20"/>
      <c r="P362" s="20"/>
      <c r="Q362" s="20"/>
      <c r="R362" s="20"/>
      <c r="S362" s="20"/>
      <c r="T362">
        <v>40</v>
      </c>
    </row>
    <row r="363" spans="1:27" ht="14.15" customHeight="1">
      <c r="A36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63" s="9">
        <v>56</v>
      </c>
      <c r="C363" s="10" t="str">
        <f t="shared" si="21"/>
        <v>3级-4级</v>
      </c>
      <c r="D363" s="10" t="s">
        <v>116</v>
      </c>
      <c r="E363" s="10" t="s">
        <v>121</v>
      </c>
      <c r="F363" s="10" t="s">
        <v>163</v>
      </c>
      <c r="G363" s="10" t="s">
        <v>76</v>
      </c>
      <c r="H363" s="81" t="s">
        <v>166</v>
      </c>
      <c r="I363" s="77" t="s">
        <v>5</v>
      </c>
      <c r="J363" s="26">
        <v>76484.899999999994</v>
      </c>
      <c r="K363" s="22"/>
      <c r="L363" s="23"/>
      <c r="M363" s="32"/>
      <c r="N363" s="24"/>
      <c r="O363" s="20"/>
      <c r="P363" s="20"/>
      <c r="Q363" s="33"/>
      <c r="R363" s="33"/>
      <c r="S363" s="33"/>
      <c r="T363">
        <v>128</v>
      </c>
    </row>
    <row r="364" spans="1:27" ht="14.15" customHeight="1">
      <c r="A364" s="147" t="str">
        <f>HYPERLINK("C:\Users\chizh\Desktop\ffcell\提取结果.xlsx#'4内部关联现金流'!A1","[提取结果.xlsx]4内部关联现金流")</f>
        <v>[提取结果.xlsx]4内部关联现金流</v>
      </c>
      <c r="B364" s="9">
        <v>460</v>
      </c>
      <c r="C364" s="85" t="str">
        <f t="shared" si="21"/>
        <v>3级-3级</v>
      </c>
      <c r="D364" s="100" t="s">
        <v>69</v>
      </c>
      <c r="E364" s="85" t="s">
        <v>80</v>
      </c>
      <c r="F364" s="100" t="s">
        <v>69</v>
      </c>
      <c r="G364" s="100" t="s">
        <v>102</v>
      </c>
      <c r="H364" s="104" t="s">
        <v>380</v>
      </c>
      <c r="I364" s="97" t="s">
        <v>3</v>
      </c>
      <c r="J364" s="89">
        <v>75716.800000000003</v>
      </c>
      <c r="K364" s="22"/>
      <c r="L364" s="23"/>
      <c r="M364" s="20"/>
      <c r="N364" s="24"/>
      <c r="O364" s="20"/>
      <c r="P364" s="20"/>
      <c r="Q364" s="20"/>
      <c r="R364" s="20"/>
      <c r="S364" s="20"/>
      <c r="T364">
        <v>41</v>
      </c>
    </row>
    <row r="365" spans="1:27" ht="14.15" customHeight="1">
      <c r="A36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65" s="9">
        <v>701</v>
      </c>
      <c r="C365" s="121" t="str">
        <f t="shared" si="21"/>
        <v>3级-4级</v>
      </c>
      <c r="D365" s="121" t="s">
        <v>69</v>
      </c>
      <c r="E365" s="121" t="s">
        <v>371</v>
      </c>
      <c r="F365" s="121" t="s">
        <v>72</v>
      </c>
      <c r="G365" s="121" t="s">
        <v>97</v>
      </c>
      <c r="H365" s="144" t="s">
        <v>609</v>
      </c>
      <c r="I365" s="124" t="s">
        <v>6</v>
      </c>
      <c r="J365" s="123">
        <v>75600</v>
      </c>
      <c r="K365" s="22"/>
      <c r="L365" s="23"/>
      <c r="M365" s="32"/>
      <c r="N365" s="24"/>
      <c r="O365" s="20"/>
      <c r="P365" s="20"/>
      <c r="Q365" s="20"/>
      <c r="R365" s="20"/>
      <c r="S365" s="20"/>
      <c r="T365">
        <v>208</v>
      </c>
    </row>
    <row r="366" spans="1:27" ht="14.15" customHeight="1">
      <c r="A36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66" s="9">
        <v>256</v>
      </c>
      <c r="C366" s="10" t="str">
        <f t="shared" si="21"/>
        <v>2级-4级</v>
      </c>
      <c r="D366" s="10" t="s">
        <v>115</v>
      </c>
      <c r="E366" s="11" t="s">
        <v>303</v>
      </c>
      <c r="F366" s="11" t="s">
        <v>72</v>
      </c>
      <c r="G366" s="11" t="s">
        <v>264</v>
      </c>
      <c r="H366" s="81" t="s">
        <v>277</v>
      </c>
      <c r="I366" s="77" t="s">
        <v>9</v>
      </c>
      <c r="J366" s="26">
        <v>74757.95</v>
      </c>
      <c r="K366" s="54"/>
      <c r="L366" s="55"/>
      <c r="M366" s="60"/>
      <c r="N366" s="57"/>
      <c r="O366" s="58"/>
      <c r="P366" s="58" t="str">
        <f>IF(N366=0,"OK","待核对")</f>
        <v>OK</v>
      </c>
      <c r="Q366" s="58"/>
      <c r="R366" s="58"/>
      <c r="S366" s="58"/>
      <c r="T366">
        <v>75</v>
      </c>
      <c r="U366" s="162"/>
      <c r="V366" s="162"/>
      <c r="W366" s="162"/>
      <c r="X366" s="162"/>
      <c r="Y366" s="162"/>
      <c r="Z366" s="162"/>
      <c r="AA366" s="162"/>
    </row>
    <row r="367" spans="1:27" s="178" customFormat="1" ht="14.15" customHeight="1">
      <c r="A36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67" s="9">
        <v>283</v>
      </c>
      <c r="C367" s="10" t="str">
        <f t="shared" si="21"/>
        <v>2级-4级</v>
      </c>
      <c r="D367" s="10" t="s">
        <v>115</v>
      </c>
      <c r="E367" s="10" t="s">
        <v>337</v>
      </c>
      <c r="F367" s="10" t="s">
        <v>163</v>
      </c>
      <c r="G367" s="10" t="s">
        <v>76</v>
      </c>
      <c r="H367" s="81" t="s">
        <v>165</v>
      </c>
      <c r="I367" s="77" t="s">
        <v>5</v>
      </c>
      <c r="J367" s="26">
        <v>72703.13</v>
      </c>
      <c r="K367" s="22"/>
      <c r="L367" s="23"/>
      <c r="M367" s="32"/>
      <c r="N367" s="24"/>
      <c r="O367" s="20"/>
      <c r="P367" s="20"/>
      <c r="Q367" s="20"/>
      <c r="R367" s="20"/>
      <c r="S367" s="20"/>
      <c r="T367">
        <v>103</v>
      </c>
      <c r="U367" s="162"/>
      <c r="V367" s="162"/>
      <c r="W367" s="162"/>
      <c r="X367" s="162"/>
      <c r="Y367" s="162"/>
      <c r="Z367" s="162"/>
      <c r="AA367" s="162"/>
    </row>
    <row r="368" spans="1:27" ht="14.15" customHeight="1">
      <c r="A36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68" s="172">
        <v>419</v>
      </c>
      <c r="C368" s="152" t="str">
        <f t="shared" si="21"/>
        <v>4级-2级</v>
      </c>
      <c r="D368" s="152" t="s">
        <v>72</v>
      </c>
      <c r="E368" s="152" t="s">
        <v>76</v>
      </c>
      <c r="F368" s="152" t="s">
        <v>66</v>
      </c>
      <c r="G368" s="152" t="s">
        <v>337</v>
      </c>
      <c r="H368" s="193" t="s">
        <v>165</v>
      </c>
      <c r="I368" s="174" t="s">
        <v>6</v>
      </c>
      <c r="J368" s="175">
        <v>72703.13</v>
      </c>
      <c r="K368" s="173"/>
      <c r="L368" s="174"/>
      <c r="M368" s="176"/>
      <c r="N368" s="177"/>
      <c r="O368" s="176"/>
      <c r="P368" s="176"/>
      <c r="Q368" s="176"/>
      <c r="R368" s="176"/>
      <c r="S368" s="176"/>
      <c r="T368" s="178">
        <v>103</v>
      </c>
      <c r="U368" s="178"/>
      <c r="V368" s="178"/>
      <c r="W368" s="178"/>
      <c r="X368" s="178"/>
      <c r="Y368" s="178"/>
      <c r="Z368" s="178"/>
      <c r="AA368" s="178"/>
    </row>
    <row r="369" spans="1:27" ht="14.15" customHeight="1">
      <c r="A36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69" s="9">
        <v>676</v>
      </c>
      <c r="C369" s="121" t="str">
        <f t="shared" si="21"/>
        <v>3级-3级</v>
      </c>
      <c r="D369" s="121" t="s">
        <v>69</v>
      </c>
      <c r="E369" s="121" t="s">
        <v>195</v>
      </c>
      <c r="F369" s="121" t="s">
        <v>69</v>
      </c>
      <c r="G369" s="121" t="s">
        <v>196</v>
      </c>
      <c r="H369" s="144" t="s">
        <v>557</v>
      </c>
      <c r="I369" s="124" t="s">
        <v>5</v>
      </c>
      <c r="J369" s="125">
        <v>72000</v>
      </c>
      <c r="K369" s="22"/>
      <c r="L369" s="23"/>
      <c r="M369" s="32"/>
      <c r="N369" s="24"/>
      <c r="O369" s="20"/>
      <c r="P369" s="20"/>
      <c r="Q369" s="20"/>
      <c r="R369" s="20"/>
      <c r="S369" s="20"/>
      <c r="T369">
        <v>55</v>
      </c>
    </row>
    <row r="370" spans="1:27" s="178" customFormat="1" ht="14.15" customHeight="1">
      <c r="A370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370" s="9">
        <v>108</v>
      </c>
      <c r="C370" s="10" t="str">
        <f t="shared" si="21"/>
        <v>3级-2级</v>
      </c>
      <c r="D370" s="10" t="s">
        <v>69</v>
      </c>
      <c r="E370" s="10" t="s">
        <v>170</v>
      </c>
      <c r="F370" s="10" t="s">
        <v>66</v>
      </c>
      <c r="G370" s="10" t="s">
        <v>81</v>
      </c>
      <c r="H370" s="119"/>
      <c r="I370" s="77" t="s">
        <v>6</v>
      </c>
      <c r="J370" s="26">
        <v>70289.490000000005</v>
      </c>
      <c r="K370" s="22"/>
      <c r="L370" s="23"/>
      <c r="M370" s="20"/>
      <c r="N370" s="24"/>
      <c r="O370" s="20"/>
      <c r="P370" s="20"/>
      <c r="Q370" s="20"/>
      <c r="R370" s="20"/>
      <c r="S370" s="20"/>
      <c r="T370">
        <v>25</v>
      </c>
      <c r="U370"/>
      <c r="V370"/>
      <c r="W370"/>
      <c r="X370"/>
      <c r="Y370"/>
      <c r="Z370"/>
      <c r="AA370"/>
    </row>
    <row r="371" spans="1:27" ht="14.15" customHeight="1">
      <c r="A371" s="171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371" s="172">
        <v>109</v>
      </c>
      <c r="C371" s="152" t="str">
        <f t="shared" si="21"/>
        <v>3级-2级</v>
      </c>
      <c r="D371" s="152" t="s">
        <v>69</v>
      </c>
      <c r="E371" s="152" t="s">
        <v>170</v>
      </c>
      <c r="F371" s="152" t="s">
        <v>66</v>
      </c>
      <c r="G371" s="152" t="s">
        <v>81</v>
      </c>
      <c r="H371" s="173"/>
      <c r="I371" s="174" t="s">
        <v>9</v>
      </c>
      <c r="J371" s="175">
        <v>70289.490000000005</v>
      </c>
      <c r="K371" s="173"/>
      <c r="L371" s="174"/>
      <c r="M371" s="176"/>
      <c r="N371" s="177"/>
      <c r="O371" s="176"/>
      <c r="P371" s="176"/>
      <c r="Q371" s="176"/>
      <c r="R371" s="176"/>
      <c r="S371" s="176"/>
      <c r="T371" s="178">
        <v>26</v>
      </c>
      <c r="U371" s="178"/>
      <c r="V371" s="178"/>
      <c r="W371" s="178"/>
      <c r="X371" s="178"/>
      <c r="Y371" s="178"/>
      <c r="Z371" s="178"/>
      <c r="AA371" s="178"/>
    </row>
    <row r="372" spans="1:27" ht="14.15" customHeight="1">
      <c r="A37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72" s="9">
        <v>364</v>
      </c>
      <c r="C372" s="73" t="str">
        <f t="shared" si="21"/>
        <v>4级-3级</v>
      </c>
      <c r="D372" s="73" t="s">
        <v>72</v>
      </c>
      <c r="E372" s="73" t="s">
        <v>76</v>
      </c>
      <c r="F372" s="75" t="s">
        <v>69</v>
      </c>
      <c r="G372" s="75" t="s">
        <v>351</v>
      </c>
      <c r="H372" s="76" t="s">
        <v>306</v>
      </c>
      <c r="I372" s="77" t="s">
        <v>3</v>
      </c>
      <c r="J372" s="78">
        <v>69903.22</v>
      </c>
      <c r="K372" s="22"/>
      <c r="L372" s="23"/>
      <c r="M372" s="20"/>
      <c r="N372" s="24"/>
      <c r="O372" s="20"/>
      <c r="P372" s="20"/>
      <c r="Q372" s="20"/>
      <c r="R372" s="20"/>
      <c r="S372" s="20"/>
      <c r="T372">
        <v>27</v>
      </c>
    </row>
    <row r="373" spans="1:27" s="178" customFormat="1" ht="13.5">
      <c r="A373" s="147" t="str">
        <f>HYPERLINK("C:\Users\chizh\Desktop\ffcell\提取结果.xlsx#'4内部关联现金流'!A1","[提取结果.xlsx]4内部关联现金流")</f>
        <v>[提取结果.xlsx]4内部关联现金流</v>
      </c>
      <c r="B373" s="9">
        <v>451</v>
      </c>
      <c r="C373" s="85" t="str">
        <f t="shared" si="21"/>
        <v>2级-2级</v>
      </c>
      <c r="D373" s="100" t="s">
        <v>66</v>
      </c>
      <c r="E373" s="85" t="s">
        <v>80</v>
      </c>
      <c r="F373" s="100" t="s">
        <v>66</v>
      </c>
      <c r="G373" s="100" t="s">
        <v>90</v>
      </c>
      <c r="H373" s="102" t="s">
        <v>382</v>
      </c>
      <c r="I373" s="97" t="s">
        <v>6</v>
      </c>
      <c r="J373" s="99">
        <v>68760</v>
      </c>
      <c r="K373" s="22"/>
      <c r="L373" s="23"/>
      <c r="M373" s="20"/>
      <c r="N373" s="24"/>
      <c r="O373" s="20"/>
      <c r="P373" s="20"/>
      <c r="Q373" s="20"/>
      <c r="R373" s="20"/>
      <c r="S373" s="20"/>
      <c r="T373">
        <v>32</v>
      </c>
      <c r="U373"/>
      <c r="V373"/>
      <c r="W373"/>
      <c r="X373"/>
      <c r="Y373"/>
      <c r="Z373"/>
      <c r="AA373"/>
    </row>
    <row r="374" spans="1:27" s="178" customFormat="1" ht="14.15" customHeight="1">
      <c r="A374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374" s="172">
        <v>561</v>
      </c>
      <c r="C374" s="152" t="str">
        <f t="shared" si="21"/>
        <v>2级-2级</v>
      </c>
      <c r="D374" s="152" t="s">
        <v>66</v>
      </c>
      <c r="E374" s="152" t="s">
        <v>90</v>
      </c>
      <c r="F374" s="152" t="s">
        <v>66</v>
      </c>
      <c r="G374" s="152" t="s">
        <v>80</v>
      </c>
      <c r="H374" s="189" t="s">
        <v>297</v>
      </c>
      <c r="I374" s="174" t="s">
        <v>3</v>
      </c>
      <c r="J374" s="175">
        <v>68760</v>
      </c>
      <c r="K374" s="173"/>
      <c r="L374" s="174"/>
      <c r="M374" s="180"/>
      <c r="N374" s="177"/>
      <c r="O374" s="176"/>
      <c r="P374" s="176"/>
      <c r="Q374" s="176"/>
      <c r="R374" s="176"/>
      <c r="S374" s="176"/>
      <c r="T374" s="178">
        <v>4</v>
      </c>
    </row>
    <row r="375" spans="1:27" s="178" customFormat="1" ht="14.15" customHeight="1">
      <c r="A37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75" s="9">
        <v>621</v>
      </c>
      <c r="C375" s="10" t="s">
        <v>506</v>
      </c>
      <c r="D375" s="10" t="s">
        <v>66</v>
      </c>
      <c r="E375" s="10" t="s">
        <v>88</v>
      </c>
      <c r="F375" s="10" t="s">
        <v>66</v>
      </c>
      <c r="G375" s="10" t="s">
        <v>175</v>
      </c>
      <c r="H375" s="79" t="s">
        <v>346</v>
      </c>
      <c r="I375" s="77" t="s">
        <v>6</v>
      </c>
      <c r="J375" s="26">
        <v>67756</v>
      </c>
      <c r="K375" s="22"/>
      <c r="L375" s="23"/>
      <c r="M375" s="20"/>
      <c r="N375" s="24"/>
      <c r="O375" s="20"/>
      <c r="P375" s="20"/>
      <c r="Q375" s="20"/>
      <c r="R375" s="20"/>
      <c r="S375" s="20"/>
      <c r="T375">
        <v>45</v>
      </c>
      <c r="U375"/>
      <c r="V375"/>
      <c r="W375"/>
      <c r="X375"/>
      <c r="Y375"/>
      <c r="Z375"/>
      <c r="AA375"/>
    </row>
    <row r="376" spans="1:27" ht="14.15" customHeight="1">
      <c r="A37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76" s="172">
        <v>656</v>
      </c>
      <c r="C376" s="152" t="s">
        <v>506</v>
      </c>
      <c r="D376" s="152" t="s">
        <v>66</v>
      </c>
      <c r="E376" s="152" t="s">
        <v>175</v>
      </c>
      <c r="F376" s="152" t="s">
        <v>66</v>
      </c>
      <c r="G376" s="152" t="s">
        <v>520</v>
      </c>
      <c r="H376" s="193" t="s">
        <v>513</v>
      </c>
      <c r="I376" s="174" t="s">
        <v>3</v>
      </c>
      <c r="J376" s="175">
        <v>67756</v>
      </c>
      <c r="K376" s="173"/>
      <c r="L376" s="174"/>
      <c r="M376" s="176"/>
      <c r="N376" s="177"/>
      <c r="O376" s="176"/>
      <c r="P376" s="176"/>
      <c r="Q376" s="176"/>
      <c r="R376" s="176"/>
      <c r="S376" s="176"/>
      <c r="T376" s="178">
        <v>82</v>
      </c>
      <c r="U376" s="178"/>
      <c r="V376" s="178"/>
      <c r="W376" s="178"/>
      <c r="X376" s="178"/>
      <c r="Y376" s="178"/>
      <c r="Z376" s="178"/>
      <c r="AA376" s="178"/>
    </row>
    <row r="377" spans="1:27" ht="14.15" customHeight="1">
      <c r="A377" s="147" t="str">
        <f>HYPERLINK("C:\Users\chizh\Desktop\ffcell\提取结果.xlsx#'4内部关联现金流'!A1","[提取结果.xlsx]4内部关联现金流")</f>
        <v>[提取结果.xlsx]4内部关联现金流</v>
      </c>
      <c r="B377" s="9">
        <v>501</v>
      </c>
      <c r="C377" s="105" t="str">
        <f>TEXT(D377,"000")&amp;"-"&amp;TEXT(F377,"000")</f>
        <v>3级-2级</v>
      </c>
      <c r="D377" s="105" t="s">
        <v>393</v>
      </c>
      <c r="E377" s="85" t="s">
        <v>398</v>
      </c>
      <c r="F377" s="106" t="s">
        <v>395</v>
      </c>
      <c r="G377" s="86" t="s">
        <v>404</v>
      </c>
      <c r="H377" s="108" t="s">
        <v>403</v>
      </c>
      <c r="I377" s="88" t="s">
        <v>6</v>
      </c>
      <c r="J377" s="107">
        <v>67750</v>
      </c>
      <c r="K377" s="22"/>
      <c r="L377" s="23"/>
      <c r="M377" s="20"/>
      <c r="N377" s="24"/>
      <c r="O377" s="20"/>
      <c r="P377" s="20"/>
      <c r="Q377" s="20"/>
      <c r="R377" s="20"/>
      <c r="S377" s="20"/>
      <c r="T377">
        <v>90</v>
      </c>
    </row>
    <row r="378" spans="1:27" ht="14.15" customHeight="1">
      <c r="A37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78" s="172">
        <v>651</v>
      </c>
      <c r="C378" s="152" t="s">
        <v>507</v>
      </c>
      <c r="D378" s="152" t="s">
        <v>66</v>
      </c>
      <c r="E378" s="152" t="s">
        <v>175</v>
      </c>
      <c r="F378" s="152" t="s">
        <v>69</v>
      </c>
      <c r="G378" s="152" t="s">
        <v>519</v>
      </c>
      <c r="H378" s="193" t="s">
        <v>513</v>
      </c>
      <c r="I378" s="174" t="s">
        <v>3</v>
      </c>
      <c r="J378" s="175">
        <v>67750</v>
      </c>
      <c r="K378" s="173"/>
      <c r="L378" s="174"/>
      <c r="M378" s="176"/>
      <c r="N378" s="177"/>
      <c r="O378" s="176"/>
      <c r="P378" s="176"/>
      <c r="Q378" s="176"/>
      <c r="R378" s="176"/>
      <c r="S378" s="176"/>
      <c r="T378" s="178">
        <v>77</v>
      </c>
      <c r="U378" s="178"/>
      <c r="V378" s="178"/>
      <c r="W378" s="178"/>
      <c r="X378" s="178"/>
      <c r="Y378" s="178"/>
      <c r="Z378" s="178"/>
      <c r="AA378" s="178"/>
    </row>
    <row r="379" spans="1:27" ht="14.15" customHeight="1">
      <c r="A37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79" s="9">
        <v>813</v>
      </c>
      <c r="C379" s="121" t="str">
        <f>TEXT(D379,"000")&amp;"-"&amp;TEXT(F379,"000")</f>
        <v>3级-4级</v>
      </c>
      <c r="D379" s="121" t="s">
        <v>69</v>
      </c>
      <c r="E379" s="121" t="s">
        <v>352</v>
      </c>
      <c r="F379" s="121" t="s">
        <v>72</v>
      </c>
      <c r="G379" s="121" t="s">
        <v>76</v>
      </c>
      <c r="H379" s="144" t="s">
        <v>687</v>
      </c>
      <c r="I379" s="124" t="s">
        <v>5</v>
      </c>
      <c r="J379" s="123">
        <v>67036.399999999994</v>
      </c>
      <c r="K379" s="54"/>
      <c r="L379" s="55"/>
      <c r="M379" s="56"/>
      <c r="N379" s="57"/>
      <c r="O379" s="58"/>
      <c r="P379" s="58"/>
      <c r="Q379" s="58"/>
      <c r="R379" s="58"/>
      <c r="S379" s="58"/>
      <c r="T379">
        <v>479</v>
      </c>
    </row>
    <row r="380" spans="1:27" ht="14.15" customHeight="1">
      <c r="A38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80" s="9">
        <v>589</v>
      </c>
      <c r="C380" s="10" t="s">
        <v>500</v>
      </c>
      <c r="D380" s="10" t="s">
        <v>69</v>
      </c>
      <c r="E380" s="10" t="s">
        <v>158</v>
      </c>
      <c r="F380" s="10" t="s">
        <v>66</v>
      </c>
      <c r="G380" s="10" t="s">
        <v>109</v>
      </c>
      <c r="H380" s="79"/>
      <c r="I380" s="77" t="s">
        <v>3</v>
      </c>
      <c r="J380" s="26">
        <v>66828</v>
      </c>
      <c r="K380" s="22"/>
      <c r="L380" s="23"/>
      <c r="M380" s="20"/>
      <c r="N380" s="24"/>
      <c r="O380" s="20"/>
      <c r="P380" s="20"/>
      <c r="Q380" s="20"/>
      <c r="R380" s="20"/>
      <c r="S380" s="20"/>
      <c r="T380">
        <v>11</v>
      </c>
    </row>
    <row r="381" spans="1:27" ht="14.15" customHeight="1">
      <c r="A38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81" s="9">
        <v>78</v>
      </c>
      <c r="C381" s="10" t="str">
        <f>TEXT(D381,"000")&amp;"-"&amp;TEXT(F381,"000")</f>
        <v>2级-1级</v>
      </c>
      <c r="D381" s="10" t="s">
        <v>66</v>
      </c>
      <c r="E381" s="10" t="s">
        <v>81</v>
      </c>
      <c r="F381" s="10" t="s">
        <v>64</v>
      </c>
      <c r="G381" s="10" t="s">
        <v>65</v>
      </c>
      <c r="H381" s="81" t="s">
        <v>101</v>
      </c>
      <c r="I381" s="115" t="s">
        <v>7</v>
      </c>
      <c r="J381" s="26">
        <v>66422.880000000005</v>
      </c>
      <c r="K381" s="22"/>
      <c r="L381" s="23"/>
      <c r="M381" s="32"/>
      <c r="N381" s="24"/>
      <c r="O381" s="20"/>
      <c r="P381" s="20"/>
      <c r="Q381" s="33"/>
      <c r="R381" s="33"/>
      <c r="S381" s="33"/>
      <c r="T381">
        <v>150</v>
      </c>
    </row>
    <row r="382" spans="1:27" s="178" customFormat="1" ht="14.15" customHeight="1">
      <c r="A382" s="147" t="str">
        <f>HYPERLINK("C:\Users\chizh\Desktop\ffcell\提取结果.xlsx#'4内部关联现金流'!A1","[提取结果.xlsx]4内部关联现金流")</f>
        <v>[提取结果.xlsx]4内部关联现金流</v>
      </c>
      <c r="B382" s="9">
        <v>477</v>
      </c>
      <c r="C382" s="85" t="str">
        <f>TEXT(D382,"000")&amp;"-"&amp;TEXT(F382,"000")</f>
        <v>4级-4级</v>
      </c>
      <c r="D382" s="100" t="s">
        <v>72</v>
      </c>
      <c r="E382" s="85" t="s">
        <v>80</v>
      </c>
      <c r="F382" s="100" t="s">
        <v>72</v>
      </c>
      <c r="G382" s="100" t="s">
        <v>76</v>
      </c>
      <c r="H382" s="104" t="s">
        <v>389</v>
      </c>
      <c r="I382" s="97" t="s">
        <v>5</v>
      </c>
      <c r="J382" s="89">
        <v>66086.84</v>
      </c>
      <c r="K382" s="22"/>
      <c r="L382" s="23"/>
      <c r="M382" s="20"/>
      <c r="N382" s="24"/>
      <c r="O382" s="20"/>
      <c r="P382" s="20"/>
      <c r="Q382" s="20"/>
      <c r="R382" s="20"/>
      <c r="S382" s="20"/>
      <c r="T382">
        <v>58</v>
      </c>
      <c r="U382"/>
      <c r="V382"/>
      <c r="W382"/>
      <c r="X382"/>
      <c r="Y382"/>
      <c r="Z382"/>
      <c r="AA382"/>
    </row>
    <row r="383" spans="1:27" ht="14.15" customHeight="1">
      <c r="A38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83" s="9">
        <v>80</v>
      </c>
      <c r="C383" s="10" t="str">
        <f>TEXT(D383,"000")&amp;"-"&amp;TEXT(F383,"000")</f>
        <v>2级-2级</v>
      </c>
      <c r="D383" s="10" t="s">
        <v>66</v>
      </c>
      <c r="E383" s="10" t="s">
        <v>81</v>
      </c>
      <c r="F383" s="10" t="s">
        <v>66</v>
      </c>
      <c r="G383" s="10" t="s">
        <v>184</v>
      </c>
      <c r="H383" s="81" t="s">
        <v>183</v>
      </c>
      <c r="I383" s="77" t="s">
        <v>24</v>
      </c>
      <c r="J383" s="26">
        <v>65910.41</v>
      </c>
      <c r="K383" s="22"/>
      <c r="L383" s="23"/>
      <c r="M383" s="32"/>
      <c r="N383" s="24"/>
      <c r="O383" s="20"/>
      <c r="P383" s="20"/>
      <c r="Q383" s="33"/>
      <c r="R383" s="33"/>
      <c r="S383" s="33"/>
      <c r="T383">
        <v>152</v>
      </c>
    </row>
    <row r="384" spans="1:27" ht="14.15" customHeight="1">
      <c r="A38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84" s="9">
        <v>53</v>
      </c>
      <c r="C384" s="10" t="str">
        <f>TEXT(D384,"000")&amp;"-"&amp;TEXT(F384,"000")</f>
        <v>3级-3级</v>
      </c>
      <c r="D384" s="10" t="s">
        <v>116</v>
      </c>
      <c r="E384" s="10" t="s">
        <v>117</v>
      </c>
      <c r="F384" s="10" t="s">
        <v>116</v>
      </c>
      <c r="G384" s="10" t="s">
        <v>158</v>
      </c>
      <c r="H384" s="81" t="s">
        <v>159</v>
      </c>
      <c r="I384" s="77" t="s">
        <v>9</v>
      </c>
      <c r="J384" s="26">
        <v>64160</v>
      </c>
      <c r="K384" s="22"/>
      <c r="L384" s="23"/>
      <c r="M384" s="32"/>
      <c r="N384" s="24"/>
      <c r="O384" s="20"/>
      <c r="P384" s="20"/>
      <c r="Q384" s="33"/>
      <c r="R384" s="33"/>
      <c r="S384" s="33"/>
      <c r="T384">
        <v>125</v>
      </c>
    </row>
    <row r="385" spans="1:27" ht="14.15" customHeight="1">
      <c r="A38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85" s="172">
        <v>592</v>
      </c>
      <c r="C385" s="152" t="s">
        <v>499</v>
      </c>
      <c r="D385" s="152" t="s">
        <v>69</v>
      </c>
      <c r="E385" s="152" t="s">
        <v>158</v>
      </c>
      <c r="F385" s="152" t="s">
        <v>69</v>
      </c>
      <c r="G385" s="152" t="s">
        <v>117</v>
      </c>
      <c r="H385" s="193"/>
      <c r="I385" s="174" t="s">
        <v>3</v>
      </c>
      <c r="J385" s="175">
        <v>64160</v>
      </c>
      <c r="K385" s="173"/>
      <c r="L385" s="174"/>
      <c r="M385" s="176"/>
      <c r="N385" s="177"/>
      <c r="O385" s="176"/>
      <c r="P385" s="176" t="s">
        <v>501</v>
      </c>
      <c r="Q385" s="176"/>
      <c r="R385" s="176"/>
      <c r="S385" s="176"/>
      <c r="T385" s="178">
        <v>14</v>
      </c>
      <c r="U385" s="178"/>
      <c r="V385" s="178"/>
      <c r="W385" s="178"/>
      <c r="X385" s="178"/>
      <c r="Y385" s="178"/>
      <c r="Z385" s="178"/>
      <c r="AA385" s="178"/>
    </row>
    <row r="386" spans="1:27" ht="14.15" customHeight="1">
      <c r="A38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86" s="9">
        <v>769</v>
      </c>
      <c r="C386" s="121" t="str">
        <f>TEXT(D386,"000")&amp;"-"&amp;TEXT(F386,"000")</f>
        <v>3级-2级</v>
      </c>
      <c r="D386" s="121" t="s">
        <v>69</v>
      </c>
      <c r="E386" s="121" t="s">
        <v>161</v>
      </c>
      <c r="F386" s="121" t="s">
        <v>66</v>
      </c>
      <c r="G386" s="121" t="s">
        <v>78</v>
      </c>
      <c r="H386" s="144" t="s">
        <v>669</v>
      </c>
      <c r="I386" s="124" t="s">
        <v>3</v>
      </c>
      <c r="J386" s="123">
        <v>63299</v>
      </c>
      <c r="K386" s="22"/>
      <c r="L386" s="23"/>
      <c r="M386" s="38"/>
      <c r="N386" s="24"/>
      <c r="O386" s="20"/>
      <c r="P386" s="20" t="str">
        <f>IF(N386=0,"OK","待核对")</f>
        <v>OK</v>
      </c>
      <c r="Q386" s="20"/>
      <c r="R386" s="20"/>
      <c r="S386" s="20"/>
      <c r="T386">
        <v>379</v>
      </c>
    </row>
    <row r="387" spans="1:27" ht="14.15" customHeight="1">
      <c r="A38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387" s="172">
        <v>833</v>
      </c>
      <c r="C387" s="152" t="str">
        <f>TEXT(D387,"000")&amp;"-"&amp;TEXT(F387,"000")</f>
        <v>2级-3级</v>
      </c>
      <c r="D387" s="152" t="s">
        <v>66</v>
      </c>
      <c r="E387" s="152" t="s">
        <v>78</v>
      </c>
      <c r="F387" s="152" t="s">
        <v>69</v>
      </c>
      <c r="G387" s="152" t="s">
        <v>161</v>
      </c>
      <c r="H387" s="189" t="s">
        <v>403</v>
      </c>
      <c r="I387" s="174" t="s">
        <v>6</v>
      </c>
      <c r="J387" s="175">
        <v>63299</v>
      </c>
      <c r="K387" s="173"/>
      <c r="L387" s="174"/>
      <c r="M387" s="176"/>
      <c r="N387" s="177"/>
      <c r="O387" s="176"/>
      <c r="P387" s="176"/>
      <c r="Q387" s="176"/>
      <c r="R387" s="176"/>
      <c r="S387" s="176"/>
      <c r="T387" s="178">
        <v>14</v>
      </c>
      <c r="U387" s="178"/>
      <c r="V387" s="178"/>
      <c r="W387" s="178"/>
      <c r="X387" s="178"/>
      <c r="Y387" s="178"/>
      <c r="Z387" s="178"/>
      <c r="AA387" s="178"/>
    </row>
    <row r="388" spans="1:27" ht="14.15" customHeight="1">
      <c r="A38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88" s="9">
        <v>351</v>
      </c>
      <c r="C388" s="73" t="str">
        <f>TEXT(D388,"000")&amp;"-"&amp;TEXT(F388,"000")</f>
        <v>4级-3级</v>
      </c>
      <c r="D388" s="73" t="s">
        <v>72</v>
      </c>
      <c r="E388" s="73" t="s">
        <v>76</v>
      </c>
      <c r="F388" s="75" t="s">
        <v>69</v>
      </c>
      <c r="G388" s="75" t="s">
        <v>161</v>
      </c>
      <c r="H388" s="76" t="s">
        <v>306</v>
      </c>
      <c r="I388" s="77" t="s">
        <v>3</v>
      </c>
      <c r="J388" s="78">
        <v>63122.1</v>
      </c>
      <c r="K388" s="22"/>
      <c r="L388" s="23"/>
      <c r="M388" s="20"/>
      <c r="N388" s="24"/>
      <c r="O388" s="20"/>
      <c r="P388" s="20"/>
      <c r="Q388" s="20"/>
      <c r="R388" s="20"/>
      <c r="S388" s="20"/>
      <c r="T388">
        <v>14</v>
      </c>
    </row>
    <row r="389" spans="1:27" ht="14.15" customHeight="1">
      <c r="A38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89" s="9">
        <v>648</v>
      </c>
      <c r="C389" s="10" t="s">
        <v>511</v>
      </c>
      <c r="D389" s="10" t="s">
        <v>66</v>
      </c>
      <c r="E389" s="10" t="s">
        <v>175</v>
      </c>
      <c r="F389" s="10" t="s">
        <v>72</v>
      </c>
      <c r="G389" s="10" t="s">
        <v>264</v>
      </c>
      <c r="H389" s="79" t="s">
        <v>513</v>
      </c>
      <c r="I389" s="77" t="s">
        <v>3</v>
      </c>
      <c r="J389" s="26">
        <v>62900</v>
      </c>
      <c r="K389" s="22"/>
      <c r="L389" s="23"/>
      <c r="M389" s="20"/>
      <c r="N389" s="24"/>
      <c r="O389" s="20"/>
      <c r="P389" s="20"/>
      <c r="Q389" s="20"/>
      <c r="R389" s="20"/>
      <c r="S389" s="20"/>
      <c r="T389">
        <v>74</v>
      </c>
    </row>
    <row r="390" spans="1:27" s="178" customFormat="1" ht="13">
      <c r="A39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90" s="9">
        <v>762</v>
      </c>
      <c r="C390" s="121" t="str">
        <f t="shared" ref="C390:C398" si="22">TEXT(D390,"000")&amp;"-"&amp;TEXT(F390,"000")</f>
        <v>3级-1级</v>
      </c>
      <c r="D390" s="121" t="s">
        <v>69</v>
      </c>
      <c r="E390" s="121" t="s">
        <v>161</v>
      </c>
      <c r="F390" s="121" t="s">
        <v>64</v>
      </c>
      <c r="G390" s="121" t="s">
        <v>65</v>
      </c>
      <c r="H390" s="144" t="s">
        <v>669</v>
      </c>
      <c r="I390" s="124" t="s">
        <v>3</v>
      </c>
      <c r="J390" s="123">
        <v>59631</v>
      </c>
      <c r="K390" s="22"/>
      <c r="L390" s="23"/>
      <c r="M390" s="32"/>
      <c r="N390" s="24"/>
      <c r="O390" s="20"/>
      <c r="P390" s="20"/>
      <c r="Q390" s="20"/>
      <c r="R390" s="20"/>
      <c r="S390" s="20"/>
      <c r="T390">
        <v>372</v>
      </c>
      <c r="U390"/>
      <c r="V390"/>
      <c r="W390"/>
      <c r="X390"/>
      <c r="Y390"/>
      <c r="Z390"/>
      <c r="AA390"/>
    </row>
    <row r="391" spans="1:27" s="178" customFormat="1" ht="13">
      <c r="A39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91" s="9">
        <v>671</v>
      </c>
      <c r="C391" s="121" t="str">
        <f t="shared" si="22"/>
        <v>3级-1级</v>
      </c>
      <c r="D391" s="121" t="s">
        <v>69</v>
      </c>
      <c r="E391" s="121" t="s">
        <v>195</v>
      </c>
      <c r="F391" s="121" t="s">
        <v>64</v>
      </c>
      <c r="G391" s="121" t="s">
        <v>65</v>
      </c>
      <c r="H391" s="144" t="s">
        <v>544</v>
      </c>
      <c r="I391" s="124" t="s">
        <v>3</v>
      </c>
      <c r="J391" s="125">
        <v>58050</v>
      </c>
      <c r="K391" s="22"/>
      <c r="L391" s="23"/>
      <c r="M391" s="32"/>
      <c r="N391" s="24"/>
      <c r="O391" s="20"/>
      <c r="P391" s="20"/>
      <c r="Q391" s="20"/>
      <c r="R391" s="20"/>
      <c r="S391" s="20"/>
      <c r="T391">
        <v>50</v>
      </c>
      <c r="U391"/>
      <c r="V391"/>
      <c r="W391"/>
      <c r="X391"/>
      <c r="Y391"/>
      <c r="Z391"/>
      <c r="AA391"/>
    </row>
    <row r="392" spans="1:27" ht="13" customHeight="1">
      <c r="A39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92" s="9">
        <v>356</v>
      </c>
      <c r="C392" s="73" t="str">
        <f t="shared" si="22"/>
        <v>4级-3级</v>
      </c>
      <c r="D392" s="73" t="s">
        <v>72</v>
      </c>
      <c r="E392" s="73" t="s">
        <v>76</v>
      </c>
      <c r="F392" s="75" t="s">
        <v>69</v>
      </c>
      <c r="G392" s="75" t="s">
        <v>231</v>
      </c>
      <c r="H392" s="76" t="s">
        <v>306</v>
      </c>
      <c r="I392" s="77" t="s">
        <v>3</v>
      </c>
      <c r="J392" s="78">
        <v>57173.5</v>
      </c>
      <c r="K392" s="22"/>
      <c r="L392" s="23"/>
      <c r="M392" s="20"/>
      <c r="N392" s="24"/>
      <c r="O392" s="20"/>
      <c r="P392" s="20"/>
      <c r="Q392" s="20"/>
      <c r="R392" s="20"/>
      <c r="S392" s="20"/>
      <c r="T392">
        <v>19</v>
      </c>
    </row>
    <row r="393" spans="1:27" ht="13" customHeight="1">
      <c r="A393" s="147" t="str">
        <f>HYPERLINK("C:\Users\chizh\Desktop\ffcell\提取结果.xlsx#'4内部关联现金流'!A1","[提取结果.xlsx]4内部关联现金流")</f>
        <v>[提取结果.xlsx]4内部关联现金流</v>
      </c>
      <c r="B393" s="9">
        <v>493</v>
      </c>
      <c r="C393" s="85" t="str">
        <f t="shared" si="22"/>
        <v>2级-2级</v>
      </c>
      <c r="D393" s="100" t="s">
        <v>66</v>
      </c>
      <c r="E393" s="85" t="s">
        <v>80</v>
      </c>
      <c r="F393" s="100" t="s">
        <v>66</v>
      </c>
      <c r="G393" s="100" t="s">
        <v>179</v>
      </c>
      <c r="H393" s="104" t="s">
        <v>380</v>
      </c>
      <c r="I393" s="97" t="s">
        <v>3</v>
      </c>
      <c r="J393" s="89">
        <v>57066</v>
      </c>
      <c r="K393" s="22"/>
      <c r="L393" s="23"/>
      <c r="M393" s="20"/>
      <c r="N393" s="24"/>
      <c r="O393" s="20"/>
      <c r="P393" s="20"/>
      <c r="Q393" s="20"/>
      <c r="R393" s="20"/>
      <c r="S393" s="20"/>
      <c r="T393">
        <v>74</v>
      </c>
    </row>
    <row r="394" spans="1:27" ht="13" customHeight="1">
      <c r="A39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94" s="9">
        <v>298</v>
      </c>
      <c r="C394" s="10" t="str">
        <f t="shared" si="22"/>
        <v>4级-3级</v>
      </c>
      <c r="D394" s="10" t="s">
        <v>72</v>
      </c>
      <c r="E394" s="10" t="s">
        <v>97</v>
      </c>
      <c r="F394" s="10" t="s">
        <v>69</v>
      </c>
      <c r="G394" s="10" t="s">
        <v>341</v>
      </c>
      <c r="H394" s="117" t="s">
        <v>342</v>
      </c>
      <c r="I394" s="77" t="s">
        <v>5</v>
      </c>
      <c r="J394" s="26">
        <v>55838.82</v>
      </c>
      <c r="K394" s="22"/>
      <c r="L394" s="23"/>
      <c r="M394" s="38"/>
      <c r="N394" s="24"/>
      <c r="O394" s="20"/>
      <c r="P394" s="20"/>
      <c r="Q394" s="20"/>
      <c r="R394" s="20"/>
      <c r="S394" s="20"/>
      <c r="T394">
        <v>6</v>
      </c>
    </row>
    <row r="395" spans="1:27" s="178" customFormat="1" ht="13">
      <c r="A39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95" s="172">
        <v>40</v>
      </c>
      <c r="C395" s="152" t="str">
        <f t="shared" si="22"/>
        <v>1级-2级</v>
      </c>
      <c r="D395" s="152" t="s">
        <v>64</v>
      </c>
      <c r="E395" s="152" t="s">
        <v>65</v>
      </c>
      <c r="F395" s="152" t="s">
        <v>66</v>
      </c>
      <c r="G395" s="152" t="s">
        <v>81</v>
      </c>
      <c r="H395" s="179" t="s">
        <v>101</v>
      </c>
      <c r="I395" s="174" t="s">
        <v>5</v>
      </c>
      <c r="J395" s="175">
        <v>55352.4</v>
      </c>
      <c r="K395" s="173"/>
      <c r="L395" s="174"/>
      <c r="M395" s="176"/>
      <c r="N395" s="177"/>
      <c r="O395" s="176"/>
      <c r="P395" s="176"/>
      <c r="Q395" s="176"/>
      <c r="R395" s="176"/>
      <c r="S395" s="176"/>
      <c r="T395" s="178">
        <v>40</v>
      </c>
    </row>
    <row r="396" spans="1:27" s="178" customFormat="1" ht="13">
      <c r="A396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396" s="9">
        <v>101</v>
      </c>
      <c r="C396" s="10" t="str">
        <f t="shared" si="22"/>
        <v>2级-2级</v>
      </c>
      <c r="D396" s="10" t="s">
        <v>66</v>
      </c>
      <c r="E396" s="10" t="s">
        <v>169</v>
      </c>
      <c r="F396" s="10" t="s">
        <v>66</v>
      </c>
      <c r="G396" s="10" t="s">
        <v>81</v>
      </c>
      <c r="H396" s="79"/>
      <c r="I396" s="77" t="s">
        <v>9</v>
      </c>
      <c r="J396" s="26">
        <v>55200</v>
      </c>
      <c r="K396" s="22"/>
      <c r="L396" s="23"/>
      <c r="M396" s="40"/>
      <c r="N396" s="24"/>
      <c r="O396" s="20"/>
      <c r="P396" s="20" t="str">
        <f>IF(N396=0,"OK","待核对")</f>
        <v>OK</v>
      </c>
      <c r="Q396" s="20"/>
      <c r="R396" s="20"/>
      <c r="S396" s="20"/>
      <c r="T396">
        <v>10</v>
      </c>
      <c r="U396"/>
      <c r="V396"/>
      <c r="W396"/>
      <c r="X396"/>
      <c r="Y396"/>
      <c r="Z396"/>
      <c r="AA396"/>
    </row>
    <row r="397" spans="1:27" ht="13">
      <c r="A39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97" s="9">
        <v>806</v>
      </c>
      <c r="C397" s="121" t="str">
        <f t="shared" si="22"/>
        <v>3级-2级</v>
      </c>
      <c r="D397" s="121" t="s">
        <v>69</v>
      </c>
      <c r="E397" s="121" t="s">
        <v>347</v>
      </c>
      <c r="F397" s="121" t="s">
        <v>66</v>
      </c>
      <c r="G397" s="121" t="s">
        <v>90</v>
      </c>
      <c r="H397" s="144" t="s">
        <v>103</v>
      </c>
      <c r="I397" s="124" t="s">
        <v>9</v>
      </c>
      <c r="J397" s="123">
        <v>54906</v>
      </c>
      <c r="K397" s="54"/>
      <c r="L397" s="55"/>
      <c r="M397" s="59"/>
      <c r="N397" s="57"/>
      <c r="O397" s="58"/>
      <c r="P397" s="58" t="str">
        <f>IF(N397=0,"OK","待核对")</f>
        <v>OK</v>
      </c>
      <c r="Q397" s="58"/>
      <c r="R397" s="58"/>
      <c r="S397" s="58"/>
      <c r="T397">
        <v>453</v>
      </c>
    </row>
    <row r="398" spans="1:27" ht="13">
      <c r="A39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98" s="9">
        <v>198</v>
      </c>
      <c r="C398" s="10" t="str">
        <f t="shared" si="22"/>
        <v>2级-3级</v>
      </c>
      <c r="D398" s="10" t="s">
        <v>115</v>
      </c>
      <c r="E398" s="10" t="s">
        <v>253</v>
      </c>
      <c r="F398" s="10" t="s">
        <v>116</v>
      </c>
      <c r="G398" s="11" t="s">
        <v>265</v>
      </c>
      <c r="H398" s="76" t="s">
        <v>266</v>
      </c>
      <c r="I398" s="77" t="s">
        <v>9</v>
      </c>
      <c r="J398" s="26">
        <v>52800</v>
      </c>
      <c r="K398" s="22"/>
      <c r="L398" s="23"/>
      <c r="M398" s="38"/>
      <c r="N398" s="24"/>
      <c r="O398" s="20"/>
      <c r="P398" s="20" t="str">
        <f>IF(N398=0,"OK","待核对")</f>
        <v>OK</v>
      </c>
      <c r="Q398" s="20"/>
      <c r="R398" s="20"/>
      <c r="S398" s="20"/>
      <c r="T398">
        <v>8</v>
      </c>
      <c r="U398" s="162"/>
      <c r="V398" s="162"/>
      <c r="W398" s="162"/>
      <c r="X398" s="162"/>
      <c r="Y398" s="162"/>
      <c r="Z398" s="162"/>
      <c r="AA398" s="162"/>
    </row>
    <row r="399" spans="1:27" s="178" customFormat="1" ht="13">
      <c r="A399" s="171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99" s="172">
        <v>601</v>
      </c>
      <c r="C399" s="152" t="s">
        <v>500</v>
      </c>
      <c r="D399" s="152" t="s">
        <v>69</v>
      </c>
      <c r="E399" s="152" t="s">
        <v>158</v>
      </c>
      <c r="F399" s="152" t="s">
        <v>66</v>
      </c>
      <c r="G399" s="152" t="s">
        <v>83</v>
      </c>
      <c r="H399" s="193"/>
      <c r="I399" s="174" t="s">
        <v>3</v>
      </c>
      <c r="J399" s="175">
        <v>52800</v>
      </c>
      <c r="K399" s="173"/>
      <c r="L399" s="174"/>
      <c r="M399" s="176"/>
      <c r="N399" s="177"/>
      <c r="O399" s="176"/>
      <c r="P399" s="176"/>
      <c r="Q399" s="176"/>
      <c r="R399" s="176"/>
      <c r="S399" s="176"/>
      <c r="T399" s="178">
        <v>23</v>
      </c>
    </row>
    <row r="400" spans="1:27" s="178" customFormat="1" ht="13">
      <c r="A400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400" s="9">
        <v>96</v>
      </c>
      <c r="C400" s="10" t="str">
        <f t="shared" ref="C400:C411" si="23">TEXT(D400,"000")&amp;"-"&amp;TEXT(F400,"000")</f>
        <v>2级-2级</v>
      </c>
      <c r="D400" s="10" t="s">
        <v>66</v>
      </c>
      <c r="E400" s="10" t="s">
        <v>169</v>
      </c>
      <c r="F400" s="10" t="s">
        <v>66</v>
      </c>
      <c r="G400" s="10" t="s">
        <v>81</v>
      </c>
      <c r="H400" s="119"/>
      <c r="I400" s="77" t="s">
        <v>9</v>
      </c>
      <c r="J400" s="26">
        <v>52682.720000000001</v>
      </c>
      <c r="K400" s="22"/>
      <c r="L400" s="23"/>
      <c r="M400" s="32"/>
      <c r="N400" s="24"/>
      <c r="O400" s="20"/>
      <c r="P400" s="20"/>
      <c r="Q400" s="20"/>
      <c r="R400" s="20"/>
      <c r="S400" s="20"/>
      <c r="T400">
        <v>5</v>
      </c>
      <c r="U400"/>
      <c r="V400"/>
      <c r="W400"/>
      <c r="X400"/>
      <c r="Y400"/>
      <c r="Z400"/>
      <c r="AA400"/>
    </row>
    <row r="401" spans="1:27" ht="13">
      <c r="A40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01" s="9">
        <v>66</v>
      </c>
      <c r="C401" s="10" t="str">
        <f t="shared" si="23"/>
        <v>2级-4级</v>
      </c>
      <c r="D401" s="10" t="s">
        <v>66</v>
      </c>
      <c r="E401" s="10" t="s">
        <v>81</v>
      </c>
      <c r="F401" s="10" t="s">
        <v>163</v>
      </c>
      <c r="G401" s="10" t="s">
        <v>173</v>
      </c>
      <c r="H401" s="81" t="s">
        <v>174</v>
      </c>
      <c r="I401" s="77" t="s">
        <v>9</v>
      </c>
      <c r="J401" s="26">
        <v>52388</v>
      </c>
      <c r="K401" s="22"/>
      <c r="L401" s="23"/>
      <c r="M401" s="32"/>
      <c r="N401" s="24"/>
      <c r="O401" s="20"/>
      <c r="P401" s="20"/>
      <c r="Q401" s="33"/>
      <c r="R401" s="33"/>
      <c r="S401" s="33"/>
      <c r="T401">
        <v>138</v>
      </c>
      <c r="W401" t="s">
        <v>713</v>
      </c>
    </row>
    <row r="402" spans="1:27" ht="13">
      <c r="A402" s="147" t="str">
        <f>HYPERLINK("C:\Users\chizh\Desktop\ffcell\提取结果.xlsx#'4内部关联现金流-1'!A1","[提取结果.xlsx]4内部关联现金流-1")</f>
        <v>[提取结果.xlsx]4内部关联现金流-1</v>
      </c>
      <c r="B402" s="172">
        <v>531</v>
      </c>
      <c r="C402" s="152" t="str">
        <f t="shared" si="23"/>
        <v>4级-2级</v>
      </c>
      <c r="D402" s="152" t="s">
        <v>72</v>
      </c>
      <c r="E402" s="152" t="s">
        <v>173</v>
      </c>
      <c r="F402" s="152" t="s">
        <v>66</v>
      </c>
      <c r="G402" s="152" t="s">
        <v>441</v>
      </c>
      <c r="H402" s="189" t="s">
        <v>437</v>
      </c>
      <c r="I402" s="174" t="s">
        <v>3</v>
      </c>
      <c r="J402" s="175">
        <v>52388</v>
      </c>
      <c r="K402" s="173"/>
      <c r="L402" s="174"/>
      <c r="M402" s="200"/>
      <c r="N402" s="177"/>
      <c r="O402" s="176"/>
      <c r="P402" s="176"/>
      <c r="Q402" s="176"/>
      <c r="R402" s="176"/>
      <c r="S402" s="176"/>
      <c r="T402" s="178">
        <v>49</v>
      </c>
      <c r="U402" s="178"/>
      <c r="V402" s="178"/>
      <c r="W402" s="178"/>
      <c r="X402" s="178"/>
      <c r="Y402" s="178"/>
      <c r="Z402" s="178"/>
      <c r="AA402" s="178"/>
    </row>
    <row r="403" spans="1:27" ht="13">
      <c r="A40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03" s="9">
        <v>779</v>
      </c>
      <c r="C403" s="121" t="str">
        <f t="shared" si="23"/>
        <v>3级-3级</v>
      </c>
      <c r="D403" s="121" t="s">
        <v>69</v>
      </c>
      <c r="E403" s="121" t="s">
        <v>161</v>
      </c>
      <c r="F403" s="121" t="s">
        <v>69</v>
      </c>
      <c r="G403" s="121" t="s">
        <v>197</v>
      </c>
      <c r="H403" s="144" t="s">
        <v>669</v>
      </c>
      <c r="I403" s="124" t="s">
        <v>3</v>
      </c>
      <c r="J403" s="123">
        <v>52084</v>
      </c>
      <c r="K403" s="22"/>
      <c r="L403" s="23"/>
      <c r="M403" s="20"/>
      <c r="N403" s="24"/>
      <c r="O403" s="20"/>
      <c r="P403" s="20"/>
      <c r="Q403" s="20"/>
      <c r="R403" s="20"/>
      <c r="S403" s="20"/>
      <c r="T403">
        <v>390</v>
      </c>
    </row>
    <row r="404" spans="1:27" ht="13" customHeight="1">
      <c r="A40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04" s="9">
        <v>352</v>
      </c>
      <c r="C404" s="73" t="str">
        <f t="shared" si="23"/>
        <v>4级-3级</v>
      </c>
      <c r="D404" s="73" t="s">
        <v>72</v>
      </c>
      <c r="E404" s="73" t="s">
        <v>76</v>
      </c>
      <c r="F404" s="75" t="s">
        <v>69</v>
      </c>
      <c r="G404" s="75" t="s">
        <v>245</v>
      </c>
      <c r="H404" s="76" t="s">
        <v>306</v>
      </c>
      <c r="I404" s="77" t="s">
        <v>3</v>
      </c>
      <c r="J404" s="78">
        <v>50390.18</v>
      </c>
      <c r="K404" s="22"/>
      <c r="L404" s="23"/>
      <c r="M404" s="20"/>
      <c r="N404" s="24"/>
      <c r="O404" s="20"/>
      <c r="P404" s="20"/>
      <c r="Q404" s="20"/>
      <c r="R404" s="20"/>
      <c r="S404" s="20"/>
      <c r="T404">
        <v>15</v>
      </c>
    </row>
    <row r="405" spans="1:27" ht="13" customHeight="1">
      <c r="A405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05" s="172">
        <v>682</v>
      </c>
      <c r="C405" s="157" t="str">
        <f t="shared" si="23"/>
        <v>3级-4级</v>
      </c>
      <c r="D405" s="157" t="s">
        <v>69</v>
      </c>
      <c r="E405" s="157" t="s">
        <v>245</v>
      </c>
      <c r="F405" s="157" t="s">
        <v>72</v>
      </c>
      <c r="G405" s="157" t="s">
        <v>76</v>
      </c>
      <c r="H405" s="239" t="s">
        <v>573</v>
      </c>
      <c r="I405" s="191" t="s">
        <v>9</v>
      </c>
      <c r="J405" s="192">
        <v>50390.18</v>
      </c>
      <c r="K405" s="240"/>
      <c r="L405" s="241"/>
      <c r="M405" s="176"/>
      <c r="N405" s="177"/>
      <c r="O405" s="176"/>
      <c r="P405" s="176"/>
      <c r="Q405" s="176"/>
      <c r="R405" s="176"/>
      <c r="S405" s="176"/>
      <c r="T405" s="178">
        <v>81</v>
      </c>
      <c r="U405" s="178"/>
      <c r="V405" s="178"/>
      <c r="W405" s="178"/>
      <c r="X405" s="178"/>
      <c r="Y405" s="178"/>
      <c r="Z405" s="178"/>
      <c r="AA405" s="178"/>
    </row>
    <row r="406" spans="1:27" ht="13">
      <c r="A406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06" s="172">
        <v>179</v>
      </c>
      <c r="C406" s="152" t="str">
        <f t="shared" si="23"/>
        <v>3级-3级</v>
      </c>
      <c r="D406" s="152" t="s">
        <v>69</v>
      </c>
      <c r="E406" s="152" t="s">
        <v>197</v>
      </c>
      <c r="F406" s="152" t="s">
        <v>69</v>
      </c>
      <c r="G406" s="152" t="s">
        <v>161</v>
      </c>
      <c r="H406" s="196" t="s">
        <v>244</v>
      </c>
      <c r="I406" s="174" t="s">
        <v>6</v>
      </c>
      <c r="J406" s="175">
        <v>49984</v>
      </c>
      <c r="K406" s="173"/>
      <c r="L406" s="174"/>
      <c r="M406" s="176"/>
      <c r="N406" s="177"/>
      <c r="O406" s="176"/>
      <c r="P406" s="176"/>
      <c r="Q406" s="176"/>
      <c r="R406" s="176"/>
      <c r="S406" s="176"/>
      <c r="T406" s="178">
        <v>30</v>
      </c>
      <c r="U406" s="178"/>
      <c r="V406" s="178"/>
      <c r="W406" s="178"/>
      <c r="X406" s="178"/>
      <c r="Y406" s="178"/>
      <c r="Z406" s="178"/>
      <c r="AA406" s="178"/>
    </row>
    <row r="407" spans="1:27" ht="13">
      <c r="A40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07" s="9">
        <v>263</v>
      </c>
      <c r="C407" s="10" t="str">
        <f t="shared" si="23"/>
        <v>2级-2级</v>
      </c>
      <c r="D407" s="10" t="s">
        <v>115</v>
      </c>
      <c r="E407" s="10" t="s">
        <v>325</v>
      </c>
      <c r="F407" s="10" t="s">
        <v>115</v>
      </c>
      <c r="G407" s="10" t="s">
        <v>323</v>
      </c>
      <c r="H407" s="81" t="s">
        <v>185</v>
      </c>
      <c r="I407" s="77" t="s">
        <v>5</v>
      </c>
      <c r="J407" s="26">
        <v>48727.02</v>
      </c>
      <c r="K407" s="54"/>
      <c r="L407" s="55"/>
      <c r="M407" s="58"/>
      <c r="N407" s="57"/>
      <c r="O407" s="58"/>
      <c r="P407" s="58"/>
      <c r="Q407" s="58"/>
      <c r="R407" s="58"/>
      <c r="S407" s="58"/>
      <c r="T407">
        <v>82</v>
      </c>
      <c r="U407" s="162"/>
      <c r="V407" s="162"/>
      <c r="W407" s="162"/>
      <c r="X407" s="162"/>
      <c r="Y407" s="162"/>
      <c r="Z407" s="162"/>
      <c r="AA407" s="162"/>
    </row>
    <row r="408" spans="1:27" ht="13">
      <c r="A408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408" s="9">
        <v>142</v>
      </c>
      <c r="C408" s="10" t="str">
        <f t="shared" si="23"/>
        <v>3级-2级</v>
      </c>
      <c r="D408" s="10" t="s">
        <v>69</v>
      </c>
      <c r="E408" s="10" t="s">
        <v>205</v>
      </c>
      <c r="F408" s="10" t="s">
        <v>66</v>
      </c>
      <c r="G408" s="10" t="s">
        <v>80</v>
      </c>
      <c r="H408" s="79" t="s">
        <v>204</v>
      </c>
      <c r="I408" s="77" t="s">
        <v>6</v>
      </c>
      <c r="J408" s="26">
        <v>48544.800000000003</v>
      </c>
      <c r="K408" s="22"/>
      <c r="L408" s="23"/>
      <c r="M408" s="20"/>
      <c r="N408" s="24"/>
      <c r="O408" s="20"/>
      <c r="P408" s="20"/>
      <c r="Q408" s="20"/>
      <c r="R408" s="20"/>
      <c r="S408" s="20"/>
      <c r="T408">
        <v>30</v>
      </c>
    </row>
    <row r="409" spans="1:27" s="178" customFormat="1" ht="13">
      <c r="A409" s="147" t="str">
        <f>HYPERLINK("C:\Users\chizh\Desktop\ffcell\提取结果.xlsx#'4内部关联现金流-1'!A1","[提取结果.xlsx]4内部关联现金流-1")</f>
        <v>[提取结果.xlsx]4内部关联现金流-1</v>
      </c>
      <c r="B409" s="9">
        <v>526</v>
      </c>
      <c r="C409" s="10" t="str">
        <f t="shared" si="23"/>
        <v>4级-2级</v>
      </c>
      <c r="D409" s="73" t="s">
        <v>72</v>
      </c>
      <c r="E409" s="73" t="s">
        <v>173</v>
      </c>
      <c r="F409" s="73" t="s">
        <v>66</v>
      </c>
      <c r="G409" s="73" t="s">
        <v>436</v>
      </c>
      <c r="H409" s="81" t="s">
        <v>437</v>
      </c>
      <c r="I409" s="77" t="s">
        <v>3</v>
      </c>
      <c r="J409" s="26">
        <v>47866</v>
      </c>
      <c r="K409" s="54"/>
      <c r="L409" s="55"/>
      <c r="M409" s="56"/>
      <c r="N409" s="24"/>
      <c r="O409" s="20"/>
      <c r="P409" s="20"/>
      <c r="Q409" s="20"/>
      <c r="R409" s="20"/>
      <c r="S409" s="20"/>
      <c r="T409">
        <v>44</v>
      </c>
      <c r="U409"/>
      <c r="V409"/>
      <c r="W409"/>
      <c r="X409"/>
      <c r="Y409"/>
      <c r="Z409"/>
      <c r="AA409"/>
    </row>
    <row r="410" spans="1:27" ht="13">
      <c r="A410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410" s="172">
        <v>569</v>
      </c>
      <c r="C410" s="152" t="str">
        <f t="shared" si="23"/>
        <v>2级-4级</v>
      </c>
      <c r="D410" s="152" t="s">
        <v>66</v>
      </c>
      <c r="E410" s="152" t="s">
        <v>90</v>
      </c>
      <c r="F410" s="152" t="s">
        <v>72</v>
      </c>
      <c r="G410" s="152" t="s">
        <v>173</v>
      </c>
      <c r="H410" s="193" t="s">
        <v>490</v>
      </c>
      <c r="I410" s="174" t="s">
        <v>6</v>
      </c>
      <c r="J410" s="175">
        <v>47866</v>
      </c>
      <c r="K410" s="173"/>
      <c r="L410" s="174"/>
      <c r="M410" s="176"/>
      <c r="N410" s="177"/>
      <c r="O410" s="176"/>
      <c r="P410" s="176"/>
      <c r="Q410" s="176"/>
      <c r="R410" s="176"/>
      <c r="S410" s="176"/>
      <c r="T410" s="178">
        <v>12</v>
      </c>
      <c r="U410" s="178"/>
      <c r="V410" s="178"/>
      <c r="W410" s="178"/>
      <c r="X410" s="178"/>
      <c r="Y410" s="178"/>
      <c r="Z410" s="178"/>
      <c r="AA410" s="178"/>
    </row>
    <row r="411" spans="1:27" ht="13">
      <c r="A41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11" s="9">
        <v>50</v>
      </c>
      <c r="C411" s="10" t="str">
        <f t="shared" si="23"/>
        <v>3级-3级</v>
      </c>
      <c r="D411" s="10" t="s">
        <v>116</v>
      </c>
      <c r="E411" s="10" t="s">
        <v>127</v>
      </c>
      <c r="F411" s="10" t="s">
        <v>116</v>
      </c>
      <c r="G411" s="10" t="s">
        <v>158</v>
      </c>
      <c r="H411" s="81" t="s">
        <v>159</v>
      </c>
      <c r="I411" s="77" t="s">
        <v>9</v>
      </c>
      <c r="J411" s="26">
        <v>47280</v>
      </c>
      <c r="K411" s="22"/>
      <c r="L411" s="23"/>
      <c r="M411" s="32"/>
      <c r="N411" s="24"/>
      <c r="O411" s="20"/>
      <c r="P411" s="20"/>
      <c r="Q411" s="33"/>
      <c r="R411" s="33"/>
      <c r="S411" s="33"/>
      <c r="T411">
        <v>122</v>
      </c>
    </row>
    <row r="412" spans="1:27" ht="13">
      <c r="A41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12" s="172">
        <v>602</v>
      </c>
      <c r="C412" s="152" t="s">
        <v>499</v>
      </c>
      <c r="D412" s="152" t="s">
        <v>69</v>
      </c>
      <c r="E412" s="152" t="s">
        <v>158</v>
      </c>
      <c r="F412" s="152" t="s">
        <v>69</v>
      </c>
      <c r="G412" s="152" t="s">
        <v>127</v>
      </c>
      <c r="H412" s="193"/>
      <c r="I412" s="174" t="s">
        <v>3</v>
      </c>
      <c r="J412" s="175">
        <v>47280</v>
      </c>
      <c r="K412" s="173"/>
      <c r="L412" s="174"/>
      <c r="M412" s="176"/>
      <c r="N412" s="177"/>
      <c r="O412" s="176"/>
      <c r="P412" s="176"/>
      <c r="Q412" s="176"/>
      <c r="R412" s="176"/>
      <c r="S412" s="176"/>
      <c r="T412" s="178">
        <v>24</v>
      </c>
      <c r="U412" s="178"/>
      <c r="V412" s="178"/>
      <c r="W412" s="178"/>
      <c r="X412" s="178"/>
      <c r="Y412" s="178"/>
      <c r="Z412" s="178"/>
      <c r="AA412" s="178"/>
    </row>
    <row r="413" spans="1:27" ht="13">
      <c r="A41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13" s="9">
        <v>330</v>
      </c>
      <c r="C413" s="10" t="str">
        <f>TEXT(D413,"000")&amp;"-"&amp;TEXT(F413,"000")</f>
        <v>4级-3级</v>
      </c>
      <c r="D413" s="10" t="s">
        <v>72</v>
      </c>
      <c r="E413" s="10" t="s">
        <v>97</v>
      </c>
      <c r="F413" s="10" t="s">
        <v>69</v>
      </c>
      <c r="G413" s="10" t="s">
        <v>357</v>
      </c>
      <c r="H413" s="118" t="s">
        <v>306</v>
      </c>
      <c r="I413" s="77" t="s">
        <v>3</v>
      </c>
      <c r="J413" s="26">
        <v>47122.559999999998</v>
      </c>
      <c r="K413" s="22"/>
      <c r="L413" s="23"/>
      <c r="M413" s="20"/>
      <c r="N413" s="24"/>
      <c r="O413" s="20"/>
      <c r="P413" s="20"/>
      <c r="Q413" s="20"/>
      <c r="R413" s="20"/>
      <c r="S413" s="20"/>
      <c r="T413">
        <v>38</v>
      </c>
    </row>
    <row r="414" spans="1:27" ht="13" customHeight="1">
      <c r="A41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14" s="9">
        <v>379</v>
      </c>
      <c r="C414" s="73" t="str">
        <f>TEXT(D414,"000")&amp;"-"&amp;TEXT(F414,"000")</f>
        <v>4级-3级</v>
      </c>
      <c r="D414" s="73" t="s">
        <v>72</v>
      </c>
      <c r="E414" s="73" t="s">
        <v>76</v>
      </c>
      <c r="F414" s="75" t="s">
        <v>69</v>
      </c>
      <c r="G414" s="75" t="s">
        <v>364</v>
      </c>
      <c r="H414" s="76" t="s">
        <v>306</v>
      </c>
      <c r="I414" s="77" t="s">
        <v>3</v>
      </c>
      <c r="J414" s="78">
        <v>46227.96</v>
      </c>
      <c r="K414" s="22"/>
      <c r="L414" s="23"/>
      <c r="M414" s="20"/>
      <c r="N414" s="24"/>
      <c r="O414" s="20"/>
      <c r="P414" s="20"/>
      <c r="Q414" s="20"/>
      <c r="R414" s="20"/>
      <c r="S414" s="20"/>
      <c r="T414">
        <v>42</v>
      </c>
    </row>
    <row r="415" spans="1:27" ht="13" customHeight="1">
      <c r="A41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15" s="9">
        <v>610</v>
      </c>
      <c r="C415" s="10" t="s">
        <v>500</v>
      </c>
      <c r="D415" s="10" t="s">
        <v>69</v>
      </c>
      <c r="E415" s="10" t="s">
        <v>158</v>
      </c>
      <c r="F415" s="10" t="s">
        <v>66</v>
      </c>
      <c r="G415" s="10" t="s">
        <v>179</v>
      </c>
      <c r="H415" s="79"/>
      <c r="I415" s="77" t="s">
        <v>3</v>
      </c>
      <c r="J415" s="26">
        <v>46222</v>
      </c>
      <c r="K415" s="22"/>
      <c r="L415" s="23"/>
      <c r="M415" s="20"/>
      <c r="N415" s="24"/>
      <c r="O415" s="20"/>
      <c r="P415" s="20"/>
      <c r="Q415" s="20"/>
      <c r="R415" s="20"/>
      <c r="S415" s="20"/>
      <c r="T415">
        <v>33</v>
      </c>
    </row>
    <row r="416" spans="1:27" ht="13">
      <c r="A41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16" s="9">
        <v>224</v>
      </c>
      <c r="C416" s="10" t="str">
        <f>TEXT(D416,"000")&amp;"-"&amp;TEXT(F416,"000")</f>
        <v>000-3级</v>
      </c>
      <c r="D416" s="10"/>
      <c r="E416" s="153"/>
      <c r="F416" s="10" t="s">
        <v>116</v>
      </c>
      <c r="G416" s="10" t="s">
        <v>180</v>
      </c>
      <c r="H416" s="81" t="s">
        <v>298</v>
      </c>
      <c r="I416" s="77" t="s">
        <v>9</v>
      </c>
      <c r="J416" s="26">
        <v>46009</v>
      </c>
      <c r="K416" s="22"/>
      <c r="L416" s="23"/>
      <c r="M416" s="38"/>
      <c r="N416" s="24"/>
      <c r="O416" s="20"/>
      <c r="P416" s="20" t="str">
        <f>IF(N416=0,"OK","待核对")</f>
        <v>OK</v>
      </c>
      <c r="Q416" s="20"/>
      <c r="R416" s="20"/>
      <c r="S416" s="20"/>
      <c r="T416">
        <v>42</v>
      </c>
      <c r="U416" s="162"/>
      <c r="V416" s="162"/>
      <c r="W416" s="162"/>
      <c r="X416" s="162"/>
      <c r="Y416" s="162"/>
      <c r="Z416" s="162"/>
      <c r="AA416" s="162"/>
    </row>
    <row r="417" spans="1:27" ht="13">
      <c r="A41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17" s="9">
        <v>270</v>
      </c>
      <c r="C417" s="10" t="str">
        <f>TEXT(D417,"000")&amp;"-"&amp;TEXT(F417,"000")</f>
        <v>2级-1级</v>
      </c>
      <c r="D417" s="10" t="s">
        <v>66</v>
      </c>
      <c r="E417" s="10" t="s">
        <v>98</v>
      </c>
      <c r="F417" s="10" t="s">
        <v>64</v>
      </c>
      <c r="G417" s="10" t="s">
        <v>65</v>
      </c>
      <c r="H417" s="81" t="s">
        <v>256</v>
      </c>
      <c r="I417" s="77" t="s">
        <v>5</v>
      </c>
      <c r="J417" s="26">
        <v>45000</v>
      </c>
      <c r="K417" s="54"/>
      <c r="L417" s="55"/>
      <c r="M417" s="56"/>
      <c r="N417" s="57"/>
      <c r="O417" s="58"/>
      <c r="P417" s="58"/>
      <c r="Q417" s="58"/>
      <c r="R417" s="58"/>
      <c r="S417" s="58"/>
      <c r="T417">
        <v>90</v>
      </c>
      <c r="U417" s="162"/>
      <c r="V417" s="162"/>
      <c r="W417" s="162"/>
      <c r="X417" s="162"/>
      <c r="Y417" s="162"/>
      <c r="Z417" s="162"/>
      <c r="AA417" s="162"/>
    </row>
    <row r="418" spans="1:27" s="178" customFormat="1" ht="13">
      <c r="A41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18" s="9">
        <v>594</v>
      </c>
      <c r="C418" s="10" t="s">
        <v>499</v>
      </c>
      <c r="D418" s="10" t="s">
        <v>69</v>
      </c>
      <c r="E418" s="10" t="s">
        <v>158</v>
      </c>
      <c r="F418" s="10" t="s">
        <v>69</v>
      </c>
      <c r="G418" s="10" t="s">
        <v>121</v>
      </c>
      <c r="H418" s="79"/>
      <c r="I418" s="77" t="s">
        <v>3</v>
      </c>
      <c r="J418" s="26">
        <v>44375</v>
      </c>
      <c r="K418" s="22"/>
      <c r="L418" s="23"/>
      <c r="M418" s="20"/>
      <c r="N418" s="24"/>
      <c r="O418" s="20"/>
      <c r="P418" s="20"/>
      <c r="Q418" s="20"/>
      <c r="R418" s="20"/>
      <c r="S418" s="20"/>
      <c r="T418">
        <v>16</v>
      </c>
      <c r="U418"/>
      <c r="V418"/>
      <c r="W418"/>
      <c r="X418"/>
      <c r="Y418"/>
      <c r="Z418"/>
      <c r="AA418"/>
    </row>
    <row r="419" spans="1:27" ht="13">
      <c r="A41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19" s="9">
        <v>151</v>
      </c>
      <c r="C419" s="10" t="str">
        <f t="shared" ref="C419:C445" si="24">TEXT(D419,"000")&amp;"-"&amp;TEXT(F419,"000")</f>
        <v>2级-3级</v>
      </c>
      <c r="D419" s="10" t="s">
        <v>66</v>
      </c>
      <c r="E419" s="10" t="s">
        <v>84</v>
      </c>
      <c r="F419" s="10" t="s">
        <v>69</v>
      </c>
      <c r="G419" s="11" t="s">
        <v>226</v>
      </c>
      <c r="H419" s="81" t="s">
        <v>227</v>
      </c>
      <c r="I419" s="77" t="s">
        <v>6</v>
      </c>
      <c r="J419" s="26">
        <v>44031.4</v>
      </c>
      <c r="K419" s="22"/>
      <c r="L419" s="23"/>
      <c r="M419" s="32"/>
      <c r="N419" s="24"/>
      <c r="O419" s="20"/>
      <c r="P419" s="20"/>
      <c r="Q419" s="20"/>
      <c r="R419" s="20"/>
      <c r="S419" s="20"/>
      <c r="T419">
        <v>2</v>
      </c>
    </row>
    <row r="420" spans="1:27" ht="13" customHeight="1">
      <c r="A42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20" s="9">
        <v>384</v>
      </c>
      <c r="C420" s="73" t="str">
        <f t="shared" si="24"/>
        <v>4级-3级</v>
      </c>
      <c r="D420" s="73" t="s">
        <v>72</v>
      </c>
      <c r="E420" s="73" t="s">
        <v>76</v>
      </c>
      <c r="F420" s="75" t="s">
        <v>69</v>
      </c>
      <c r="G420" s="75" t="s">
        <v>158</v>
      </c>
      <c r="H420" s="76" t="s">
        <v>306</v>
      </c>
      <c r="I420" s="77" t="s">
        <v>3</v>
      </c>
      <c r="J420" s="78">
        <v>43871</v>
      </c>
      <c r="K420" s="22"/>
      <c r="L420" s="23"/>
      <c r="M420" s="20"/>
      <c r="N420" s="24"/>
      <c r="O420" s="20"/>
      <c r="P420" s="20"/>
      <c r="Q420" s="20"/>
      <c r="R420" s="20"/>
      <c r="S420" s="20"/>
      <c r="T420">
        <v>47</v>
      </c>
    </row>
    <row r="421" spans="1:27" s="178" customFormat="1" ht="13" customHeight="1">
      <c r="A42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21" s="9">
        <v>62</v>
      </c>
      <c r="C421" s="10" t="str">
        <f t="shared" si="24"/>
        <v>2级-3级</v>
      </c>
      <c r="D421" s="10" t="s">
        <v>66</v>
      </c>
      <c r="E421" s="10" t="s">
        <v>81</v>
      </c>
      <c r="F421" s="10" t="s">
        <v>69</v>
      </c>
      <c r="G421" s="10" t="s">
        <v>170</v>
      </c>
      <c r="H421" s="81" t="s">
        <v>129</v>
      </c>
      <c r="I421" s="77" t="s">
        <v>3</v>
      </c>
      <c r="J421" s="26">
        <v>42500</v>
      </c>
      <c r="K421" s="22"/>
      <c r="L421" s="23"/>
      <c r="M421" s="32"/>
      <c r="N421" s="24"/>
      <c r="O421" s="20"/>
      <c r="P421" s="20"/>
      <c r="Q421" s="33"/>
      <c r="R421" s="33"/>
      <c r="S421" s="33"/>
      <c r="T421">
        <v>134</v>
      </c>
      <c r="U421"/>
      <c r="V421"/>
      <c r="W421" t="s">
        <v>709</v>
      </c>
      <c r="X421"/>
      <c r="Y421"/>
      <c r="Z421"/>
      <c r="AA421"/>
    </row>
    <row r="422" spans="1:27" s="178" customFormat="1" ht="13">
      <c r="A42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22" s="9">
        <v>316</v>
      </c>
      <c r="C422" s="10" t="str">
        <f t="shared" si="24"/>
        <v>4级-3级</v>
      </c>
      <c r="D422" s="10" t="s">
        <v>72</v>
      </c>
      <c r="E422" s="10" t="s">
        <v>97</v>
      </c>
      <c r="F422" s="10" t="s">
        <v>69</v>
      </c>
      <c r="G422" s="10" t="s">
        <v>194</v>
      </c>
      <c r="H422" s="118" t="s">
        <v>165</v>
      </c>
      <c r="I422" s="77" t="s">
        <v>6</v>
      </c>
      <c r="J422" s="26">
        <v>42184.15</v>
      </c>
      <c r="K422" s="22"/>
      <c r="L422" s="23"/>
      <c r="M422" s="20"/>
      <c r="N422" s="24"/>
      <c r="O422" s="20"/>
      <c r="P422" s="20"/>
      <c r="Q422" s="20"/>
      <c r="R422" s="20"/>
      <c r="S422" s="20"/>
      <c r="T422">
        <v>24</v>
      </c>
      <c r="U422"/>
      <c r="V422"/>
      <c r="W422"/>
      <c r="X422"/>
      <c r="Y422"/>
      <c r="Z422"/>
      <c r="AA422"/>
    </row>
    <row r="423" spans="1:27" s="178" customFormat="1" ht="13">
      <c r="A423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23" s="172">
        <v>810</v>
      </c>
      <c r="C423" s="157" t="str">
        <f t="shared" si="24"/>
        <v>3级-4级</v>
      </c>
      <c r="D423" s="157" t="s">
        <v>69</v>
      </c>
      <c r="E423" s="157" t="s">
        <v>194</v>
      </c>
      <c r="F423" s="157" t="s">
        <v>72</v>
      </c>
      <c r="G423" s="157" t="s">
        <v>97</v>
      </c>
      <c r="H423" s="179" t="s">
        <v>129</v>
      </c>
      <c r="I423" s="191" t="s">
        <v>5</v>
      </c>
      <c r="J423" s="192">
        <v>42184.15</v>
      </c>
      <c r="K423" s="173"/>
      <c r="L423" s="174"/>
      <c r="M423" s="176"/>
      <c r="N423" s="177"/>
      <c r="O423" s="176"/>
      <c r="P423" s="176"/>
      <c r="Q423" s="176"/>
      <c r="R423" s="176"/>
      <c r="S423" s="176"/>
      <c r="T423" s="178">
        <v>475</v>
      </c>
    </row>
    <row r="424" spans="1:27" ht="13">
      <c r="A42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24" s="9">
        <v>310</v>
      </c>
      <c r="C424" s="10" t="str">
        <f t="shared" si="24"/>
        <v>4级-3级</v>
      </c>
      <c r="D424" s="10" t="s">
        <v>72</v>
      </c>
      <c r="E424" s="10" t="s">
        <v>97</v>
      </c>
      <c r="F424" s="10" t="s">
        <v>69</v>
      </c>
      <c r="G424" s="10" t="s">
        <v>349</v>
      </c>
      <c r="H424" s="118" t="s">
        <v>306</v>
      </c>
      <c r="I424" s="77" t="s">
        <v>3</v>
      </c>
      <c r="J424" s="26">
        <v>41587.42</v>
      </c>
      <c r="K424" s="22"/>
      <c r="L424" s="23"/>
      <c r="M424" s="20"/>
      <c r="N424" s="24"/>
      <c r="O424" s="20"/>
      <c r="P424" s="20"/>
      <c r="Q424" s="20"/>
      <c r="R424" s="20"/>
      <c r="S424" s="20"/>
      <c r="T424">
        <v>18</v>
      </c>
    </row>
    <row r="425" spans="1:27" ht="13">
      <c r="A42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25" s="9">
        <v>250</v>
      </c>
      <c r="C425" s="10" t="str">
        <f t="shared" si="24"/>
        <v>2级-3级</v>
      </c>
      <c r="D425" s="10" t="s">
        <v>115</v>
      </c>
      <c r="E425" s="11" t="s">
        <v>308</v>
      </c>
      <c r="F425" s="10" t="s">
        <v>116</v>
      </c>
      <c r="G425" s="148" t="s">
        <v>313</v>
      </c>
      <c r="H425" s="76" t="s">
        <v>314</v>
      </c>
      <c r="I425" s="77" t="s">
        <v>9</v>
      </c>
      <c r="J425" s="26">
        <v>40964.5</v>
      </c>
      <c r="K425" s="22"/>
      <c r="L425" s="23"/>
      <c r="M425" s="38"/>
      <c r="N425" s="24"/>
      <c r="O425" s="20"/>
      <c r="P425" s="20" t="str">
        <f>IF(N425=0,"OK","待核对")</f>
        <v>OK</v>
      </c>
      <c r="Q425" s="20"/>
      <c r="R425" s="20"/>
      <c r="S425" s="20"/>
      <c r="T425">
        <v>68</v>
      </c>
      <c r="U425" s="162"/>
      <c r="V425" s="162"/>
      <c r="W425" s="162"/>
      <c r="X425" s="162"/>
      <c r="Y425" s="162"/>
      <c r="Z425" s="162"/>
      <c r="AA425" s="162"/>
    </row>
    <row r="426" spans="1:27" ht="13">
      <c r="A426" s="147" t="str">
        <f>HYPERLINK("C:\Users\chizh\Desktop\ffcell\提取结果.xlsx#'4内部关联现金流-1'!A1","[提取结果.xlsx]4内部关联现金流-1")</f>
        <v>[提取结果.xlsx]4内部关联现金流-1</v>
      </c>
      <c r="B426" s="9">
        <v>527</v>
      </c>
      <c r="C426" s="10" t="str">
        <f t="shared" si="24"/>
        <v>4级-2级</v>
      </c>
      <c r="D426" s="73" t="s">
        <v>72</v>
      </c>
      <c r="E426" s="73" t="s">
        <v>173</v>
      </c>
      <c r="F426" s="73" t="s">
        <v>66</v>
      </c>
      <c r="G426" s="73" t="s">
        <v>221</v>
      </c>
      <c r="H426" s="81" t="s">
        <v>437</v>
      </c>
      <c r="I426" s="77" t="s">
        <v>3</v>
      </c>
      <c r="J426" s="26">
        <v>40866</v>
      </c>
      <c r="K426" s="54"/>
      <c r="L426" s="55"/>
      <c r="M426" s="56"/>
      <c r="N426" s="24"/>
      <c r="O426" s="20"/>
      <c r="P426" s="20"/>
      <c r="Q426" s="20"/>
      <c r="R426" s="20"/>
      <c r="S426" s="20"/>
      <c r="T426">
        <v>45</v>
      </c>
    </row>
    <row r="427" spans="1:27" ht="13">
      <c r="A42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27" s="9">
        <v>396</v>
      </c>
      <c r="C427" s="73" t="str">
        <f t="shared" si="24"/>
        <v>4级-3级</v>
      </c>
      <c r="D427" s="73" t="s">
        <v>72</v>
      </c>
      <c r="E427" s="73" t="s">
        <v>76</v>
      </c>
      <c r="F427" s="73" t="s">
        <v>69</v>
      </c>
      <c r="G427" s="73" t="s">
        <v>161</v>
      </c>
      <c r="H427" s="79" t="s">
        <v>165</v>
      </c>
      <c r="I427" s="77" t="s">
        <v>6</v>
      </c>
      <c r="J427" s="26">
        <v>40516.799999999996</v>
      </c>
      <c r="K427" s="22"/>
      <c r="L427" s="23"/>
      <c r="M427" s="20"/>
      <c r="N427" s="24"/>
      <c r="O427" s="20"/>
      <c r="P427" s="20"/>
      <c r="Q427" s="20"/>
      <c r="R427" s="20"/>
      <c r="S427" s="20"/>
      <c r="T427">
        <v>63</v>
      </c>
    </row>
    <row r="428" spans="1:27" ht="13" customHeight="1">
      <c r="A428" s="147" t="str">
        <f>HYPERLINK("C:\Users\chizh\Desktop\ffcell\提取结果.xlsx#'4内部关联现金流'!A1","[提取结果.xlsx]4内部关联现金流")</f>
        <v>[提取结果.xlsx]4内部关联现金流</v>
      </c>
      <c r="B428" s="9">
        <v>475</v>
      </c>
      <c r="C428" s="85" t="str">
        <f t="shared" si="24"/>
        <v>4级-4级</v>
      </c>
      <c r="D428" s="100" t="s">
        <v>72</v>
      </c>
      <c r="E428" s="85" t="s">
        <v>80</v>
      </c>
      <c r="F428" s="100" t="s">
        <v>72</v>
      </c>
      <c r="G428" s="100" t="s">
        <v>76</v>
      </c>
      <c r="H428" s="104" t="s">
        <v>383</v>
      </c>
      <c r="I428" s="94" t="s">
        <v>6</v>
      </c>
      <c r="J428" s="89">
        <v>39587.99</v>
      </c>
      <c r="K428" s="22"/>
      <c r="L428" s="23"/>
      <c r="M428" s="20"/>
      <c r="N428" s="24"/>
      <c r="O428" s="20"/>
      <c r="P428" s="20"/>
      <c r="Q428" s="20"/>
      <c r="R428" s="20"/>
      <c r="S428" s="20"/>
      <c r="T428">
        <v>56</v>
      </c>
    </row>
    <row r="429" spans="1:27" ht="13" customHeight="1">
      <c r="A42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29" s="9">
        <v>262</v>
      </c>
      <c r="C429" s="10" t="str">
        <f t="shared" si="24"/>
        <v>2级-4级</v>
      </c>
      <c r="D429" s="10" t="s">
        <v>115</v>
      </c>
      <c r="E429" s="10" t="s">
        <v>325</v>
      </c>
      <c r="F429" s="10" t="s">
        <v>163</v>
      </c>
      <c r="G429" s="10" t="s">
        <v>326</v>
      </c>
      <c r="H429" s="81" t="s">
        <v>327</v>
      </c>
      <c r="I429" s="77" t="s">
        <v>5</v>
      </c>
      <c r="J429" s="26">
        <v>39350.44</v>
      </c>
      <c r="K429" s="54"/>
      <c r="L429" s="55"/>
      <c r="M429" s="58"/>
      <c r="N429" s="57"/>
      <c r="O429" s="58"/>
      <c r="P429" s="58"/>
      <c r="Q429" s="58"/>
      <c r="R429" s="58"/>
      <c r="S429" s="58"/>
      <c r="T429">
        <v>81</v>
      </c>
      <c r="U429" s="162"/>
      <c r="V429" s="162"/>
      <c r="W429" s="162"/>
      <c r="X429" s="162"/>
      <c r="Y429" s="162"/>
      <c r="Z429" s="162"/>
      <c r="AA429" s="162"/>
    </row>
    <row r="430" spans="1:27" ht="13">
      <c r="A430" s="171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30" s="172">
        <v>269</v>
      </c>
      <c r="C430" s="152" t="str">
        <f t="shared" si="24"/>
        <v>2级-4级</v>
      </c>
      <c r="D430" s="152" t="s">
        <v>115</v>
      </c>
      <c r="E430" s="152" t="s">
        <v>325</v>
      </c>
      <c r="F430" s="152" t="s">
        <v>163</v>
      </c>
      <c r="G430" s="152" t="s">
        <v>326</v>
      </c>
      <c r="H430" s="189" t="s">
        <v>327</v>
      </c>
      <c r="I430" s="174" t="s">
        <v>5</v>
      </c>
      <c r="J430" s="175">
        <v>39350.44</v>
      </c>
      <c r="K430" s="173"/>
      <c r="L430" s="174"/>
      <c r="M430" s="176"/>
      <c r="N430" s="177"/>
      <c r="O430" s="176"/>
      <c r="P430" s="176"/>
      <c r="Q430" s="176"/>
      <c r="R430" s="176"/>
      <c r="S430" s="176"/>
      <c r="T430" s="178">
        <v>88</v>
      </c>
      <c r="U430" s="267"/>
      <c r="V430" s="267"/>
      <c r="W430" s="267"/>
      <c r="X430" s="267"/>
      <c r="Y430" s="267"/>
      <c r="Z430" s="267"/>
      <c r="AA430" s="267"/>
    </row>
    <row r="431" spans="1:27" ht="13">
      <c r="A431" s="171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31" s="172">
        <v>393</v>
      </c>
      <c r="C431" s="152" t="str">
        <f t="shared" si="24"/>
        <v>4级-2级</v>
      </c>
      <c r="D431" s="152" t="s">
        <v>72</v>
      </c>
      <c r="E431" s="152" t="s">
        <v>76</v>
      </c>
      <c r="F431" s="152" t="s">
        <v>66</v>
      </c>
      <c r="G431" s="152" t="s">
        <v>362</v>
      </c>
      <c r="H431" s="193" t="s">
        <v>165</v>
      </c>
      <c r="I431" s="174" t="s">
        <v>6</v>
      </c>
      <c r="J431" s="175">
        <v>39350.44</v>
      </c>
      <c r="K431" s="173"/>
      <c r="L431" s="174"/>
      <c r="M431" s="176"/>
      <c r="N431" s="177"/>
      <c r="O431" s="176"/>
      <c r="P431" s="176"/>
      <c r="Q431" s="176"/>
      <c r="R431" s="176"/>
      <c r="S431" s="176"/>
      <c r="T431" s="178">
        <v>59</v>
      </c>
      <c r="U431" s="178"/>
      <c r="V431" s="178"/>
      <c r="W431" s="178"/>
      <c r="X431" s="178"/>
      <c r="Y431" s="178"/>
      <c r="Z431" s="178"/>
      <c r="AA431" s="178"/>
    </row>
    <row r="432" spans="1:27" ht="13" customHeight="1">
      <c r="A43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32" s="9">
        <v>357</v>
      </c>
      <c r="C432" s="73" t="str">
        <f t="shared" si="24"/>
        <v>4级-3级</v>
      </c>
      <c r="D432" s="73" t="s">
        <v>72</v>
      </c>
      <c r="E432" s="73" t="s">
        <v>76</v>
      </c>
      <c r="F432" s="75" t="s">
        <v>69</v>
      </c>
      <c r="G432" s="75" t="s">
        <v>357</v>
      </c>
      <c r="H432" s="76" t="s">
        <v>306</v>
      </c>
      <c r="I432" s="77" t="s">
        <v>3</v>
      </c>
      <c r="J432" s="78">
        <v>39043.160000000003</v>
      </c>
      <c r="K432" s="22"/>
      <c r="L432" s="23"/>
      <c r="M432" s="20"/>
      <c r="N432" s="24"/>
      <c r="O432" s="20"/>
      <c r="P432" s="20"/>
      <c r="Q432" s="20"/>
      <c r="R432" s="20"/>
      <c r="S432" s="20"/>
      <c r="T432">
        <v>20</v>
      </c>
    </row>
    <row r="433" spans="1:27" s="178" customFormat="1" ht="13" customHeight="1">
      <c r="A43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33" s="9">
        <v>366</v>
      </c>
      <c r="C433" s="73" t="str">
        <f t="shared" si="24"/>
        <v>4级-3级</v>
      </c>
      <c r="D433" s="73" t="s">
        <v>72</v>
      </c>
      <c r="E433" s="73" t="s">
        <v>76</v>
      </c>
      <c r="F433" s="75" t="s">
        <v>69</v>
      </c>
      <c r="G433" s="75" t="s">
        <v>341</v>
      </c>
      <c r="H433" s="76" t="s">
        <v>306</v>
      </c>
      <c r="I433" s="77" t="s">
        <v>3</v>
      </c>
      <c r="J433" s="78">
        <v>38425.379999999997</v>
      </c>
      <c r="K433" s="22"/>
      <c r="L433" s="23"/>
      <c r="M433" s="20"/>
      <c r="N433" s="24"/>
      <c r="O433" s="20"/>
      <c r="P433" s="20"/>
      <c r="Q433" s="20"/>
      <c r="R433" s="20"/>
      <c r="S433" s="20"/>
      <c r="T433">
        <v>29</v>
      </c>
      <c r="U433"/>
      <c r="V433"/>
      <c r="W433"/>
      <c r="X433"/>
      <c r="Y433"/>
      <c r="Z433"/>
      <c r="AA433"/>
    </row>
    <row r="434" spans="1:27" ht="13" customHeight="1">
      <c r="A434" s="171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34" s="172">
        <v>687</v>
      </c>
      <c r="C434" s="157" t="str">
        <f t="shared" si="24"/>
        <v>3级-4级</v>
      </c>
      <c r="D434" s="157" t="s">
        <v>69</v>
      </c>
      <c r="E434" s="157" t="s">
        <v>341</v>
      </c>
      <c r="F434" s="157" t="s">
        <v>72</v>
      </c>
      <c r="G434" s="157" t="s">
        <v>76</v>
      </c>
      <c r="H434" s="190" t="s">
        <v>532</v>
      </c>
      <c r="I434" s="191" t="s">
        <v>9</v>
      </c>
      <c r="J434" s="192">
        <v>38425.379999999997</v>
      </c>
      <c r="K434" s="173"/>
      <c r="L434" s="174"/>
      <c r="M434" s="236"/>
      <c r="N434" s="177"/>
      <c r="O434" s="176"/>
      <c r="P434" s="176" t="str">
        <f>IF(N434=0,"OK","待核对")</f>
        <v>OK</v>
      </c>
      <c r="Q434" s="176"/>
      <c r="R434" s="176"/>
      <c r="S434" s="176"/>
      <c r="T434" s="178">
        <v>94</v>
      </c>
      <c r="U434" s="178"/>
      <c r="V434" s="178"/>
      <c r="W434" s="178"/>
      <c r="X434" s="178"/>
      <c r="Y434" s="178"/>
      <c r="Z434" s="178"/>
      <c r="AA434" s="178"/>
    </row>
    <row r="435" spans="1:27" ht="13">
      <c r="A435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35" s="172">
        <v>158</v>
      </c>
      <c r="C435" s="152" t="str">
        <f t="shared" si="24"/>
        <v>2级-4级</v>
      </c>
      <c r="D435" s="152" t="s">
        <v>66</v>
      </c>
      <c r="E435" s="152" t="s">
        <v>84</v>
      </c>
      <c r="F435" s="152" t="s">
        <v>72</v>
      </c>
      <c r="G435" s="152" t="s">
        <v>173</v>
      </c>
      <c r="H435" s="196" t="s">
        <v>235</v>
      </c>
      <c r="I435" s="174" t="s">
        <v>6</v>
      </c>
      <c r="J435" s="175">
        <v>37686</v>
      </c>
      <c r="K435" s="173"/>
      <c r="L435" s="174"/>
      <c r="M435" s="236"/>
      <c r="N435" s="177"/>
      <c r="O435" s="176"/>
      <c r="P435" s="176" t="str">
        <f>IF(N435=0,"OK","待核对")</f>
        <v>OK</v>
      </c>
      <c r="Q435" s="176"/>
      <c r="R435" s="176"/>
      <c r="S435" s="176"/>
      <c r="T435" s="178">
        <v>9</v>
      </c>
      <c r="U435" s="178"/>
      <c r="V435" s="178"/>
      <c r="W435" s="178"/>
      <c r="X435" s="178"/>
      <c r="Y435" s="178"/>
      <c r="Z435" s="178"/>
      <c r="AA435" s="178"/>
    </row>
    <row r="436" spans="1:27" ht="13">
      <c r="A436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436" s="9">
        <v>140</v>
      </c>
      <c r="C436" s="10" t="str">
        <f t="shared" si="24"/>
        <v>2级-2级</v>
      </c>
      <c r="D436" s="10" t="s">
        <v>66</v>
      </c>
      <c r="E436" s="10" t="s">
        <v>179</v>
      </c>
      <c r="F436" s="10" t="s">
        <v>66</v>
      </c>
      <c r="G436" s="10" t="s">
        <v>88</v>
      </c>
      <c r="H436" s="79" t="s">
        <v>204</v>
      </c>
      <c r="I436" s="77" t="s">
        <v>6</v>
      </c>
      <c r="J436" s="26">
        <v>37290</v>
      </c>
      <c r="K436" s="22"/>
      <c r="L436" s="23"/>
      <c r="M436" s="20"/>
      <c r="N436" s="24"/>
      <c r="O436" s="20"/>
      <c r="P436" s="20"/>
      <c r="Q436" s="20"/>
      <c r="R436" s="20"/>
      <c r="S436" s="20"/>
      <c r="T436">
        <v>28</v>
      </c>
    </row>
    <row r="437" spans="1:27" ht="13">
      <c r="A437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37" s="9">
        <v>168</v>
      </c>
      <c r="C437" s="10" t="str">
        <f t="shared" si="24"/>
        <v>2级-3级</v>
      </c>
      <c r="D437" s="10" t="s">
        <v>66</v>
      </c>
      <c r="E437" s="10" t="s">
        <v>84</v>
      </c>
      <c r="F437" s="10" t="s">
        <v>69</v>
      </c>
      <c r="G437" s="10" t="s">
        <v>196</v>
      </c>
      <c r="H437" s="118" t="s">
        <v>240</v>
      </c>
      <c r="I437" s="77" t="s">
        <v>5</v>
      </c>
      <c r="J437" s="26">
        <v>36136</v>
      </c>
      <c r="K437" s="22"/>
      <c r="L437" s="23"/>
      <c r="M437" s="20"/>
      <c r="N437" s="24"/>
      <c r="O437" s="20"/>
      <c r="P437" s="20"/>
      <c r="Q437" s="20"/>
      <c r="R437" s="20"/>
      <c r="S437" s="20"/>
      <c r="T437">
        <v>19</v>
      </c>
    </row>
    <row r="438" spans="1:27" ht="26.15" customHeight="1">
      <c r="A438" s="147" t="str">
        <f>HYPERLINK("C:\Users\chizh\Desktop\ffcell\提取结果.xlsx#'4内部关联现金流'!A1","[提取结果.xlsx]4内部关联现金流")</f>
        <v>[提取结果.xlsx]4内部关联现金流</v>
      </c>
      <c r="B438" s="9">
        <v>438</v>
      </c>
      <c r="C438" s="85" t="str">
        <f t="shared" si="24"/>
        <v>3级-3级</v>
      </c>
      <c r="D438" s="86" t="s">
        <v>69</v>
      </c>
      <c r="E438" s="85" t="s">
        <v>80</v>
      </c>
      <c r="F438" s="86" t="s">
        <v>69</v>
      </c>
      <c r="G438" s="98" t="s">
        <v>96</v>
      </c>
      <c r="H438" s="97" t="s">
        <v>3</v>
      </c>
      <c r="I438" s="97" t="s">
        <v>3</v>
      </c>
      <c r="J438" s="99">
        <v>36002.400000000001</v>
      </c>
      <c r="K438" s="22"/>
      <c r="L438" s="23"/>
      <c r="M438" s="20"/>
      <c r="N438" s="24"/>
      <c r="O438" s="20"/>
      <c r="P438" s="20"/>
      <c r="Q438" s="20"/>
      <c r="R438" s="20"/>
      <c r="S438" s="20"/>
      <c r="T438">
        <v>19</v>
      </c>
    </row>
    <row r="439" spans="1:27" ht="26.15" customHeight="1">
      <c r="A43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439" s="9">
        <v>41</v>
      </c>
      <c r="C439" s="10" t="str">
        <f t="shared" si="24"/>
        <v>1级-3级</v>
      </c>
      <c r="D439" s="10" t="s">
        <v>64</v>
      </c>
      <c r="E439" s="10" t="s">
        <v>65</v>
      </c>
      <c r="F439" s="10" t="s">
        <v>69</v>
      </c>
      <c r="G439" s="10" t="s">
        <v>102</v>
      </c>
      <c r="H439" s="76" t="s">
        <v>101</v>
      </c>
      <c r="I439" s="77" t="s">
        <v>5</v>
      </c>
      <c r="J439" s="26">
        <v>35281.68</v>
      </c>
      <c r="K439" s="22"/>
      <c r="L439" s="23"/>
      <c r="M439" s="20"/>
      <c r="N439" s="24"/>
      <c r="O439" s="20"/>
      <c r="P439" s="20"/>
      <c r="Q439" s="20"/>
      <c r="R439" s="20"/>
      <c r="S439" s="20"/>
      <c r="T439">
        <v>41</v>
      </c>
    </row>
    <row r="440" spans="1:27" ht="26.15" customHeight="1">
      <c r="A440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40" s="9">
        <v>177</v>
      </c>
      <c r="C440" s="10" t="str">
        <f t="shared" si="24"/>
        <v>3级-4级</v>
      </c>
      <c r="D440" s="10" t="s">
        <v>69</v>
      </c>
      <c r="E440" s="10" t="s">
        <v>197</v>
      </c>
      <c r="F440" s="10" t="s">
        <v>72</v>
      </c>
      <c r="G440" s="10" t="s">
        <v>173</v>
      </c>
      <c r="H440" s="118" t="s">
        <v>244</v>
      </c>
      <c r="I440" s="77" t="s">
        <v>6</v>
      </c>
      <c r="J440" s="26">
        <v>35175</v>
      </c>
      <c r="K440" s="22"/>
      <c r="L440" s="23"/>
      <c r="M440" s="20"/>
      <c r="N440" s="24"/>
      <c r="O440" s="20"/>
      <c r="P440" s="20"/>
      <c r="Q440" s="20"/>
      <c r="R440" s="20"/>
      <c r="S440" s="20"/>
      <c r="T440">
        <v>28</v>
      </c>
    </row>
    <row r="441" spans="1:27" ht="26.15" customHeight="1">
      <c r="A441" s="147" t="str">
        <f>HYPERLINK("C:\Users\chizh\Desktop\ffcell\提取结果.xlsx#'4内部关联现金流-1'!A1","[提取结果.xlsx]4内部关联现金流-1")</f>
        <v>[提取结果.xlsx]4内部关联现金流-1</v>
      </c>
      <c r="B441" s="172">
        <v>528</v>
      </c>
      <c r="C441" s="152" t="str">
        <f t="shared" si="24"/>
        <v>4级-3级</v>
      </c>
      <c r="D441" s="152" t="s">
        <v>72</v>
      </c>
      <c r="E441" s="152" t="s">
        <v>173</v>
      </c>
      <c r="F441" s="152" t="s">
        <v>69</v>
      </c>
      <c r="G441" s="152" t="s">
        <v>438</v>
      </c>
      <c r="H441" s="189" t="s">
        <v>437</v>
      </c>
      <c r="I441" s="174" t="s">
        <v>3</v>
      </c>
      <c r="J441" s="175">
        <v>35175</v>
      </c>
      <c r="K441" s="173"/>
      <c r="L441" s="174"/>
      <c r="M441" s="180"/>
      <c r="N441" s="177"/>
      <c r="O441" s="176"/>
      <c r="P441" s="176"/>
      <c r="Q441" s="176"/>
      <c r="R441" s="176"/>
      <c r="S441" s="176"/>
      <c r="T441" s="178">
        <v>46</v>
      </c>
      <c r="U441" s="178"/>
      <c r="V441" s="178"/>
      <c r="W441" s="178"/>
      <c r="X441" s="178"/>
      <c r="Y441" s="178"/>
      <c r="Z441" s="178"/>
      <c r="AA441" s="178"/>
    </row>
    <row r="442" spans="1:27" ht="26.15" customHeight="1">
      <c r="A44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42" s="9">
        <v>58</v>
      </c>
      <c r="C442" s="10" t="str">
        <f t="shared" si="24"/>
        <v>4级-4级</v>
      </c>
      <c r="D442" s="10" t="s">
        <v>163</v>
      </c>
      <c r="E442" s="10" t="s">
        <v>167</v>
      </c>
      <c r="F442" s="10" t="s">
        <v>163</v>
      </c>
      <c r="G442" s="10" t="s">
        <v>76</v>
      </c>
      <c r="H442" s="81" t="s">
        <v>166</v>
      </c>
      <c r="I442" s="77" t="s">
        <v>5</v>
      </c>
      <c r="J442" s="26">
        <v>35131.42</v>
      </c>
      <c r="K442" s="22"/>
      <c r="L442" s="23"/>
      <c r="M442" s="32"/>
      <c r="N442" s="24"/>
      <c r="O442" s="20"/>
      <c r="P442" s="20"/>
      <c r="Q442" s="33"/>
      <c r="R442" s="33"/>
      <c r="S442" s="33"/>
      <c r="T442">
        <v>130</v>
      </c>
    </row>
    <row r="443" spans="1:27" ht="26.15" customHeight="1">
      <c r="A44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43" s="9">
        <v>49</v>
      </c>
      <c r="C443" s="10" t="str">
        <f t="shared" si="24"/>
        <v>3级-3级</v>
      </c>
      <c r="D443" s="10" t="s">
        <v>116</v>
      </c>
      <c r="E443" s="10" t="s">
        <v>127</v>
      </c>
      <c r="F443" s="10" t="s">
        <v>116</v>
      </c>
      <c r="G443" s="10" t="s">
        <v>102</v>
      </c>
      <c r="H443" s="81" t="s">
        <v>139</v>
      </c>
      <c r="I443" s="77" t="s">
        <v>6</v>
      </c>
      <c r="J443" s="26">
        <v>34560</v>
      </c>
      <c r="K443" s="22"/>
      <c r="L443" s="23"/>
      <c r="M443" s="32"/>
      <c r="N443" s="24"/>
      <c r="O443" s="20"/>
      <c r="P443" s="20"/>
      <c r="Q443" s="33"/>
      <c r="R443" s="33"/>
      <c r="S443" s="33"/>
      <c r="T443">
        <v>121</v>
      </c>
    </row>
    <row r="444" spans="1:27" ht="26.15" customHeight="1">
      <c r="A444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444" s="9">
        <v>568</v>
      </c>
      <c r="C444" s="10" t="str">
        <f t="shared" si="24"/>
        <v>2级-3级</v>
      </c>
      <c r="D444" s="10" t="s">
        <v>66</v>
      </c>
      <c r="E444" s="10" t="s">
        <v>90</v>
      </c>
      <c r="F444" s="10" t="s">
        <v>69</v>
      </c>
      <c r="G444" s="10" t="s">
        <v>161</v>
      </c>
      <c r="H444" s="79" t="s">
        <v>489</v>
      </c>
      <c r="I444" s="77" t="s">
        <v>6</v>
      </c>
      <c r="J444" s="26">
        <v>33335.5</v>
      </c>
      <c r="K444" s="54"/>
      <c r="L444" s="55"/>
      <c r="M444" s="58"/>
      <c r="N444" s="57"/>
      <c r="O444" s="58"/>
      <c r="P444" s="58" t="str">
        <f>IF(N444=0,"OK","待核对")</f>
        <v>OK</v>
      </c>
      <c r="Q444" s="58"/>
      <c r="R444" s="58"/>
      <c r="S444" s="58"/>
      <c r="T444">
        <v>11</v>
      </c>
    </row>
    <row r="445" spans="1:27" ht="26.15" customHeight="1">
      <c r="A44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45" s="172">
        <v>763</v>
      </c>
      <c r="C445" s="157" t="str">
        <f t="shared" si="24"/>
        <v>3级-2级</v>
      </c>
      <c r="D445" s="157" t="s">
        <v>69</v>
      </c>
      <c r="E445" s="157" t="s">
        <v>161</v>
      </c>
      <c r="F445" s="157" t="s">
        <v>66</v>
      </c>
      <c r="G445" s="157" t="s">
        <v>90</v>
      </c>
      <c r="H445" s="190" t="s">
        <v>669</v>
      </c>
      <c r="I445" s="191" t="s">
        <v>3</v>
      </c>
      <c r="J445" s="192">
        <v>33335.5</v>
      </c>
      <c r="K445" s="173"/>
      <c r="L445" s="174"/>
      <c r="M445" s="180"/>
      <c r="N445" s="177"/>
      <c r="O445" s="176"/>
      <c r="P445" s="176"/>
      <c r="Q445" s="176"/>
      <c r="R445" s="176"/>
      <c r="S445" s="176"/>
      <c r="T445" s="178">
        <v>373</v>
      </c>
      <c r="U445" s="178"/>
      <c r="V445" s="178"/>
      <c r="W445" s="178"/>
      <c r="X445" s="178"/>
      <c r="Y445" s="178"/>
      <c r="Z445" s="178"/>
      <c r="AA445" s="178"/>
    </row>
    <row r="446" spans="1:27" ht="26.15" customHeight="1">
      <c r="A44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46" s="9">
        <v>614</v>
      </c>
      <c r="C446" s="10" t="s">
        <v>500</v>
      </c>
      <c r="D446" s="10" t="s">
        <v>69</v>
      </c>
      <c r="E446" s="10" t="s">
        <v>158</v>
      </c>
      <c r="F446" s="10" t="s">
        <v>66</v>
      </c>
      <c r="G446" s="10" t="s">
        <v>88</v>
      </c>
      <c r="H446" s="79"/>
      <c r="I446" s="77" t="s">
        <v>6</v>
      </c>
      <c r="J446" s="26">
        <v>32560</v>
      </c>
      <c r="K446" s="22"/>
      <c r="L446" s="23"/>
      <c r="M446" s="20"/>
      <c r="N446" s="24"/>
      <c r="O446" s="20"/>
      <c r="P446" s="20"/>
      <c r="Q446" s="20"/>
      <c r="R446" s="20"/>
      <c r="S446" s="20"/>
      <c r="T446">
        <v>37</v>
      </c>
    </row>
    <row r="447" spans="1:27" ht="26.15" customHeight="1">
      <c r="A44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47" s="172">
        <v>622</v>
      </c>
      <c r="C447" s="152" t="s">
        <v>507</v>
      </c>
      <c r="D447" s="152" t="s">
        <v>66</v>
      </c>
      <c r="E447" s="152" t="s">
        <v>88</v>
      </c>
      <c r="F447" s="152" t="s">
        <v>69</v>
      </c>
      <c r="G447" s="152" t="s">
        <v>158</v>
      </c>
      <c r="H447" s="193" t="s">
        <v>437</v>
      </c>
      <c r="I447" s="174" t="s">
        <v>3</v>
      </c>
      <c r="J447" s="175">
        <v>32560</v>
      </c>
      <c r="K447" s="173"/>
      <c r="L447" s="174"/>
      <c r="M447" s="176"/>
      <c r="N447" s="177"/>
      <c r="O447" s="176"/>
      <c r="P447" s="176"/>
      <c r="Q447" s="176"/>
      <c r="R447" s="176"/>
      <c r="S447" s="176"/>
      <c r="T447" s="178">
        <v>46</v>
      </c>
      <c r="U447" s="178"/>
      <c r="V447" s="178"/>
      <c r="W447" s="178"/>
      <c r="X447" s="178"/>
      <c r="Y447" s="178"/>
      <c r="Z447" s="178"/>
      <c r="AA447" s="178"/>
    </row>
    <row r="448" spans="1:27" ht="26.15" customHeight="1">
      <c r="A44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48" s="9">
        <v>331</v>
      </c>
      <c r="C448" s="10" t="str">
        <f t="shared" ref="C448:C455" si="25">TEXT(D448,"000")&amp;"-"&amp;TEXT(F448,"000")</f>
        <v>4级-3级</v>
      </c>
      <c r="D448" s="10" t="s">
        <v>72</v>
      </c>
      <c r="E448" s="10" t="s">
        <v>97</v>
      </c>
      <c r="F448" s="10" t="s">
        <v>69</v>
      </c>
      <c r="G448" s="10" t="s">
        <v>357</v>
      </c>
      <c r="H448" s="118" t="s">
        <v>165</v>
      </c>
      <c r="I448" s="77" t="s">
        <v>6</v>
      </c>
      <c r="J448" s="26">
        <v>32317.599999999999</v>
      </c>
      <c r="K448" s="22"/>
      <c r="L448" s="23"/>
      <c r="M448" s="20"/>
      <c r="N448" s="24"/>
      <c r="O448" s="20"/>
      <c r="P448" s="20"/>
      <c r="Q448" s="20"/>
      <c r="R448" s="20"/>
      <c r="S448" s="20"/>
      <c r="T448">
        <v>39</v>
      </c>
    </row>
    <row r="449" spans="1:27" ht="26.15" customHeight="1">
      <c r="A44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49" s="9">
        <v>770</v>
      </c>
      <c r="C449" s="121" t="str">
        <f t="shared" si="25"/>
        <v>3级-2级</v>
      </c>
      <c r="D449" s="121" t="s">
        <v>69</v>
      </c>
      <c r="E449" s="121" t="s">
        <v>161</v>
      </c>
      <c r="F449" s="121" t="s">
        <v>66</v>
      </c>
      <c r="G449" s="121" t="s">
        <v>87</v>
      </c>
      <c r="H449" s="144" t="s">
        <v>669</v>
      </c>
      <c r="I449" s="124" t="s">
        <v>3</v>
      </c>
      <c r="J449" s="123">
        <v>31807</v>
      </c>
      <c r="K449" s="22"/>
      <c r="L449" s="23"/>
      <c r="M449" s="40"/>
      <c r="N449" s="24"/>
      <c r="O449" s="20"/>
      <c r="P449" s="20" t="str">
        <f>IF(N449=0,"OK","待核对")</f>
        <v>OK</v>
      </c>
      <c r="Q449" s="20"/>
      <c r="R449" s="20"/>
      <c r="S449" s="20"/>
      <c r="T449">
        <v>381</v>
      </c>
    </row>
    <row r="450" spans="1:27" ht="26.15" customHeight="1">
      <c r="A450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450" s="9">
        <v>114</v>
      </c>
      <c r="C450" s="10" t="str">
        <f t="shared" si="25"/>
        <v>2级-1级</v>
      </c>
      <c r="D450" s="10" t="s">
        <v>66</v>
      </c>
      <c r="E450" s="10" t="s">
        <v>179</v>
      </c>
      <c r="F450" s="10" t="s">
        <v>64</v>
      </c>
      <c r="G450" s="10" t="s">
        <v>65</v>
      </c>
      <c r="H450" s="119" t="s">
        <v>193</v>
      </c>
      <c r="I450" s="77" t="s">
        <v>3</v>
      </c>
      <c r="J450" s="26">
        <v>31695.991499999996</v>
      </c>
      <c r="K450" s="22"/>
      <c r="L450" s="23"/>
      <c r="M450" s="32"/>
      <c r="N450" s="24"/>
      <c r="O450" s="20"/>
      <c r="P450" s="20"/>
      <c r="Q450" s="20"/>
      <c r="R450" s="20"/>
      <c r="S450" s="20"/>
      <c r="T450">
        <v>1</v>
      </c>
    </row>
    <row r="451" spans="1:27" ht="26.15" customHeight="1">
      <c r="A45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51" s="9">
        <v>309</v>
      </c>
      <c r="C451" s="10" t="str">
        <f t="shared" si="25"/>
        <v>4级-3级</v>
      </c>
      <c r="D451" s="10" t="s">
        <v>72</v>
      </c>
      <c r="E451" s="10" t="s">
        <v>97</v>
      </c>
      <c r="F451" s="10" t="s">
        <v>69</v>
      </c>
      <c r="G451" s="10" t="s">
        <v>347</v>
      </c>
      <c r="H451" s="118" t="s">
        <v>348</v>
      </c>
      <c r="I451" s="77" t="s">
        <v>6</v>
      </c>
      <c r="J451" s="26">
        <v>30922.49</v>
      </c>
      <c r="K451" s="22"/>
      <c r="L451" s="23"/>
      <c r="M451" s="20"/>
      <c r="N451" s="24"/>
      <c r="O451" s="20"/>
      <c r="P451" s="20"/>
      <c r="Q451" s="20"/>
      <c r="R451" s="20"/>
      <c r="S451" s="20"/>
      <c r="T451">
        <v>17</v>
      </c>
    </row>
    <row r="452" spans="1:27" ht="26.15" customHeight="1">
      <c r="A45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52" s="9">
        <v>230</v>
      </c>
      <c r="C452" s="10" t="str">
        <f t="shared" si="25"/>
        <v>000-2级</v>
      </c>
      <c r="D452" s="10"/>
      <c r="E452" s="153"/>
      <c r="F452" s="10" t="s">
        <v>115</v>
      </c>
      <c r="G452" s="10" t="s">
        <v>78</v>
      </c>
      <c r="H452" s="81" t="s">
        <v>298</v>
      </c>
      <c r="I452" s="77" t="s">
        <v>9</v>
      </c>
      <c r="J452" s="26">
        <v>30509.26</v>
      </c>
      <c r="K452" s="22"/>
      <c r="L452" s="23"/>
      <c r="M452" s="20"/>
      <c r="N452" s="24"/>
      <c r="O452" s="20"/>
      <c r="P452" s="20"/>
      <c r="Q452" s="20"/>
      <c r="R452" s="20"/>
      <c r="S452" s="20"/>
      <c r="T452">
        <v>48</v>
      </c>
      <c r="U452" s="162"/>
      <c r="V452" s="162"/>
      <c r="W452" s="162"/>
      <c r="X452" s="162"/>
      <c r="Y452" s="162"/>
      <c r="Z452" s="162"/>
      <c r="AA452" s="162"/>
    </row>
    <row r="453" spans="1:27" ht="13.5" customHeight="1">
      <c r="A453" s="147" t="str">
        <f>HYPERLINK("C:\Users\chizh\Desktop\ffcell\提取结果.xlsx#'4内部关联现金流-1'!A1","[提取结果.xlsx]4内部关联现金流-1")</f>
        <v>[提取结果.xlsx]4内部关联现金流-1</v>
      </c>
      <c r="B453" s="9">
        <v>524</v>
      </c>
      <c r="C453" s="10" t="str">
        <f t="shared" si="25"/>
        <v>2级-3级</v>
      </c>
      <c r="D453" s="10" t="s">
        <v>66</v>
      </c>
      <c r="E453" s="10" t="s">
        <v>106</v>
      </c>
      <c r="F453" s="10" t="s">
        <v>69</v>
      </c>
      <c r="G453" s="10" t="s">
        <v>358</v>
      </c>
      <c r="H453" s="76" t="s">
        <v>424</v>
      </c>
      <c r="I453" s="77" t="s">
        <v>23</v>
      </c>
      <c r="J453" s="26">
        <v>30442.799999999999</v>
      </c>
      <c r="K453" s="22"/>
      <c r="L453" s="23"/>
      <c r="M453" s="20"/>
      <c r="N453" s="24"/>
      <c r="O453" s="20"/>
      <c r="P453" s="20"/>
      <c r="Q453" s="20"/>
      <c r="R453" s="20"/>
      <c r="S453" s="20"/>
      <c r="T453">
        <v>33</v>
      </c>
    </row>
    <row r="454" spans="1:27" ht="26.15" customHeight="1">
      <c r="A454" s="147" t="str">
        <f>HYPERLINK("C:\Users\chizh\Desktop\ffcell\提取结果.xlsx#'4内部关联现金流'!A1","[提取结果.xlsx]4内部关联现金流")</f>
        <v>[提取结果.xlsx]4内部关联现金流</v>
      </c>
      <c r="B454" s="9">
        <v>440</v>
      </c>
      <c r="C454" s="85" t="str">
        <f t="shared" si="25"/>
        <v>3级-3级</v>
      </c>
      <c r="D454" s="100" t="s">
        <v>69</v>
      </c>
      <c r="E454" s="85" t="s">
        <v>80</v>
      </c>
      <c r="F454" s="100" t="s">
        <v>69</v>
      </c>
      <c r="G454" s="100" t="s">
        <v>197</v>
      </c>
      <c r="H454" s="97" t="s">
        <v>380</v>
      </c>
      <c r="I454" s="97" t="s">
        <v>3</v>
      </c>
      <c r="J454" s="99">
        <v>30281.200000000001</v>
      </c>
      <c r="K454" s="22"/>
      <c r="L454" s="23"/>
      <c r="M454" s="20"/>
      <c r="N454" s="24"/>
      <c r="O454" s="20"/>
      <c r="P454" s="20"/>
      <c r="Q454" s="20"/>
      <c r="R454" s="20"/>
      <c r="S454" s="20"/>
      <c r="T454">
        <v>21</v>
      </c>
    </row>
    <row r="455" spans="1:27" ht="13" customHeight="1">
      <c r="A45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55" s="9">
        <v>232</v>
      </c>
      <c r="C455" s="10" t="str">
        <f t="shared" si="25"/>
        <v>000-3级</v>
      </c>
      <c r="D455" s="10"/>
      <c r="E455" s="153"/>
      <c r="F455" s="10" t="s">
        <v>116</v>
      </c>
      <c r="G455" s="10" t="s">
        <v>158</v>
      </c>
      <c r="H455" s="81" t="s">
        <v>300</v>
      </c>
      <c r="I455" s="77" t="s">
        <v>7</v>
      </c>
      <c r="J455" s="26">
        <v>30000</v>
      </c>
      <c r="K455" s="22"/>
      <c r="L455" s="23"/>
      <c r="M455" s="20"/>
      <c r="N455" s="24"/>
      <c r="O455" s="20"/>
      <c r="P455" s="20"/>
      <c r="Q455" s="20"/>
      <c r="R455" s="20"/>
      <c r="S455" s="20"/>
      <c r="T455">
        <v>50</v>
      </c>
      <c r="U455" s="162"/>
      <c r="V455" s="162"/>
      <c r="W455" s="162"/>
      <c r="X455" s="162"/>
      <c r="Y455" s="162"/>
      <c r="Z455" s="162"/>
      <c r="AA455" s="162"/>
    </row>
    <row r="456" spans="1:27" ht="13" customHeight="1">
      <c r="A45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56" s="172">
        <v>591</v>
      </c>
      <c r="C456" s="152" t="s">
        <v>500</v>
      </c>
      <c r="D456" s="152" t="s">
        <v>69</v>
      </c>
      <c r="E456" s="152" t="s">
        <v>158</v>
      </c>
      <c r="F456" s="152" t="s">
        <v>66</v>
      </c>
      <c r="G456" s="152" t="s">
        <v>502</v>
      </c>
      <c r="H456" s="193"/>
      <c r="I456" s="174" t="s">
        <v>3</v>
      </c>
      <c r="J456" s="175">
        <v>30000</v>
      </c>
      <c r="K456" s="173"/>
      <c r="L456" s="174"/>
      <c r="M456" s="176"/>
      <c r="N456" s="177"/>
      <c r="O456" s="176"/>
      <c r="P456" s="176" t="s">
        <v>501</v>
      </c>
      <c r="Q456" s="176"/>
      <c r="R456" s="176"/>
      <c r="S456" s="176"/>
      <c r="T456" s="178">
        <v>13</v>
      </c>
      <c r="U456" s="178"/>
      <c r="V456" s="178"/>
      <c r="W456" s="178"/>
      <c r="X456" s="178"/>
      <c r="Y456" s="178"/>
      <c r="Z456" s="178"/>
      <c r="AA456" s="178"/>
    </row>
    <row r="457" spans="1:27" ht="13" customHeight="1">
      <c r="A45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57" s="9">
        <v>267</v>
      </c>
      <c r="C457" s="10" t="str">
        <f>TEXT(D457,"000")&amp;"-"&amp;TEXT(F457,"000")</f>
        <v>2级-4级</v>
      </c>
      <c r="D457" s="10" t="s">
        <v>115</v>
      </c>
      <c r="E457" s="10" t="s">
        <v>325</v>
      </c>
      <c r="F457" s="10" t="s">
        <v>163</v>
      </c>
      <c r="G457" s="10" t="s">
        <v>326</v>
      </c>
      <c r="H457" s="76" t="s">
        <v>328</v>
      </c>
      <c r="I457" s="77" t="s">
        <v>9</v>
      </c>
      <c r="J457" s="26">
        <v>29131.74</v>
      </c>
      <c r="K457" s="54"/>
      <c r="L457" s="55"/>
      <c r="M457" s="58"/>
      <c r="N457" s="57"/>
      <c r="O457" s="58"/>
      <c r="P457" s="58"/>
      <c r="Q457" s="58"/>
      <c r="R457" s="58"/>
      <c r="S457" s="58"/>
      <c r="T457">
        <v>86</v>
      </c>
      <c r="U457" s="162"/>
      <c r="V457" s="162"/>
      <c r="W457" s="162"/>
      <c r="X457" s="162"/>
      <c r="Y457" s="162"/>
      <c r="Z457" s="162"/>
      <c r="AA457" s="162"/>
    </row>
    <row r="458" spans="1:27" ht="13.5" customHeight="1">
      <c r="A45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58" s="9">
        <v>374</v>
      </c>
      <c r="C458" s="73" t="str">
        <f>TEXT(D458,"000")&amp;"-"&amp;TEXT(F458,"000")</f>
        <v>4级-2级</v>
      </c>
      <c r="D458" s="73" t="s">
        <v>72</v>
      </c>
      <c r="E458" s="73" t="s">
        <v>76</v>
      </c>
      <c r="F458" s="75" t="s">
        <v>66</v>
      </c>
      <c r="G458" s="75" t="s">
        <v>362</v>
      </c>
      <c r="H458" s="76" t="s">
        <v>306</v>
      </c>
      <c r="I458" s="77" t="s">
        <v>3</v>
      </c>
      <c r="J458" s="78">
        <v>29131.74</v>
      </c>
      <c r="K458" s="22"/>
      <c r="L458" s="23"/>
      <c r="M458" s="20"/>
      <c r="N458" s="24"/>
      <c r="O458" s="20"/>
      <c r="P458" s="20"/>
      <c r="Q458" s="20"/>
      <c r="R458" s="20"/>
      <c r="S458" s="20"/>
      <c r="T458">
        <v>37</v>
      </c>
    </row>
    <row r="459" spans="1:27" ht="13" customHeight="1">
      <c r="A459" s="147" t="str">
        <f>HYPERLINK("C:\Users\chizh\Desktop\ffcell\提取结果.xlsx#'4内部关联现金流-1'!A1","[提取结果.xlsx]4内部关联现金流-1")</f>
        <v>[提取结果.xlsx]4内部关联现金流-1</v>
      </c>
      <c r="B459" s="9">
        <v>544</v>
      </c>
      <c r="C459" s="10" t="str">
        <f>TEXT(D459,"000")&amp;"-"&amp;TEXT(F459,"000")</f>
        <v>4级-3级</v>
      </c>
      <c r="D459" s="73" t="s">
        <v>72</v>
      </c>
      <c r="E459" s="73" t="s">
        <v>173</v>
      </c>
      <c r="F459" s="73" t="s">
        <v>69</v>
      </c>
      <c r="G459" s="73" t="s">
        <v>265</v>
      </c>
      <c r="H459" s="81" t="s">
        <v>437</v>
      </c>
      <c r="I459" s="77" t="s">
        <v>3</v>
      </c>
      <c r="J459" s="26">
        <v>28035</v>
      </c>
      <c r="K459" s="54"/>
      <c r="L459" s="55"/>
      <c r="M459" s="58"/>
      <c r="N459" s="24"/>
      <c r="O459" s="20"/>
      <c r="P459" s="20"/>
      <c r="Q459" s="20"/>
      <c r="R459" s="20"/>
      <c r="S459" s="20"/>
      <c r="T459">
        <v>62</v>
      </c>
    </row>
    <row r="460" spans="1:27" ht="13" customHeight="1">
      <c r="A46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60" s="9">
        <v>59</v>
      </c>
      <c r="C460" s="10" t="str">
        <f>TEXT(D460,"000")&amp;"-"&amp;TEXT(F460,"000")</f>
        <v>3及-3级</v>
      </c>
      <c r="D460" s="10" t="s">
        <v>168</v>
      </c>
      <c r="E460" s="10" t="s">
        <v>126</v>
      </c>
      <c r="F460" s="10" t="s">
        <v>116</v>
      </c>
      <c r="G460" s="10" t="s">
        <v>158</v>
      </c>
      <c r="H460" s="81" t="s">
        <v>159</v>
      </c>
      <c r="I460" s="77" t="s">
        <v>9</v>
      </c>
      <c r="J460" s="26">
        <v>27980</v>
      </c>
      <c r="K460" s="22"/>
      <c r="L460" s="23"/>
      <c r="M460" s="32"/>
      <c r="N460" s="24"/>
      <c r="O460" s="20"/>
      <c r="P460" s="20"/>
      <c r="Q460" s="33"/>
      <c r="R460" s="33"/>
      <c r="S460" s="33"/>
      <c r="T460">
        <v>131</v>
      </c>
    </row>
    <row r="461" spans="1:27" ht="13" customHeight="1">
      <c r="A46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61" s="9">
        <v>598</v>
      </c>
      <c r="C461" s="10" t="s">
        <v>499</v>
      </c>
      <c r="D461" s="10" t="s">
        <v>69</v>
      </c>
      <c r="E461" s="10" t="s">
        <v>158</v>
      </c>
      <c r="F461" s="10" t="s">
        <v>69</v>
      </c>
      <c r="G461" s="10" t="s">
        <v>126</v>
      </c>
      <c r="H461" s="79"/>
      <c r="I461" s="77" t="s">
        <v>3</v>
      </c>
      <c r="J461" s="26">
        <v>27980</v>
      </c>
      <c r="K461" s="22"/>
      <c r="L461" s="23"/>
      <c r="M461" s="20"/>
      <c r="N461" s="24"/>
      <c r="O461" s="20"/>
      <c r="P461" s="20"/>
      <c r="Q461" s="20"/>
      <c r="R461" s="20"/>
      <c r="S461" s="20"/>
      <c r="T461">
        <v>20</v>
      </c>
    </row>
    <row r="462" spans="1:27" ht="13" customHeight="1">
      <c r="A46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62" s="9">
        <v>189</v>
      </c>
      <c r="C462" s="10" t="str">
        <f t="shared" ref="C462:C469" si="26">TEXT(D462,"000")&amp;"-"&amp;TEXT(F462,"000")</f>
        <v>3级-3级</v>
      </c>
      <c r="D462" s="10" t="s">
        <v>69</v>
      </c>
      <c r="E462" s="10" t="s">
        <v>247</v>
      </c>
      <c r="F462" s="10" t="s">
        <v>69</v>
      </c>
      <c r="G462" s="11" t="s">
        <v>226</v>
      </c>
      <c r="H462" s="118" t="s">
        <v>248</v>
      </c>
      <c r="I462" s="77" t="s">
        <v>3</v>
      </c>
      <c r="J462" s="26">
        <v>27586.720000000001</v>
      </c>
      <c r="K462" s="22"/>
      <c r="L462" s="23"/>
      <c r="M462" s="20"/>
      <c r="N462" s="24"/>
      <c r="O462" s="20"/>
      <c r="P462" s="20"/>
      <c r="Q462" s="20"/>
      <c r="R462" s="20"/>
      <c r="S462" s="20"/>
      <c r="T462">
        <v>40</v>
      </c>
    </row>
    <row r="463" spans="1:27" ht="13" customHeight="1">
      <c r="A46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63" s="9">
        <v>774</v>
      </c>
      <c r="C463" s="121" t="str">
        <f t="shared" si="26"/>
        <v>3级-2级</v>
      </c>
      <c r="D463" s="121" t="s">
        <v>69</v>
      </c>
      <c r="E463" s="121" t="s">
        <v>161</v>
      </c>
      <c r="F463" s="121" t="s">
        <v>66</v>
      </c>
      <c r="G463" s="121" t="s">
        <v>106</v>
      </c>
      <c r="H463" s="144" t="s">
        <v>669</v>
      </c>
      <c r="I463" s="124" t="s">
        <v>3</v>
      </c>
      <c r="J463" s="123">
        <v>27500</v>
      </c>
      <c r="K463" s="22"/>
      <c r="L463" s="23"/>
      <c r="M463" s="20"/>
      <c r="N463" s="24"/>
      <c r="O463" s="20"/>
      <c r="P463" s="20"/>
      <c r="Q463" s="20"/>
      <c r="R463" s="20"/>
      <c r="S463" s="20"/>
      <c r="T463">
        <v>385</v>
      </c>
    </row>
    <row r="464" spans="1:27" ht="13" customHeight="1">
      <c r="A46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64" s="9">
        <v>293</v>
      </c>
      <c r="C464" s="10" t="str">
        <f t="shared" si="26"/>
        <v>4级-3级</v>
      </c>
      <c r="D464" s="10" t="s">
        <v>72</v>
      </c>
      <c r="E464" s="10" t="s">
        <v>97</v>
      </c>
      <c r="F464" s="10" t="s">
        <v>69</v>
      </c>
      <c r="G464" s="10" t="s">
        <v>195</v>
      </c>
      <c r="H464" s="81" t="s">
        <v>165</v>
      </c>
      <c r="I464" s="77" t="s">
        <v>3</v>
      </c>
      <c r="J464" s="26">
        <v>27185</v>
      </c>
      <c r="K464" s="22"/>
      <c r="L464" s="23"/>
      <c r="M464" s="32"/>
      <c r="N464" s="24"/>
      <c r="O464" s="20"/>
      <c r="P464" s="20"/>
      <c r="Q464" s="20"/>
      <c r="R464" s="20"/>
      <c r="S464" s="20"/>
      <c r="T464">
        <v>1</v>
      </c>
    </row>
    <row r="465" spans="1:27" ht="13" customHeight="1">
      <c r="A46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65" s="9">
        <v>252</v>
      </c>
      <c r="C465" s="10" t="str">
        <f t="shared" si="26"/>
        <v>3级-3级</v>
      </c>
      <c r="D465" s="10" t="s">
        <v>116</v>
      </c>
      <c r="E465" s="11" t="s">
        <v>315</v>
      </c>
      <c r="F465" s="10" t="s">
        <v>116</v>
      </c>
      <c r="G465" s="10" t="s">
        <v>317</v>
      </c>
      <c r="H465" s="76" t="s">
        <v>185</v>
      </c>
      <c r="I465" s="77" t="s">
        <v>5</v>
      </c>
      <c r="J465" s="26">
        <v>27145.83</v>
      </c>
      <c r="K465" s="54"/>
      <c r="L465" s="55"/>
      <c r="M465" s="59"/>
      <c r="N465" s="57"/>
      <c r="O465" s="58"/>
      <c r="P465" s="58" t="str">
        <f>IF(N465=0,"OK","待核对")</f>
        <v>OK</v>
      </c>
      <c r="Q465" s="58"/>
      <c r="R465" s="58"/>
      <c r="S465" s="58"/>
      <c r="T465">
        <v>71</v>
      </c>
      <c r="U465" s="162"/>
      <c r="V465" s="162"/>
      <c r="W465" s="162"/>
      <c r="X465" s="162"/>
      <c r="Y465" s="162"/>
      <c r="Z465" s="162"/>
      <c r="AA465" s="162"/>
    </row>
    <row r="466" spans="1:27" ht="13" customHeight="1">
      <c r="A466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466" s="9">
        <v>143</v>
      </c>
      <c r="C466" s="10" t="str">
        <f t="shared" si="26"/>
        <v>2级-1级</v>
      </c>
      <c r="D466" s="10" t="s">
        <v>115</v>
      </c>
      <c r="E466" s="81" t="s">
        <v>209</v>
      </c>
      <c r="F466" s="145" t="s">
        <v>64</v>
      </c>
      <c r="G466" s="81" t="s">
        <v>210</v>
      </c>
      <c r="H466" s="81" t="s">
        <v>211</v>
      </c>
      <c r="I466" s="77" t="s">
        <v>9</v>
      </c>
      <c r="J466" s="26">
        <v>26336</v>
      </c>
      <c r="K466" s="22"/>
      <c r="L466" s="23"/>
      <c r="M466" s="32"/>
      <c r="N466" s="46"/>
      <c r="O466" s="47"/>
      <c r="P466" s="47"/>
      <c r="Q466" s="47"/>
      <c r="R466" s="47"/>
      <c r="S466" s="47"/>
      <c r="T466">
        <v>1</v>
      </c>
    </row>
    <row r="467" spans="1:27" ht="13" customHeight="1">
      <c r="A46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67" s="9">
        <v>362</v>
      </c>
      <c r="C467" s="73" t="str">
        <f t="shared" si="26"/>
        <v>4级-3级</v>
      </c>
      <c r="D467" s="73" t="s">
        <v>72</v>
      </c>
      <c r="E467" s="73" t="s">
        <v>76</v>
      </c>
      <c r="F467" s="75" t="s">
        <v>69</v>
      </c>
      <c r="G467" s="75" t="s">
        <v>352</v>
      </c>
      <c r="H467" s="76" t="s">
        <v>306</v>
      </c>
      <c r="I467" s="77" t="s">
        <v>3</v>
      </c>
      <c r="J467" s="78">
        <v>25963.439999999999</v>
      </c>
      <c r="K467" s="22"/>
      <c r="L467" s="23"/>
      <c r="M467" s="20"/>
      <c r="N467" s="24"/>
      <c r="O467" s="20"/>
      <c r="P467" s="20"/>
      <c r="Q467" s="20"/>
      <c r="R467" s="20"/>
      <c r="S467" s="20"/>
      <c r="T467">
        <v>25</v>
      </c>
    </row>
    <row r="468" spans="1:27" ht="13" customHeight="1">
      <c r="A468" s="147" t="str">
        <f>HYPERLINK("C:\Users\chizh\Desktop\ffcell\提取结果.xlsx#'4内部关联现金流'!A1","[提取结果.xlsx]4内部关联现金流")</f>
        <v>[提取结果.xlsx]4内部关联现金流</v>
      </c>
      <c r="B468" s="9">
        <v>435</v>
      </c>
      <c r="C468" s="85" t="str">
        <f t="shared" si="26"/>
        <v>2级-3级</v>
      </c>
      <c r="D468" s="85" t="s">
        <v>66</v>
      </c>
      <c r="E468" s="85" t="s">
        <v>80</v>
      </c>
      <c r="F468" s="86" t="s">
        <v>69</v>
      </c>
      <c r="G468" s="98" t="s">
        <v>196</v>
      </c>
      <c r="H468" s="76" t="s">
        <v>3</v>
      </c>
      <c r="I468" s="97" t="s">
        <v>3</v>
      </c>
      <c r="J468" s="89">
        <v>25822.6</v>
      </c>
      <c r="K468" s="22"/>
      <c r="L468" s="23"/>
      <c r="M468" s="20"/>
      <c r="N468" s="24"/>
      <c r="O468" s="20"/>
      <c r="P468" s="20"/>
      <c r="Q468" s="20"/>
      <c r="R468" s="20"/>
      <c r="S468" s="20"/>
      <c r="T468">
        <v>16</v>
      </c>
    </row>
    <row r="469" spans="1:27" ht="13" customHeight="1">
      <c r="A46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69" s="9">
        <v>182</v>
      </c>
      <c r="C469" s="10" t="str">
        <f t="shared" si="26"/>
        <v>3级-3级</v>
      </c>
      <c r="D469" s="10" t="s">
        <v>69</v>
      </c>
      <c r="E469" s="10" t="s">
        <v>197</v>
      </c>
      <c r="F469" s="10" t="s">
        <v>69</v>
      </c>
      <c r="G469" s="10" t="s">
        <v>158</v>
      </c>
      <c r="H469" s="118" t="s">
        <v>244</v>
      </c>
      <c r="I469" s="77" t="s">
        <v>6</v>
      </c>
      <c r="J469" s="26">
        <v>25471.7</v>
      </c>
      <c r="K469" s="22"/>
      <c r="L469" s="23"/>
      <c r="M469" s="20"/>
      <c r="N469" s="24"/>
      <c r="O469" s="20"/>
      <c r="P469" s="20"/>
      <c r="Q469" s="20"/>
      <c r="R469" s="20"/>
      <c r="S469" s="20"/>
      <c r="T469">
        <v>33</v>
      </c>
    </row>
    <row r="470" spans="1:27" ht="13" customHeight="1">
      <c r="A47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70" s="9">
        <v>654</v>
      </c>
      <c r="C470" s="10" t="s">
        <v>506</v>
      </c>
      <c r="D470" s="10" t="s">
        <v>66</v>
      </c>
      <c r="E470" s="10" t="s">
        <v>175</v>
      </c>
      <c r="F470" s="10" t="s">
        <v>66</v>
      </c>
      <c r="G470" s="10" t="s">
        <v>443</v>
      </c>
      <c r="H470" s="79" t="s">
        <v>513</v>
      </c>
      <c r="I470" s="77" t="s">
        <v>3</v>
      </c>
      <c r="J470" s="26">
        <v>25000</v>
      </c>
      <c r="K470" s="22"/>
      <c r="L470" s="23"/>
      <c r="M470" s="20"/>
      <c r="N470" s="24"/>
      <c r="O470" s="20"/>
      <c r="P470" s="20"/>
      <c r="Q470" s="20"/>
      <c r="R470" s="20"/>
      <c r="S470" s="20"/>
      <c r="T470">
        <v>80</v>
      </c>
    </row>
    <row r="471" spans="1:27" s="178" customFormat="1" ht="26.15" customHeight="1">
      <c r="A471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471" s="9">
        <v>138</v>
      </c>
      <c r="C471" s="10" t="str">
        <f t="shared" ref="C471:C481" si="27">TEXT(D471,"000")&amp;"-"&amp;TEXT(F471,"000")</f>
        <v>2级-4级</v>
      </c>
      <c r="D471" s="10" t="s">
        <v>66</v>
      </c>
      <c r="E471" s="10" t="s">
        <v>179</v>
      </c>
      <c r="F471" s="10" t="s">
        <v>72</v>
      </c>
      <c r="G471" s="10" t="s">
        <v>173</v>
      </c>
      <c r="H471" s="79" t="s">
        <v>198</v>
      </c>
      <c r="I471" s="77" t="s">
        <v>9</v>
      </c>
      <c r="J471" s="26">
        <v>23920.020799999998</v>
      </c>
      <c r="K471" s="22"/>
      <c r="L471" s="23"/>
      <c r="M471" s="20"/>
      <c r="N471" s="24"/>
      <c r="O471" s="20"/>
      <c r="P471" s="20"/>
      <c r="Q471" s="20"/>
      <c r="R471" s="20"/>
      <c r="S471" s="20"/>
      <c r="T471">
        <v>25</v>
      </c>
      <c r="U471"/>
      <c r="V471"/>
      <c r="W471"/>
      <c r="X471"/>
      <c r="Y471"/>
      <c r="Z471"/>
      <c r="AA471"/>
    </row>
    <row r="472" spans="1:27" ht="13" customHeight="1">
      <c r="A472" s="147" t="str">
        <f>HYPERLINK("C:\Users\chizh\Desktop\ffcell\提取结果.xlsx#'4内部关联现金流-1'!A1","[提取结果.xlsx]4内部关联现金流-1")</f>
        <v>[提取结果.xlsx]4内部关联现金流-1</v>
      </c>
      <c r="B472" s="9">
        <v>534</v>
      </c>
      <c r="C472" s="10" t="str">
        <f t="shared" si="27"/>
        <v>4级-2级</v>
      </c>
      <c r="D472" s="73" t="s">
        <v>72</v>
      </c>
      <c r="E472" s="73" t="s">
        <v>173</v>
      </c>
      <c r="F472" s="73" t="s">
        <v>66</v>
      </c>
      <c r="G472" s="73" t="s">
        <v>444</v>
      </c>
      <c r="H472" s="81" t="s">
        <v>437</v>
      </c>
      <c r="I472" s="77" t="s">
        <v>3</v>
      </c>
      <c r="J472" s="26">
        <v>23920.000000000098</v>
      </c>
      <c r="K472" s="54"/>
      <c r="L472" s="55"/>
      <c r="M472" s="60"/>
      <c r="N472" s="24"/>
      <c r="O472" s="20"/>
      <c r="P472" s="20"/>
      <c r="Q472" s="20"/>
      <c r="R472" s="20"/>
      <c r="S472" s="20"/>
      <c r="T472">
        <v>52</v>
      </c>
    </row>
    <row r="473" spans="1:27" ht="13" customHeight="1">
      <c r="A473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473" s="9">
        <v>574</v>
      </c>
      <c r="C473" s="10" t="str">
        <f t="shared" si="27"/>
        <v>2级-3级</v>
      </c>
      <c r="D473" s="10" t="s">
        <v>66</v>
      </c>
      <c r="E473" s="10" t="s">
        <v>90</v>
      </c>
      <c r="F473" s="10" t="s">
        <v>69</v>
      </c>
      <c r="G473" s="10" t="s">
        <v>180</v>
      </c>
      <c r="H473" s="79" t="s">
        <v>492</v>
      </c>
      <c r="I473" s="77" t="s">
        <v>6</v>
      </c>
      <c r="J473" s="26">
        <v>23384.6</v>
      </c>
      <c r="K473" s="54"/>
      <c r="L473" s="55"/>
      <c r="M473" s="58"/>
      <c r="N473" s="57"/>
      <c r="O473" s="58"/>
      <c r="P473" s="58"/>
      <c r="Q473" s="58"/>
      <c r="R473" s="58"/>
      <c r="S473" s="58"/>
      <c r="T473">
        <v>17</v>
      </c>
    </row>
    <row r="474" spans="1:27" ht="13" customHeight="1">
      <c r="A474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474" s="9">
        <v>113</v>
      </c>
      <c r="C474" s="10" t="str">
        <f t="shared" si="27"/>
        <v>3级-3级</v>
      </c>
      <c r="D474" s="10" t="s">
        <v>69</v>
      </c>
      <c r="E474" s="10" t="s">
        <v>170</v>
      </c>
      <c r="F474" s="10" t="s">
        <v>69</v>
      </c>
      <c r="G474" s="10" t="s">
        <v>96</v>
      </c>
      <c r="H474" s="76"/>
      <c r="I474" s="77" t="s">
        <v>9</v>
      </c>
      <c r="J474" s="26">
        <v>22626.67</v>
      </c>
      <c r="K474" s="22"/>
      <c r="L474" s="23"/>
      <c r="M474" s="20"/>
      <c r="N474" s="24"/>
      <c r="O474" s="20"/>
      <c r="P474" s="20"/>
      <c r="Q474" s="20"/>
      <c r="R474" s="20"/>
      <c r="S474" s="20"/>
      <c r="T474">
        <v>30</v>
      </c>
    </row>
    <row r="475" spans="1:27" ht="13" customHeight="1">
      <c r="A47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75" s="9">
        <v>385</v>
      </c>
      <c r="C475" s="73" t="str">
        <f t="shared" si="27"/>
        <v>4级-2级</v>
      </c>
      <c r="D475" s="73" t="s">
        <v>72</v>
      </c>
      <c r="E475" s="73" t="s">
        <v>76</v>
      </c>
      <c r="F475" s="75" t="s">
        <v>66</v>
      </c>
      <c r="G475" s="75" t="s">
        <v>88</v>
      </c>
      <c r="H475" s="76" t="s">
        <v>306</v>
      </c>
      <c r="I475" s="77" t="s">
        <v>3</v>
      </c>
      <c r="J475" s="78">
        <v>22387.53</v>
      </c>
      <c r="K475" s="22"/>
      <c r="L475" s="23"/>
      <c r="M475" s="20"/>
      <c r="N475" s="24"/>
      <c r="O475" s="20"/>
      <c r="P475" s="20"/>
      <c r="Q475" s="20"/>
      <c r="R475" s="20"/>
      <c r="S475" s="20"/>
      <c r="T475">
        <v>51</v>
      </c>
    </row>
    <row r="476" spans="1:27" ht="13" customHeight="1">
      <c r="A47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76" s="9">
        <v>788</v>
      </c>
      <c r="C476" s="121" t="str">
        <f t="shared" si="27"/>
        <v>3级-3级</v>
      </c>
      <c r="D476" s="121" t="s">
        <v>69</v>
      </c>
      <c r="E476" s="121" t="s">
        <v>161</v>
      </c>
      <c r="F476" s="121" t="s">
        <v>69</v>
      </c>
      <c r="G476" s="121" t="s">
        <v>293</v>
      </c>
      <c r="H476" s="144" t="s">
        <v>669</v>
      </c>
      <c r="I476" s="124" t="s">
        <v>3</v>
      </c>
      <c r="J476" s="123">
        <v>22000</v>
      </c>
      <c r="K476" s="22"/>
      <c r="L476" s="23"/>
      <c r="M476" s="20"/>
      <c r="N476" s="24"/>
      <c r="O476" s="20"/>
      <c r="P476" s="20"/>
      <c r="Q476" s="20"/>
      <c r="R476" s="20"/>
      <c r="S476" s="20"/>
      <c r="T476">
        <v>399</v>
      </c>
    </row>
    <row r="477" spans="1:27" ht="13" customHeight="1">
      <c r="A47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477" s="9">
        <v>880</v>
      </c>
      <c r="C477" s="10" t="str">
        <f t="shared" si="27"/>
        <v>3级-3级</v>
      </c>
      <c r="D477" s="73" t="s">
        <v>69</v>
      </c>
      <c r="E477" s="73" t="s">
        <v>293</v>
      </c>
      <c r="F477" s="73" t="s">
        <v>69</v>
      </c>
      <c r="G477" s="73" t="s">
        <v>161</v>
      </c>
      <c r="H477" s="136" t="s">
        <v>403</v>
      </c>
      <c r="I477" s="77" t="s">
        <v>9</v>
      </c>
      <c r="J477" s="26">
        <v>22000</v>
      </c>
      <c r="K477" s="22"/>
      <c r="L477" s="23"/>
      <c r="M477" s="20"/>
      <c r="N477" s="24"/>
      <c r="O477" s="20"/>
      <c r="P477" s="20"/>
      <c r="Q477" s="20"/>
      <c r="R477" s="20"/>
      <c r="S477" s="20"/>
      <c r="T477">
        <v>61</v>
      </c>
    </row>
    <row r="478" spans="1:27" ht="13" customHeight="1">
      <c r="A478" s="147" t="str">
        <f>HYPERLINK("C:\Users\chizh\Desktop\ffcell\提取结果.xlsx#'4内部关联现金流-1'!A1","[提取结果.xlsx]4内部关联现金流-1")</f>
        <v>[提取结果.xlsx]4内部关联现金流-1</v>
      </c>
      <c r="B478" s="9">
        <v>545</v>
      </c>
      <c r="C478" s="10" t="str">
        <f t="shared" si="27"/>
        <v>4级-4级</v>
      </c>
      <c r="D478" s="73" t="s">
        <v>72</v>
      </c>
      <c r="E478" s="73" t="s">
        <v>173</v>
      </c>
      <c r="F478" s="73" t="s">
        <v>72</v>
      </c>
      <c r="G478" s="73" t="s">
        <v>264</v>
      </c>
      <c r="H478" s="81" t="s">
        <v>437</v>
      </c>
      <c r="I478" s="77" t="s">
        <v>3</v>
      </c>
      <c r="J478" s="26">
        <v>21900</v>
      </c>
      <c r="K478" s="54"/>
      <c r="L478" s="55"/>
      <c r="M478" s="58"/>
      <c r="N478" s="24"/>
      <c r="O478" s="20"/>
      <c r="P478" s="20"/>
      <c r="Q478" s="20"/>
      <c r="R478" s="20"/>
      <c r="S478" s="20"/>
      <c r="T478">
        <v>63</v>
      </c>
    </row>
    <row r="479" spans="1:27" ht="13" customHeight="1">
      <c r="A479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479" s="9">
        <v>106</v>
      </c>
      <c r="C479" s="10" t="str">
        <f t="shared" si="27"/>
        <v>3级-3级</v>
      </c>
      <c r="D479" s="10" t="s">
        <v>69</v>
      </c>
      <c r="E479" s="10" t="s">
        <v>170</v>
      </c>
      <c r="F479" s="10" t="s">
        <v>69</v>
      </c>
      <c r="G479" s="10" t="s">
        <v>96</v>
      </c>
      <c r="H479" s="119"/>
      <c r="I479" s="77" t="s">
        <v>9</v>
      </c>
      <c r="J479" s="26">
        <v>21794</v>
      </c>
      <c r="K479" s="22"/>
      <c r="L479" s="23"/>
      <c r="M479" s="20"/>
      <c r="N479" s="24"/>
      <c r="O479" s="20"/>
      <c r="P479" s="20"/>
      <c r="Q479" s="20"/>
      <c r="R479" s="20"/>
      <c r="S479" s="20"/>
      <c r="T479">
        <v>23</v>
      </c>
    </row>
    <row r="480" spans="1:27" ht="13" customHeight="1">
      <c r="A48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80" s="9">
        <v>305</v>
      </c>
      <c r="C480" s="10" t="str">
        <f t="shared" si="27"/>
        <v>4级-3级</v>
      </c>
      <c r="D480" s="10" t="s">
        <v>72</v>
      </c>
      <c r="E480" s="10" t="s">
        <v>97</v>
      </c>
      <c r="F480" s="10" t="s">
        <v>69</v>
      </c>
      <c r="G480" s="10" t="s">
        <v>180</v>
      </c>
      <c r="H480" s="118" t="s">
        <v>345</v>
      </c>
      <c r="I480" s="77" t="s">
        <v>9</v>
      </c>
      <c r="J480" s="26">
        <v>21594.77</v>
      </c>
      <c r="K480" s="22"/>
      <c r="L480" s="23"/>
      <c r="M480" s="20"/>
      <c r="N480" s="24"/>
      <c r="O480" s="20"/>
      <c r="P480" s="20"/>
      <c r="Q480" s="20"/>
      <c r="R480" s="20"/>
      <c r="S480" s="20"/>
      <c r="T480">
        <v>13</v>
      </c>
    </row>
    <row r="481" spans="1:27" ht="13" customHeight="1">
      <c r="A48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81" s="9">
        <v>297</v>
      </c>
      <c r="C481" s="10" t="str">
        <f t="shared" si="27"/>
        <v>4级-3级</v>
      </c>
      <c r="D481" s="10" t="s">
        <v>72</v>
      </c>
      <c r="E481" s="10" t="s">
        <v>97</v>
      </c>
      <c r="F481" s="10" t="s">
        <v>69</v>
      </c>
      <c r="G481" s="10" t="s">
        <v>341</v>
      </c>
      <c r="H481" s="81" t="s">
        <v>306</v>
      </c>
      <c r="I481" s="77" t="s">
        <v>3</v>
      </c>
      <c r="J481" s="26">
        <v>21347.15</v>
      </c>
      <c r="K481" s="22"/>
      <c r="L481" s="23"/>
      <c r="M481" s="32"/>
      <c r="N481" s="24"/>
      <c r="O481" s="20"/>
      <c r="P481" s="20"/>
      <c r="Q481" s="20"/>
      <c r="R481" s="20"/>
      <c r="S481" s="20"/>
      <c r="T481">
        <v>5</v>
      </c>
    </row>
    <row r="482" spans="1:27" ht="13" customHeight="1">
      <c r="A48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82" s="9">
        <v>595</v>
      </c>
      <c r="C482" s="10" t="s">
        <v>499</v>
      </c>
      <c r="D482" s="10" t="s">
        <v>69</v>
      </c>
      <c r="E482" s="10" t="s">
        <v>158</v>
      </c>
      <c r="F482" s="10" t="s">
        <v>69</v>
      </c>
      <c r="G482" s="10" t="s">
        <v>122</v>
      </c>
      <c r="H482" s="79"/>
      <c r="I482" s="77" t="s">
        <v>3</v>
      </c>
      <c r="J482" s="26">
        <v>21295.8</v>
      </c>
      <c r="K482" s="22"/>
      <c r="L482" s="23"/>
      <c r="M482" s="20"/>
      <c r="N482" s="24"/>
      <c r="O482" s="20"/>
      <c r="P482" s="20"/>
      <c r="Q482" s="20"/>
      <c r="R482" s="20"/>
      <c r="S482" s="20"/>
      <c r="T482">
        <v>17</v>
      </c>
    </row>
    <row r="483" spans="1:27" ht="13" customHeight="1">
      <c r="A48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83" s="9">
        <v>280</v>
      </c>
      <c r="C483" s="10" t="str">
        <f>TEXT(D483,"000")&amp;"-"&amp;TEXT(F483,"000")</f>
        <v>2级-4级</v>
      </c>
      <c r="D483" s="10" t="s">
        <v>115</v>
      </c>
      <c r="E483" s="10" t="s">
        <v>337</v>
      </c>
      <c r="F483" s="10" t="s">
        <v>163</v>
      </c>
      <c r="G483" s="10" t="s">
        <v>76</v>
      </c>
      <c r="H483" s="15" t="s">
        <v>330</v>
      </c>
      <c r="I483" s="15" t="s">
        <v>338</v>
      </c>
      <c r="J483" s="14">
        <v>21058.21</v>
      </c>
      <c r="K483" s="15"/>
      <c r="L483" s="15"/>
      <c r="M483" s="16"/>
      <c r="N483" s="17"/>
      <c r="O483" s="18"/>
      <c r="P483" s="19"/>
      <c r="Q483" s="62"/>
      <c r="R483" s="62"/>
      <c r="S483" s="63"/>
      <c r="T483">
        <v>100</v>
      </c>
      <c r="U483" s="164"/>
      <c r="V483" s="165"/>
      <c r="W483" s="166"/>
      <c r="X483" s="166"/>
      <c r="Y483" s="167"/>
      <c r="Z483" s="168">
        <f>ROUND(J483-V483-Y483,2)</f>
        <v>21058.21</v>
      </c>
      <c r="AA483" s="168">
        <f>ROUND(M483+P483-S483,2)</f>
        <v>0</v>
      </c>
    </row>
    <row r="484" spans="1:27" ht="13" customHeight="1">
      <c r="A48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84" s="9">
        <v>808</v>
      </c>
      <c r="C484" s="121" t="str">
        <f>TEXT(D484,"000")&amp;"-"&amp;TEXT(F484,"000")</f>
        <v>3级-2级</v>
      </c>
      <c r="D484" s="121" t="s">
        <v>69</v>
      </c>
      <c r="E484" s="121" t="s">
        <v>194</v>
      </c>
      <c r="F484" s="121" t="s">
        <v>66</v>
      </c>
      <c r="G484" s="121" t="s">
        <v>84</v>
      </c>
      <c r="H484" s="76" t="s">
        <v>277</v>
      </c>
      <c r="I484" s="124" t="s">
        <v>9</v>
      </c>
      <c r="J484" s="123">
        <v>20786.09</v>
      </c>
      <c r="K484" s="54"/>
      <c r="L484" s="55"/>
      <c r="M484" s="58"/>
      <c r="N484" s="57"/>
      <c r="O484" s="58"/>
      <c r="P484" s="58"/>
      <c r="Q484" s="58"/>
      <c r="R484" s="58"/>
      <c r="S484" s="58"/>
      <c r="T484">
        <v>473</v>
      </c>
    </row>
    <row r="485" spans="1:27" ht="13" customHeight="1">
      <c r="A48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85" s="9">
        <v>251</v>
      </c>
      <c r="C485" s="10" t="str">
        <f>TEXT(D485,"000")&amp;"-"&amp;TEXT(F485,"000")</f>
        <v>3级-3级</v>
      </c>
      <c r="D485" s="10" t="s">
        <v>116</v>
      </c>
      <c r="E485" s="11" t="s">
        <v>315</v>
      </c>
      <c r="F485" s="10" t="s">
        <v>116</v>
      </c>
      <c r="G485" s="10" t="s">
        <v>317</v>
      </c>
      <c r="H485" s="76" t="s">
        <v>185</v>
      </c>
      <c r="I485" s="77" t="s">
        <v>9</v>
      </c>
      <c r="J485" s="26">
        <v>20715.3</v>
      </c>
      <c r="K485" s="54"/>
      <c r="L485" s="55"/>
      <c r="M485" s="56"/>
      <c r="N485" s="57"/>
      <c r="O485" s="58"/>
      <c r="P485" s="58"/>
      <c r="Q485" s="58"/>
      <c r="R485" s="58"/>
      <c r="S485" s="58"/>
      <c r="T485">
        <v>70</v>
      </c>
      <c r="U485" s="162"/>
      <c r="V485" s="162"/>
      <c r="W485" s="162"/>
      <c r="X485" s="162"/>
      <c r="Y485" s="162"/>
      <c r="Z485" s="162"/>
      <c r="AA485" s="162"/>
    </row>
    <row r="486" spans="1:27" ht="13" customHeight="1">
      <c r="A48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86" s="9">
        <v>647</v>
      </c>
      <c r="C486" s="10" t="s">
        <v>517</v>
      </c>
      <c r="D486" s="10" t="s">
        <v>66</v>
      </c>
      <c r="E486" s="10" t="s">
        <v>175</v>
      </c>
      <c r="F486" s="10" t="s">
        <v>64</v>
      </c>
      <c r="G486" s="10" t="s">
        <v>210</v>
      </c>
      <c r="H486" s="79" t="s">
        <v>513</v>
      </c>
      <c r="I486" s="77" t="s">
        <v>3</v>
      </c>
      <c r="J486" s="26">
        <v>20274</v>
      </c>
      <c r="K486" s="22"/>
      <c r="L486" s="23"/>
      <c r="M486" s="20"/>
      <c r="N486" s="24"/>
      <c r="O486" s="20"/>
      <c r="P486" s="20"/>
      <c r="Q486" s="20"/>
      <c r="R486" s="20"/>
      <c r="S486" s="20"/>
      <c r="T486">
        <v>72</v>
      </c>
    </row>
    <row r="487" spans="1:27" ht="13" customHeight="1">
      <c r="A487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87" s="9">
        <v>190</v>
      </c>
      <c r="C487" s="10" t="str">
        <f>TEXT(D487,"000")&amp;"-"&amp;TEXT(F487,"000")</f>
        <v>3级-3级</v>
      </c>
      <c r="D487" s="10" t="s">
        <v>69</v>
      </c>
      <c r="E487" s="10" t="s">
        <v>247</v>
      </c>
      <c r="F487" s="10" t="s">
        <v>69</v>
      </c>
      <c r="G487" s="11" t="s">
        <v>226</v>
      </c>
      <c r="H487" s="118" t="s">
        <v>249</v>
      </c>
      <c r="I487" s="77" t="s">
        <v>6</v>
      </c>
      <c r="J487" s="26">
        <v>20270.68</v>
      </c>
      <c r="K487" s="22"/>
      <c r="L487" s="23"/>
      <c r="M487" s="20"/>
      <c r="N487" s="24"/>
      <c r="O487" s="20"/>
      <c r="P487" s="20"/>
      <c r="Q487" s="20"/>
      <c r="R487" s="20"/>
      <c r="S487" s="20"/>
      <c r="T487">
        <v>41</v>
      </c>
    </row>
    <row r="488" spans="1:27" ht="13" customHeight="1">
      <c r="A48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88" s="9">
        <v>157</v>
      </c>
      <c r="C488" s="10" t="str">
        <f>TEXT(D488,"000")&amp;"-"&amp;TEXT(F488,"000")</f>
        <v>2级-3级</v>
      </c>
      <c r="D488" s="10" t="s">
        <v>66</v>
      </c>
      <c r="E488" s="10" t="s">
        <v>84</v>
      </c>
      <c r="F488" s="10" t="s">
        <v>69</v>
      </c>
      <c r="G488" s="10" t="s">
        <v>158</v>
      </c>
      <c r="H488" s="81" t="s">
        <v>234</v>
      </c>
      <c r="I488" s="77" t="s">
        <v>6</v>
      </c>
      <c r="J488" s="26">
        <v>19892</v>
      </c>
      <c r="K488" s="22"/>
      <c r="L488" s="23"/>
      <c r="M488" s="38"/>
      <c r="N488" s="24"/>
      <c r="O488" s="20"/>
      <c r="P488" s="20" t="str">
        <f>IF(N488=0,"OK","待核对")</f>
        <v>OK</v>
      </c>
      <c r="Q488" s="20"/>
      <c r="R488" s="20"/>
      <c r="S488" s="20"/>
      <c r="T488">
        <v>8</v>
      </c>
    </row>
    <row r="489" spans="1:27" ht="13" customHeight="1">
      <c r="A48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89" s="9">
        <v>612</v>
      </c>
      <c r="C489" s="10" t="s">
        <v>500</v>
      </c>
      <c r="D489" s="10" t="s">
        <v>69</v>
      </c>
      <c r="E489" s="10" t="s">
        <v>158</v>
      </c>
      <c r="F489" s="10" t="s">
        <v>66</v>
      </c>
      <c r="G489" s="10" t="s">
        <v>84</v>
      </c>
      <c r="H489" s="79"/>
      <c r="I489" s="77" t="s">
        <v>3</v>
      </c>
      <c r="J489" s="26">
        <v>19892</v>
      </c>
      <c r="K489" s="22"/>
      <c r="L489" s="23"/>
      <c r="M489" s="20"/>
      <c r="N489" s="24"/>
      <c r="O489" s="20"/>
      <c r="P489" s="20"/>
      <c r="Q489" s="20"/>
      <c r="R489" s="20"/>
      <c r="S489" s="20"/>
      <c r="T489">
        <v>35</v>
      </c>
    </row>
    <row r="490" spans="1:27" ht="13" customHeight="1">
      <c r="A490" s="147" t="str">
        <f>HYPERLINK("C:\Users\chizh\Desktop\ffcell\提取结果.xlsx#'4内部关联现金流'!A1","[提取结果.xlsx]4内部关联现金流")</f>
        <v>[提取结果.xlsx]4内部关联现金流</v>
      </c>
      <c r="B490" s="9">
        <v>473</v>
      </c>
      <c r="C490" s="85" t="str">
        <f>TEXT(D490,"000")&amp;"-"&amp;TEXT(F490,"000")</f>
        <v>1级-1级</v>
      </c>
      <c r="D490" s="100" t="s">
        <v>64</v>
      </c>
      <c r="E490" s="85" t="s">
        <v>80</v>
      </c>
      <c r="F490" s="100" t="s">
        <v>64</v>
      </c>
      <c r="G490" s="100" t="s">
        <v>65</v>
      </c>
      <c r="H490" s="104" t="s">
        <v>390</v>
      </c>
      <c r="I490" s="94" t="s">
        <v>9</v>
      </c>
      <c r="J490" s="89">
        <v>19805.98</v>
      </c>
      <c r="K490" s="22"/>
      <c r="L490" s="23"/>
      <c r="M490" s="20"/>
      <c r="N490" s="24"/>
      <c r="O490" s="20"/>
      <c r="P490" s="20"/>
      <c r="Q490" s="20"/>
      <c r="R490" s="20"/>
      <c r="S490" s="20"/>
      <c r="T490">
        <v>54</v>
      </c>
    </row>
    <row r="491" spans="1:27" ht="13" customHeight="1">
      <c r="A491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491" s="9">
        <v>562</v>
      </c>
      <c r="C491" s="10" t="str">
        <f>TEXT(D491,"000")&amp;"-"&amp;TEXT(F491,"000")</f>
        <v>3级-3级</v>
      </c>
      <c r="D491" s="10" t="s">
        <v>69</v>
      </c>
      <c r="E491" s="10" t="s">
        <v>359</v>
      </c>
      <c r="F491" s="10" t="s">
        <v>69</v>
      </c>
      <c r="G491" s="10" t="s">
        <v>161</v>
      </c>
      <c r="H491" s="81" t="s">
        <v>484</v>
      </c>
      <c r="I491" s="77" t="s">
        <v>6</v>
      </c>
      <c r="J491" s="26">
        <v>19540.5</v>
      </c>
      <c r="K491" s="54"/>
      <c r="L491" s="55"/>
      <c r="M491" s="56"/>
      <c r="N491" s="57"/>
      <c r="O491" s="58"/>
      <c r="P491" s="58"/>
      <c r="Q491" s="58"/>
      <c r="R491" s="58"/>
      <c r="S491" s="58"/>
      <c r="T491">
        <v>5</v>
      </c>
    </row>
    <row r="492" spans="1:27" ht="13" customHeight="1">
      <c r="A49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92" s="9">
        <v>777</v>
      </c>
      <c r="C492" s="121" t="str">
        <f>TEXT(D492,"000")&amp;"-"&amp;TEXT(F492,"000")</f>
        <v>3级-3级</v>
      </c>
      <c r="D492" s="121" t="s">
        <v>69</v>
      </c>
      <c r="E492" s="121" t="s">
        <v>161</v>
      </c>
      <c r="F492" s="121" t="s">
        <v>69</v>
      </c>
      <c r="G492" s="121" t="s">
        <v>359</v>
      </c>
      <c r="H492" s="144" t="s">
        <v>669</v>
      </c>
      <c r="I492" s="124" t="s">
        <v>3</v>
      </c>
      <c r="J492" s="123">
        <v>19540.5</v>
      </c>
      <c r="K492" s="22"/>
      <c r="L492" s="23"/>
      <c r="M492" s="20"/>
      <c r="N492" s="24"/>
      <c r="O492" s="20"/>
      <c r="P492" s="20"/>
      <c r="Q492" s="20"/>
      <c r="R492" s="20"/>
      <c r="S492" s="20"/>
      <c r="T492">
        <v>388</v>
      </c>
    </row>
    <row r="493" spans="1:27" ht="13" customHeight="1">
      <c r="A49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493" s="9">
        <v>175</v>
      </c>
      <c r="C493" s="10" t="str">
        <f>TEXT(D493,"000")&amp;"-"&amp;TEXT(F493,"000")</f>
        <v>3级-2级</v>
      </c>
      <c r="D493" s="10" t="s">
        <v>69</v>
      </c>
      <c r="E493" s="10" t="s">
        <v>197</v>
      </c>
      <c r="F493" s="10" t="s">
        <v>66</v>
      </c>
      <c r="G493" s="10" t="s">
        <v>106</v>
      </c>
      <c r="H493" s="118" t="s">
        <v>244</v>
      </c>
      <c r="I493" s="77" t="s">
        <v>6</v>
      </c>
      <c r="J493" s="26">
        <v>19334.8</v>
      </c>
      <c r="K493" s="22"/>
      <c r="L493" s="23"/>
      <c r="M493" s="20"/>
      <c r="N493" s="24"/>
      <c r="O493" s="20"/>
      <c r="P493" s="20"/>
      <c r="Q493" s="20"/>
      <c r="R493" s="20"/>
      <c r="S493" s="20"/>
      <c r="T493">
        <v>26</v>
      </c>
    </row>
    <row r="494" spans="1:27" ht="13" customHeight="1">
      <c r="A494" s="147" t="str">
        <f>HYPERLINK("C:\Users\chizh\Desktop\ffcell\提取结果.xlsx#'4内部关联现金流-1'!A1","[提取结果.xlsx]4内部关联现金流-1")</f>
        <v>[提取结果.xlsx]4内部关联现金流-1</v>
      </c>
      <c r="B494" s="9">
        <v>553</v>
      </c>
      <c r="C494" s="10" t="str">
        <f>TEXT(D494,"000")&amp;"-"&amp;TEXT(F494,"000")</f>
        <v>3级-3级</v>
      </c>
      <c r="D494" s="73" t="s">
        <v>69</v>
      </c>
      <c r="E494" s="73" t="s">
        <v>415</v>
      </c>
      <c r="F494" s="73" t="s">
        <v>69</v>
      </c>
      <c r="G494" s="73" t="s">
        <v>197</v>
      </c>
      <c r="H494" s="118" t="s">
        <v>297</v>
      </c>
      <c r="I494" s="77" t="s">
        <v>3</v>
      </c>
      <c r="J494" s="26">
        <v>19334.8</v>
      </c>
      <c r="K494" s="22"/>
      <c r="L494" s="23"/>
      <c r="M494" s="20"/>
      <c r="N494" s="24"/>
      <c r="O494" s="20"/>
      <c r="P494" s="20"/>
      <c r="Q494" s="20"/>
      <c r="R494" s="20"/>
      <c r="S494" s="20"/>
      <c r="T494">
        <v>96</v>
      </c>
    </row>
    <row r="495" spans="1:27" ht="13" customHeight="1">
      <c r="A49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495" s="9">
        <v>597</v>
      </c>
      <c r="C495" s="10" t="s">
        <v>499</v>
      </c>
      <c r="D495" s="10" t="s">
        <v>69</v>
      </c>
      <c r="E495" s="10" t="s">
        <v>158</v>
      </c>
      <c r="F495" s="10" t="s">
        <v>69</v>
      </c>
      <c r="G495" s="10" t="s">
        <v>125</v>
      </c>
      <c r="H495" s="79"/>
      <c r="I495" s="77" t="s">
        <v>3</v>
      </c>
      <c r="J495" s="26">
        <v>19110</v>
      </c>
      <c r="K495" s="22"/>
      <c r="L495" s="23"/>
      <c r="M495" s="20"/>
      <c r="N495" s="24"/>
      <c r="O495" s="20"/>
      <c r="P495" s="20"/>
      <c r="Q495" s="20"/>
      <c r="R495" s="20"/>
      <c r="S495" s="20"/>
      <c r="T495">
        <v>19</v>
      </c>
    </row>
    <row r="496" spans="1:27" ht="13" customHeight="1">
      <c r="A496" s="147" t="str">
        <f>HYPERLINK("C:\Users\chizh\Desktop\ffcell\提取结果.xlsx#'4内部关联现金流'!A1","[提取结果.xlsx]4内部关联现金流")</f>
        <v>[提取结果.xlsx]4内部关联现金流</v>
      </c>
      <c r="B496" s="9">
        <v>467</v>
      </c>
      <c r="C496" s="85" t="str">
        <f>TEXT(D496,"000")&amp;"-"&amp;TEXT(F496,"000")</f>
        <v>2级-2级</v>
      </c>
      <c r="D496" s="100" t="s">
        <v>66</v>
      </c>
      <c r="E496" s="85" t="s">
        <v>80</v>
      </c>
      <c r="F496" s="100" t="s">
        <v>66</v>
      </c>
      <c r="G496" s="151" t="s">
        <v>81</v>
      </c>
      <c r="H496" s="104" t="s">
        <v>380</v>
      </c>
      <c r="I496" s="97" t="s">
        <v>3</v>
      </c>
      <c r="J496" s="89">
        <v>18357.599999999999</v>
      </c>
      <c r="K496" s="22"/>
      <c r="L496" s="23"/>
      <c r="M496" s="20"/>
      <c r="N496" s="24"/>
      <c r="O496" s="20"/>
      <c r="P496" s="20"/>
      <c r="Q496" s="20"/>
      <c r="R496" s="20"/>
      <c r="S496" s="20"/>
      <c r="T496">
        <v>48</v>
      </c>
    </row>
    <row r="497" spans="1:27" ht="13" customHeight="1">
      <c r="A49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97" s="9">
        <v>83</v>
      </c>
      <c r="C497" s="10" t="str">
        <f>TEXT(D497,"000")&amp;"-"&amp;TEXT(F497,"000")</f>
        <v>2级-3级</v>
      </c>
      <c r="D497" s="10" t="s">
        <v>66</v>
      </c>
      <c r="E497" s="10" t="s">
        <v>81</v>
      </c>
      <c r="F497" s="10" t="s">
        <v>69</v>
      </c>
      <c r="G497" s="10" t="s">
        <v>170</v>
      </c>
      <c r="H497" s="81" t="s">
        <v>147</v>
      </c>
      <c r="I497" s="77" t="s">
        <v>5</v>
      </c>
      <c r="J497" s="26">
        <v>18339.84</v>
      </c>
      <c r="K497" s="22"/>
      <c r="L497" s="23"/>
      <c r="M497" s="32"/>
      <c r="N497" s="24"/>
      <c r="O497" s="20"/>
      <c r="P497" s="20"/>
      <c r="Q497" s="33"/>
      <c r="R497" s="33"/>
      <c r="S497" s="33"/>
      <c r="T497">
        <v>155</v>
      </c>
    </row>
    <row r="498" spans="1:27" ht="13" customHeight="1">
      <c r="A498" s="147" t="str">
        <f>HYPERLINK("C:\Users\chizh\Desktop\ffcell\提取结果.xlsx#'4内部关联现金流'!A1","[提取结果.xlsx]4内部关联现金流")</f>
        <v>[提取结果.xlsx]4内部关联现金流</v>
      </c>
      <c r="B498" s="9">
        <v>447</v>
      </c>
      <c r="C498" s="85" t="str">
        <f>TEXT(D498,"000")&amp;"-"&amp;TEXT(F498,"000")</f>
        <v>3级-3级</v>
      </c>
      <c r="D498" s="100" t="s">
        <v>69</v>
      </c>
      <c r="E498" s="85" t="s">
        <v>80</v>
      </c>
      <c r="F498" s="100" t="s">
        <v>69</v>
      </c>
      <c r="G498" s="100" t="s">
        <v>195</v>
      </c>
      <c r="H498" s="97" t="s">
        <v>380</v>
      </c>
      <c r="I498" s="97" t="s">
        <v>3</v>
      </c>
      <c r="J498" s="99">
        <v>17230.400000000001</v>
      </c>
      <c r="K498" s="22"/>
      <c r="L498" s="23"/>
      <c r="M498" s="20"/>
      <c r="N498" s="24"/>
      <c r="O498" s="20"/>
      <c r="P498" s="20"/>
      <c r="Q498" s="20"/>
      <c r="R498" s="20"/>
      <c r="S498" s="20"/>
      <c r="T498">
        <v>28</v>
      </c>
    </row>
    <row r="499" spans="1:27" ht="13" customHeight="1">
      <c r="A49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99" s="9">
        <v>284</v>
      </c>
      <c r="C499" s="10" t="str">
        <f>TEXT(D499,"000")&amp;"-"&amp;TEXT(F499,"000")</f>
        <v>2级-4级</v>
      </c>
      <c r="D499" s="10" t="s">
        <v>115</v>
      </c>
      <c r="E499" s="10" t="s">
        <v>337</v>
      </c>
      <c r="F499" s="10" t="s">
        <v>163</v>
      </c>
      <c r="G499" s="10" t="s">
        <v>76</v>
      </c>
      <c r="H499" s="81" t="s">
        <v>103</v>
      </c>
      <c r="I499" s="77" t="s">
        <v>5</v>
      </c>
      <c r="J499" s="26">
        <v>16864</v>
      </c>
      <c r="K499" s="22"/>
      <c r="L499" s="23"/>
      <c r="M499" s="32"/>
      <c r="N499" s="24"/>
      <c r="O499" s="20"/>
      <c r="P499" s="20"/>
      <c r="Q499" s="20"/>
      <c r="R499" s="20"/>
      <c r="S499" s="20"/>
      <c r="T499">
        <v>104</v>
      </c>
      <c r="U499" s="162"/>
      <c r="V499" s="162"/>
      <c r="W499" s="162"/>
      <c r="X499" s="162"/>
      <c r="Y499" s="162"/>
      <c r="Z499" s="162"/>
      <c r="AA499" s="162"/>
    </row>
    <row r="500" spans="1:27" ht="13" customHeight="1">
      <c r="A50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00" s="9">
        <v>3</v>
      </c>
      <c r="C500" s="10" t="str">
        <f>TEXT(D500,"000")&amp;"-"&amp;TEXT(F500,"000")</f>
        <v>1级-2级</v>
      </c>
      <c r="D500" s="10" t="s">
        <v>64</v>
      </c>
      <c r="E500" s="10" t="s">
        <v>65</v>
      </c>
      <c r="F500" s="10" t="s">
        <v>66</v>
      </c>
      <c r="G500" s="10" t="s">
        <v>67</v>
      </c>
      <c r="H500" s="12" t="s">
        <v>71</v>
      </c>
      <c r="I500" s="77" t="s">
        <v>5</v>
      </c>
      <c r="J500" s="14">
        <f>15897.77*1.06</f>
        <v>16851.636200000001</v>
      </c>
      <c r="K500" s="15"/>
      <c r="L500" s="15"/>
      <c r="M500" s="16"/>
      <c r="N500" s="17"/>
      <c r="O500" s="18"/>
      <c r="P500" s="19"/>
      <c r="Q500" s="20"/>
      <c r="R500" s="20"/>
      <c r="S500" s="20"/>
      <c r="T500">
        <v>3</v>
      </c>
    </row>
    <row r="501" spans="1:27" ht="13">
      <c r="A50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01" s="9">
        <v>220</v>
      </c>
      <c r="C501" s="10" t="str">
        <f>TEXT(D501,"000")&amp;"-"&amp;TEXT(F502,"000")</f>
        <v>000-2级</v>
      </c>
      <c r="D501" s="10"/>
      <c r="E501" s="153"/>
      <c r="F501" s="10" t="s">
        <v>254</v>
      </c>
      <c r="G501" s="10" t="s">
        <v>65</v>
      </c>
      <c r="H501" s="81" t="s">
        <v>71</v>
      </c>
      <c r="I501" s="77" t="s">
        <v>9</v>
      </c>
      <c r="J501" s="26">
        <v>16851.63</v>
      </c>
      <c r="K501" s="22"/>
      <c r="L501" s="23"/>
      <c r="M501" s="32"/>
      <c r="N501" s="24"/>
      <c r="O501" s="20"/>
      <c r="P501" s="20"/>
      <c r="Q501" s="20"/>
      <c r="R501" s="20"/>
      <c r="S501" s="20"/>
      <c r="T501">
        <v>38</v>
      </c>
      <c r="U501" s="162"/>
      <c r="V501" s="162"/>
      <c r="W501" s="162"/>
      <c r="X501" s="162"/>
      <c r="Y501" s="162"/>
      <c r="Z501" s="162"/>
      <c r="AA501" s="162"/>
    </row>
    <row r="502" spans="1:27" ht="13">
      <c r="A50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02" s="9">
        <v>180</v>
      </c>
      <c r="C502" s="10" t="str">
        <f>TEXT(D502,"000")&amp;"-"&amp;TEXT(F502,"000")</f>
        <v>3级-2级</v>
      </c>
      <c r="D502" s="10" t="s">
        <v>69</v>
      </c>
      <c r="E502" s="10" t="s">
        <v>197</v>
      </c>
      <c r="F502" s="10" t="s">
        <v>66</v>
      </c>
      <c r="G502" s="10" t="s">
        <v>80</v>
      </c>
      <c r="H502" s="118" t="s">
        <v>244</v>
      </c>
      <c r="I502" s="77" t="s">
        <v>6</v>
      </c>
      <c r="J502" s="26">
        <v>16800.599999999999</v>
      </c>
      <c r="K502" s="22"/>
      <c r="L502" s="23"/>
      <c r="M502" s="20"/>
      <c r="N502" s="24"/>
      <c r="O502" s="20"/>
      <c r="P502" s="20"/>
      <c r="Q502" s="20"/>
      <c r="R502" s="20"/>
      <c r="S502" s="20"/>
      <c r="T502">
        <v>31</v>
      </c>
    </row>
    <row r="503" spans="1:27" ht="13">
      <c r="A50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03" s="9">
        <v>615</v>
      </c>
      <c r="C503" s="10" t="s">
        <v>500</v>
      </c>
      <c r="D503" s="10" t="s">
        <v>69</v>
      </c>
      <c r="E503" s="10" t="s">
        <v>158</v>
      </c>
      <c r="F503" s="10" t="s">
        <v>66</v>
      </c>
      <c r="G503" s="10" t="s">
        <v>179</v>
      </c>
      <c r="H503" s="79"/>
      <c r="I503" s="77" t="s">
        <v>6</v>
      </c>
      <c r="J503" s="26">
        <v>16723</v>
      </c>
      <c r="K503" s="22"/>
      <c r="L503" s="23"/>
      <c r="M503" s="20"/>
      <c r="N503" s="24"/>
      <c r="O503" s="20"/>
      <c r="P503" s="20"/>
      <c r="Q503" s="20"/>
      <c r="R503" s="20"/>
      <c r="S503" s="20"/>
      <c r="T503">
        <v>39</v>
      </c>
    </row>
    <row r="504" spans="1:27" ht="13">
      <c r="A50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04" s="9">
        <v>613</v>
      </c>
      <c r="C504" s="10" t="s">
        <v>500</v>
      </c>
      <c r="D504" s="10" t="s">
        <v>69</v>
      </c>
      <c r="E504" s="10" t="s">
        <v>158</v>
      </c>
      <c r="F504" s="10" t="s">
        <v>66</v>
      </c>
      <c r="G504" s="10" t="s">
        <v>80</v>
      </c>
      <c r="H504" s="79"/>
      <c r="I504" s="77" t="s">
        <v>3</v>
      </c>
      <c r="J504" s="26">
        <v>16683</v>
      </c>
      <c r="K504" s="22"/>
      <c r="L504" s="23"/>
      <c r="M504" s="20"/>
      <c r="N504" s="24"/>
      <c r="O504" s="20"/>
      <c r="P504" s="20"/>
      <c r="Q504" s="20"/>
      <c r="R504" s="20"/>
      <c r="S504" s="20"/>
      <c r="T504">
        <v>36</v>
      </c>
    </row>
    <row r="505" spans="1:27" s="178" customFormat="1" ht="13" customHeight="1">
      <c r="A505" s="147" t="str">
        <f>HYPERLINK("C:\Users\chizh\Desktop\ffcell\提取结果.xlsx#'4内部关联现金流'!A1","[提取结果.xlsx]4内部关联现金流")</f>
        <v>[提取结果.xlsx]4内部关联现金流</v>
      </c>
      <c r="B505" s="9">
        <v>462</v>
      </c>
      <c r="C505" s="85" t="str">
        <f t="shared" ref="C505:C516" si="28">TEXT(D505,"000")&amp;"-"&amp;TEXT(F505,"000")</f>
        <v>3级-3级</v>
      </c>
      <c r="D505" s="100" t="s">
        <v>69</v>
      </c>
      <c r="E505" s="85" t="s">
        <v>80</v>
      </c>
      <c r="F505" s="100" t="s">
        <v>69</v>
      </c>
      <c r="G505" s="100" t="s">
        <v>371</v>
      </c>
      <c r="H505" s="104" t="s">
        <v>380</v>
      </c>
      <c r="I505" s="97" t="s">
        <v>3</v>
      </c>
      <c r="J505" s="89">
        <v>16507.2</v>
      </c>
      <c r="K505" s="22"/>
      <c r="L505" s="23"/>
      <c r="M505" s="20"/>
      <c r="N505" s="24"/>
      <c r="O505" s="20"/>
      <c r="P505" s="20"/>
      <c r="Q505" s="20"/>
      <c r="R505" s="20"/>
      <c r="S505" s="20"/>
      <c r="T505">
        <v>43</v>
      </c>
      <c r="U505"/>
      <c r="V505"/>
      <c r="W505"/>
      <c r="X505"/>
      <c r="Y505"/>
      <c r="Z505"/>
      <c r="AA505"/>
    </row>
    <row r="506" spans="1:27" s="178" customFormat="1" ht="14.5" customHeight="1">
      <c r="A50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06" s="9">
        <v>247</v>
      </c>
      <c r="C506" s="10" t="str">
        <f t="shared" si="28"/>
        <v>2级-3级</v>
      </c>
      <c r="D506" s="10" t="s">
        <v>115</v>
      </c>
      <c r="E506" s="11" t="s">
        <v>308</v>
      </c>
      <c r="F506" s="10" t="s">
        <v>116</v>
      </c>
      <c r="G506" s="10" t="s">
        <v>310</v>
      </c>
      <c r="H506" s="76" t="s">
        <v>165</v>
      </c>
      <c r="I506" s="77" t="s">
        <v>5</v>
      </c>
      <c r="J506" s="26">
        <v>16470</v>
      </c>
      <c r="K506" s="22"/>
      <c r="L506" s="23"/>
      <c r="M506" s="32"/>
      <c r="N506" s="24"/>
      <c r="O506" s="20"/>
      <c r="P506" s="20"/>
      <c r="Q506" s="20"/>
      <c r="R506" s="20"/>
      <c r="S506" s="20"/>
      <c r="T506">
        <v>65</v>
      </c>
      <c r="U506" s="162"/>
      <c r="V506" s="162"/>
      <c r="W506" s="162"/>
      <c r="X506" s="162"/>
      <c r="Y506" s="162"/>
      <c r="Z506" s="162"/>
      <c r="AA506" s="162"/>
    </row>
    <row r="507" spans="1:27" ht="13">
      <c r="A50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07" s="9">
        <v>800</v>
      </c>
      <c r="C507" s="121" t="str">
        <f t="shared" si="28"/>
        <v>3级-2级</v>
      </c>
      <c r="D507" s="121" t="s">
        <v>69</v>
      </c>
      <c r="E507" s="121" t="s">
        <v>353</v>
      </c>
      <c r="F507" s="121" t="s">
        <v>66</v>
      </c>
      <c r="G507" s="121" t="s">
        <v>87</v>
      </c>
      <c r="H507" s="76" t="s">
        <v>601</v>
      </c>
      <c r="I507" s="124" t="s">
        <v>6</v>
      </c>
      <c r="J507" s="123">
        <v>16470</v>
      </c>
      <c r="K507" s="54"/>
      <c r="L507" s="55"/>
      <c r="M507" s="59"/>
      <c r="N507" s="57"/>
      <c r="O507" s="58"/>
      <c r="P507" s="58" t="str">
        <f>IF(N507=0,"OK","待核对")</f>
        <v>OK</v>
      </c>
      <c r="Q507" s="58"/>
      <c r="R507" s="58"/>
      <c r="S507" s="58"/>
      <c r="T507">
        <v>446</v>
      </c>
    </row>
    <row r="508" spans="1:27" ht="13">
      <c r="A50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08" s="9">
        <v>174</v>
      </c>
      <c r="C508" s="10" t="str">
        <f t="shared" si="28"/>
        <v>3级-3级</v>
      </c>
      <c r="D508" s="10" t="s">
        <v>69</v>
      </c>
      <c r="E508" s="10" t="s">
        <v>197</v>
      </c>
      <c r="F508" s="10" t="s">
        <v>69</v>
      </c>
      <c r="G508" s="10" t="s">
        <v>195</v>
      </c>
      <c r="H508" s="118" t="s">
        <v>244</v>
      </c>
      <c r="I508" s="77" t="s">
        <v>6</v>
      </c>
      <c r="J508" s="26">
        <v>15578.76</v>
      </c>
      <c r="K508" s="22"/>
      <c r="L508" s="23"/>
      <c r="M508" s="20"/>
      <c r="N508" s="24"/>
      <c r="O508" s="20"/>
      <c r="P508" s="20"/>
      <c r="Q508" s="20"/>
      <c r="R508" s="20"/>
      <c r="S508" s="20"/>
      <c r="T508">
        <v>25</v>
      </c>
    </row>
    <row r="509" spans="1:27" ht="13">
      <c r="A509" s="147" t="str">
        <f>HYPERLINK("C:\Users\chizh\Desktop\ffcell\提取结果.xlsx#'4内部关联现金流-1'!A1","[提取结果.xlsx]4内部关联现金流-1")</f>
        <v>[提取结果.xlsx]4内部关联现金流-1</v>
      </c>
      <c r="B509" s="9">
        <v>536</v>
      </c>
      <c r="C509" s="10" t="str">
        <f t="shared" si="28"/>
        <v>4级-2级</v>
      </c>
      <c r="D509" s="73" t="s">
        <v>72</v>
      </c>
      <c r="E509" s="73" t="s">
        <v>173</v>
      </c>
      <c r="F509" s="73" t="s">
        <v>66</v>
      </c>
      <c r="G509" s="73" t="s">
        <v>446</v>
      </c>
      <c r="H509" s="81" t="s">
        <v>437</v>
      </c>
      <c r="I509" s="77" t="s">
        <v>3</v>
      </c>
      <c r="J509" s="26">
        <v>15440</v>
      </c>
      <c r="K509" s="54"/>
      <c r="L509" s="55"/>
      <c r="M509" s="58"/>
      <c r="N509" s="24"/>
      <c r="O509" s="20"/>
      <c r="P509" s="20"/>
      <c r="Q509" s="20"/>
      <c r="R509" s="20"/>
      <c r="S509" s="20"/>
      <c r="T509">
        <v>54</v>
      </c>
    </row>
    <row r="510" spans="1:27" ht="13">
      <c r="A51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510" s="9">
        <v>853</v>
      </c>
      <c r="C510" s="10" t="str">
        <f t="shared" si="28"/>
        <v>2级-4级</v>
      </c>
      <c r="D510" s="73" t="s">
        <v>66</v>
      </c>
      <c r="E510" s="73" t="s">
        <v>78</v>
      </c>
      <c r="F510" s="73" t="s">
        <v>72</v>
      </c>
      <c r="G510" s="73" t="s">
        <v>173</v>
      </c>
      <c r="H510" s="119" t="s">
        <v>297</v>
      </c>
      <c r="I510" s="77" t="s">
        <v>3</v>
      </c>
      <c r="J510" s="26">
        <v>15440</v>
      </c>
      <c r="K510" s="22"/>
      <c r="L510" s="23"/>
      <c r="M510" s="20"/>
      <c r="N510" s="24"/>
      <c r="O510" s="20"/>
      <c r="P510" s="20"/>
      <c r="Q510" s="20"/>
      <c r="R510" s="20"/>
      <c r="S510" s="20"/>
      <c r="T510">
        <v>34</v>
      </c>
    </row>
    <row r="511" spans="1:27" ht="13">
      <c r="A511" s="147" t="str">
        <f>HYPERLINK("C:\Users\chizh\Desktop\ffcell\提取结果.xlsx#'4内部关联现金流-1'!A1","[提取结果.xlsx]4内部关联现金流-1")</f>
        <v>[提取结果.xlsx]4内部关联现金流-1</v>
      </c>
      <c r="B511" s="9">
        <v>537</v>
      </c>
      <c r="C511" s="10" t="str">
        <f t="shared" si="28"/>
        <v>4级-2级</v>
      </c>
      <c r="D511" s="73" t="s">
        <v>72</v>
      </c>
      <c r="E511" s="73" t="s">
        <v>173</v>
      </c>
      <c r="F511" s="73" t="s">
        <v>66</v>
      </c>
      <c r="G511" s="73" t="s">
        <v>214</v>
      </c>
      <c r="H511" s="81" t="s">
        <v>437</v>
      </c>
      <c r="I511" s="77" t="s">
        <v>3</v>
      </c>
      <c r="J511" s="26">
        <v>15130.0000000001</v>
      </c>
      <c r="K511" s="54"/>
      <c r="L511" s="55"/>
      <c r="M511" s="58"/>
      <c r="N511" s="24"/>
      <c r="O511" s="20"/>
      <c r="P511" s="20"/>
      <c r="Q511" s="20"/>
      <c r="R511" s="20"/>
      <c r="S511" s="20"/>
      <c r="T511">
        <v>55</v>
      </c>
    </row>
    <row r="512" spans="1:27" ht="13">
      <c r="A51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12" s="9">
        <v>260</v>
      </c>
      <c r="C512" s="10" t="str">
        <f t="shared" si="28"/>
        <v>3级-2级</v>
      </c>
      <c r="D512" s="10" t="s">
        <v>116</v>
      </c>
      <c r="E512" s="10" t="s">
        <v>322</v>
      </c>
      <c r="F512" s="10" t="s">
        <v>115</v>
      </c>
      <c r="G512" s="10" t="s">
        <v>323</v>
      </c>
      <c r="H512" s="81" t="s">
        <v>185</v>
      </c>
      <c r="I512" s="77" t="s">
        <v>5</v>
      </c>
      <c r="J512" s="26">
        <v>15000</v>
      </c>
      <c r="K512" s="54"/>
      <c r="L512" s="55"/>
      <c r="M512" s="58"/>
      <c r="N512" s="57"/>
      <c r="O512" s="58"/>
      <c r="P512" s="58"/>
      <c r="Q512" s="58"/>
      <c r="R512" s="58"/>
      <c r="S512" s="58"/>
      <c r="T512">
        <v>79</v>
      </c>
      <c r="U512" s="162"/>
      <c r="V512" s="162"/>
      <c r="W512" s="162"/>
      <c r="X512" s="162"/>
      <c r="Y512" s="162"/>
      <c r="Z512" s="162"/>
      <c r="AA512" s="162"/>
    </row>
    <row r="513" spans="1:27" ht="13">
      <c r="A51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13" s="9">
        <v>170</v>
      </c>
      <c r="C513" s="10" t="str">
        <f t="shared" si="28"/>
        <v>2级-3级</v>
      </c>
      <c r="D513" s="10" t="s">
        <v>66</v>
      </c>
      <c r="E513" s="10" t="s">
        <v>84</v>
      </c>
      <c r="F513" s="10" t="s">
        <v>69</v>
      </c>
      <c r="G513" s="11" t="s">
        <v>226</v>
      </c>
      <c r="H513" s="118" t="s">
        <v>242</v>
      </c>
      <c r="I513" s="77" t="s">
        <v>3</v>
      </c>
      <c r="J513" s="26">
        <v>14968.04</v>
      </c>
      <c r="K513" s="22"/>
      <c r="L513" s="23"/>
      <c r="M513" s="20"/>
      <c r="N513" s="24"/>
      <c r="O513" s="20"/>
      <c r="P513" s="20"/>
      <c r="Q513" s="20"/>
      <c r="R513" s="20"/>
      <c r="S513" s="20"/>
      <c r="T513">
        <v>21</v>
      </c>
    </row>
    <row r="514" spans="1:27" ht="13">
      <c r="A514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14" s="9">
        <v>161</v>
      </c>
      <c r="C514" s="10" t="str">
        <f t="shared" si="28"/>
        <v>2级-2级</v>
      </c>
      <c r="D514" s="10" t="s">
        <v>66</v>
      </c>
      <c r="E514" s="10" t="s">
        <v>84</v>
      </c>
      <c r="F514" s="10" t="s">
        <v>66</v>
      </c>
      <c r="G514" s="10" t="s">
        <v>106</v>
      </c>
      <c r="H514" s="118" t="s">
        <v>238</v>
      </c>
      <c r="I514" s="77" t="s">
        <v>6</v>
      </c>
      <c r="J514" s="26">
        <v>14925</v>
      </c>
      <c r="K514" s="22"/>
      <c r="L514" s="23"/>
      <c r="M514" s="20"/>
      <c r="N514" s="24"/>
      <c r="O514" s="20"/>
      <c r="P514" s="20"/>
      <c r="Q514" s="20"/>
      <c r="R514" s="20"/>
      <c r="S514" s="20"/>
      <c r="T514">
        <v>12</v>
      </c>
    </row>
    <row r="515" spans="1:27" ht="13">
      <c r="A515" s="147" t="str">
        <f>HYPERLINK("C:\Users\chizh\Desktop\ffcell\提取结果.xlsx#'4内部关联现金流-1'!A1","[提取结果.xlsx]4内部关联现金流-1")</f>
        <v>[提取结果.xlsx]4内部关联现金流-1</v>
      </c>
      <c r="B515" s="9">
        <v>555</v>
      </c>
      <c r="C515" s="10" t="str">
        <f t="shared" si="28"/>
        <v>3级-2级</v>
      </c>
      <c r="D515" s="73" t="s">
        <v>69</v>
      </c>
      <c r="E515" s="73" t="s">
        <v>415</v>
      </c>
      <c r="F515" s="73" t="s">
        <v>66</v>
      </c>
      <c r="G515" s="73" t="s">
        <v>84</v>
      </c>
      <c r="H515" s="118" t="s">
        <v>297</v>
      </c>
      <c r="I515" s="77" t="s">
        <v>3</v>
      </c>
      <c r="J515" s="26">
        <v>14925</v>
      </c>
      <c r="K515" s="22"/>
      <c r="L515" s="23"/>
      <c r="M515" s="20"/>
      <c r="N515" s="24"/>
      <c r="O515" s="20"/>
      <c r="P515" s="20"/>
      <c r="Q515" s="20"/>
      <c r="R515" s="20"/>
      <c r="S515" s="20"/>
      <c r="T515">
        <v>98</v>
      </c>
    </row>
    <row r="516" spans="1:27" ht="13">
      <c r="A51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16" s="9">
        <v>65</v>
      </c>
      <c r="C516" s="10" t="str">
        <f t="shared" si="28"/>
        <v>2级-2级</v>
      </c>
      <c r="D516" s="10" t="s">
        <v>66</v>
      </c>
      <c r="E516" s="10" t="s">
        <v>81</v>
      </c>
      <c r="F516" s="10" t="s">
        <v>66</v>
      </c>
      <c r="G516" s="10" t="s">
        <v>172</v>
      </c>
      <c r="H516" s="81" t="s">
        <v>129</v>
      </c>
      <c r="I516" s="77" t="s">
        <v>3</v>
      </c>
      <c r="J516" s="26">
        <v>14362.68</v>
      </c>
      <c r="K516" s="22"/>
      <c r="L516" s="23"/>
      <c r="M516" s="32"/>
      <c r="N516" s="24"/>
      <c r="O516" s="20"/>
      <c r="P516" s="20"/>
      <c r="Q516" s="33"/>
      <c r="R516" s="33"/>
      <c r="S516" s="33"/>
      <c r="T516">
        <v>137</v>
      </c>
      <c r="W516" t="s">
        <v>712</v>
      </c>
    </row>
    <row r="517" spans="1:27" ht="13">
      <c r="A51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17" s="9">
        <v>608</v>
      </c>
      <c r="C517" s="10" t="s">
        <v>500</v>
      </c>
      <c r="D517" s="10" t="s">
        <v>69</v>
      </c>
      <c r="E517" s="10" t="s">
        <v>158</v>
      </c>
      <c r="F517" s="10" t="s">
        <v>66</v>
      </c>
      <c r="G517" s="10" t="s">
        <v>106</v>
      </c>
      <c r="H517" s="79"/>
      <c r="I517" s="77" t="s">
        <v>3</v>
      </c>
      <c r="J517" s="26">
        <v>14300</v>
      </c>
      <c r="K517" s="22"/>
      <c r="L517" s="23"/>
      <c r="M517" s="20"/>
      <c r="N517" s="24"/>
      <c r="O517" s="20"/>
      <c r="P517" s="20"/>
      <c r="Q517" s="20"/>
      <c r="R517" s="20"/>
      <c r="S517" s="20"/>
      <c r="T517">
        <v>30</v>
      </c>
    </row>
    <row r="518" spans="1:27" ht="13" customHeight="1">
      <c r="A51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18" s="9">
        <v>387</v>
      </c>
      <c r="C518" s="73" t="str">
        <f>TEXT(D518,"000")&amp;"-"&amp;TEXT(F518,"000")</f>
        <v>4级-3级</v>
      </c>
      <c r="D518" s="73" t="s">
        <v>72</v>
      </c>
      <c r="E518" s="73" t="s">
        <v>76</v>
      </c>
      <c r="F518" s="75" t="s">
        <v>69</v>
      </c>
      <c r="G518" s="75" t="s">
        <v>170</v>
      </c>
      <c r="H518" s="76" t="s">
        <v>366</v>
      </c>
      <c r="I518" s="77" t="s">
        <v>3</v>
      </c>
      <c r="J518" s="78">
        <v>14116.84</v>
      </c>
      <c r="K518" s="22"/>
      <c r="L518" s="23"/>
      <c r="M518" s="20"/>
      <c r="N518" s="24"/>
      <c r="O518" s="20"/>
      <c r="P518" s="20"/>
      <c r="Q518" s="20"/>
      <c r="R518" s="20"/>
      <c r="S518" s="20"/>
      <c r="T518">
        <v>53</v>
      </c>
    </row>
    <row r="519" spans="1:27" ht="14.5" customHeight="1">
      <c r="A51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19" s="9">
        <v>181</v>
      </c>
      <c r="C519" s="10" t="str">
        <f>TEXT(D519,"000")&amp;"-"&amp;TEXT(F519,"000")</f>
        <v>3级-2级</v>
      </c>
      <c r="D519" s="10" t="s">
        <v>69</v>
      </c>
      <c r="E519" s="10" t="s">
        <v>197</v>
      </c>
      <c r="F519" s="10" t="s">
        <v>66</v>
      </c>
      <c r="G519" s="10" t="s">
        <v>175</v>
      </c>
      <c r="H519" s="118" t="s">
        <v>244</v>
      </c>
      <c r="I519" s="77" t="s">
        <v>6</v>
      </c>
      <c r="J519" s="26">
        <v>13940</v>
      </c>
      <c r="K519" s="22"/>
      <c r="L519" s="23"/>
      <c r="M519" s="20"/>
      <c r="N519" s="24"/>
      <c r="O519" s="20"/>
      <c r="P519" s="20"/>
      <c r="Q519" s="20"/>
      <c r="R519" s="20"/>
      <c r="S519" s="20"/>
      <c r="T519">
        <v>32</v>
      </c>
    </row>
    <row r="520" spans="1:27" ht="13">
      <c r="A52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20" s="9">
        <v>639</v>
      </c>
      <c r="C520" s="10" t="s">
        <v>507</v>
      </c>
      <c r="D520" s="10" t="s">
        <v>66</v>
      </c>
      <c r="E520" s="10" t="s">
        <v>175</v>
      </c>
      <c r="F520" s="10" t="s">
        <v>69</v>
      </c>
      <c r="G520" s="10" t="s">
        <v>438</v>
      </c>
      <c r="H520" s="79" t="s">
        <v>513</v>
      </c>
      <c r="I520" s="77" t="s">
        <v>3</v>
      </c>
      <c r="J520" s="26">
        <v>13940</v>
      </c>
      <c r="K520" s="22"/>
      <c r="L520" s="23"/>
      <c r="M520" s="20"/>
      <c r="N520" s="24"/>
      <c r="O520" s="20"/>
      <c r="P520" s="20"/>
      <c r="Q520" s="20"/>
      <c r="R520" s="20"/>
      <c r="S520" s="20"/>
      <c r="T520">
        <v>64</v>
      </c>
    </row>
    <row r="521" spans="1:27" ht="13">
      <c r="A521" s="147" t="str">
        <f>HYPERLINK("C:\Users\chizh\Desktop\ffcell\提取结果.xlsx#'4内部关联现金流-1'!A1","[提取结果.xlsx]4内部关联现金流-1")</f>
        <v>[提取结果.xlsx]4内部关联现金流-1</v>
      </c>
      <c r="B521" s="9">
        <v>521</v>
      </c>
      <c r="C521" s="10" t="str">
        <f t="shared" ref="C521:C527" si="29">TEXT(D521,"000")&amp;"-"&amp;TEXT(F521,"000")</f>
        <v>2级-3级</v>
      </c>
      <c r="D521" s="10" t="s">
        <v>66</v>
      </c>
      <c r="E521" s="10" t="s">
        <v>106</v>
      </c>
      <c r="F521" s="10" t="s">
        <v>69</v>
      </c>
      <c r="G521" s="10" t="s">
        <v>158</v>
      </c>
      <c r="H521" s="76" t="s">
        <v>431</v>
      </c>
      <c r="I521" s="77" t="s">
        <v>9</v>
      </c>
      <c r="J521" s="26">
        <f>8044.74+5500</f>
        <v>13544.74</v>
      </c>
      <c r="K521" s="22"/>
      <c r="L521" s="23"/>
      <c r="M521" s="20"/>
      <c r="N521" s="24"/>
      <c r="O521" s="20"/>
      <c r="P521" s="20"/>
      <c r="Q521" s="20"/>
      <c r="R521" s="20"/>
      <c r="S521" s="20"/>
      <c r="T521">
        <v>30</v>
      </c>
    </row>
    <row r="522" spans="1:27" ht="13" customHeight="1">
      <c r="A52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22" s="9">
        <v>367</v>
      </c>
      <c r="C522" s="73" t="str">
        <f t="shared" si="29"/>
        <v>4级-3级</v>
      </c>
      <c r="D522" s="73" t="s">
        <v>72</v>
      </c>
      <c r="E522" s="73" t="s">
        <v>76</v>
      </c>
      <c r="F522" s="75" t="s">
        <v>69</v>
      </c>
      <c r="G522" s="75" t="s">
        <v>349</v>
      </c>
      <c r="H522" s="76" t="s">
        <v>306</v>
      </c>
      <c r="I522" s="77" t="s">
        <v>3</v>
      </c>
      <c r="J522" s="78">
        <v>13381.89</v>
      </c>
      <c r="K522" s="22"/>
      <c r="L522" s="23"/>
      <c r="M522" s="20"/>
      <c r="N522" s="24"/>
      <c r="O522" s="20"/>
      <c r="P522" s="20"/>
      <c r="Q522" s="20"/>
      <c r="R522" s="20"/>
      <c r="S522" s="20"/>
      <c r="T522">
        <v>30</v>
      </c>
    </row>
    <row r="523" spans="1:27" ht="13" customHeight="1">
      <c r="A52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23" s="9">
        <v>753</v>
      </c>
      <c r="C523" s="121" t="str">
        <f t="shared" si="29"/>
        <v>3级-4级</v>
      </c>
      <c r="D523" s="121" t="s">
        <v>69</v>
      </c>
      <c r="E523" s="129" t="s">
        <v>349</v>
      </c>
      <c r="F523" s="121" t="s">
        <v>72</v>
      </c>
      <c r="G523" s="130" t="s">
        <v>76</v>
      </c>
      <c r="H523" s="144" t="s">
        <v>655</v>
      </c>
      <c r="I523" s="124" t="s">
        <v>6</v>
      </c>
      <c r="J523" s="123">
        <v>13381.89</v>
      </c>
      <c r="K523" s="54"/>
      <c r="L523" s="55"/>
      <c r="M523" s="56"/>
      <c r="N523" s="57"/>
      <c r="O523" s="58"/>
      <c r="P523" s="58"/>
      <c r="Q523" s="58"/>
      <c r="R523" s="58"/>
      <c r="S523" s="58"/>
      <c r="T523">
        <v>340</v>
      </c>
    </row>
    <row r="524" spans="1:27" ht="13">
      <c r="A52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24" s="9">
        <v>303</v>
      </c>
      <c r="C524" s="10" t="str">
        <f t="shared" si="29"/>
        <v>4级-3级</v>
      </c>
      <c r="D524" s="10" t="s">
        <v>72</v>
      </c>
      <c r="E524" s="10" t="s">
        <v>97</v>
      </c>
      <c r="F524" s="10" t="s">
        <v>69</v>
      </c>
      <c r="G524" s="10" t="s">
        <v>180</v>
      </c>
      <c r="H524" s="117" t="s">
        <v>343</v>
      </c>
      <c r="I524" s="77" t="s">
        <v>3</v>
      </c>
      <c r="J524" s="26">
        <v>13351.89</v>
      </c>
      <c r="K524" s="22"/>
      <c r="L524" s="23"/>
      <c r="M524" s="20"/>
      <c r="N524" s="24"/>
      <c r="O524" s="20"/>
      <c r="P524" s="20"/>
      <c r="Q524" s="20"/>
      <c r="R524" s="20"/>
      <c r="S524" s="20"/>
      <c r="T524">
        <v>11</v>
      </c>
    </row>
    <row r="525" spans="1:27" ht="13">
      <c r="A52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25" s="9">
        <v>212</v>
      </c>
      <c r="C525" s="10" t="str">
        <f t="shared" si="29"/>
        <v>3级-3级</v>
      </c>
      <c r="D525" s="10" t="s">
        <v>69</v>
      </c>
      <c r="E525" s="10" t="s">
        <v>279</v>
      </c>
      <c r="F525" s="10" t="s">
        <v>69</v>
      </c>
      <c r="G525" s="10" t="s">
        <v>293</v>
      </c>
      <c r="H525" s="79" t="s">
        <v>294</v>
      </c>
      <c r="I525" s="77" t="s">
        <v>3</v>
      </c>
      <c r="J525" s="26">
        <v>13330.24</v>
      </c>
      <c r="K525" s="54"/>
      <c r="L525" s="55"/>
      <c r="M525" s="60"/>
      <c r="N525" s="57"/>
      <c r="O525" s="58"/>
      <c r="P525" s="58" t="str">
        <f>IF(N525=0,"OK","待核对")</f>
        <v>OK</v>
      </c>
      <c r="Q525" s="58"/>
      <c r="R525" s="58"/>
      <c r="S525" s="58"/>
      <c r="T525">
        <v>30</v>
      </c>
      <c r="U525" s="162"/>
      <c r="V525" s="162"/>
      <c r="W525" s="162"/>
      <c r="X525" s="162"/>
      <c r="Y525" s="162"/>
      <c r="Z525" s="162"/>
      <c r="AA525" s="162"/>
    </row>
    <row r="526" spans="1:27" ht="14.5">
      <c r="A52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526" s="9">
        <v>876</v>
      </c>
      <c r="C526" s="10" t="str">
        <f t="shared" si="29"/>
        <v>3级-3级</v>
      </c>
      <c r="D526" s="73" t="s">
        <v>69</v>
      </c>
      <c r="E526" s="73" t="s">
        <v>293</v>
      </c>
      <c r="F526" s="73" t="s">
        <v>69</v>
      </c>
      <c r="G526" s="73" t="s">
        <v>279</v>
      </c>
      <c r="H526" s="136" t="s">
        <v>403</v>
      </c>
      <c r="I526" s="77" t="s">
        <v>6</v>
      </c>
      <c r="J526" s="26">
        <v>13330.24</v>
      </c>
      <c r="K526" s="22"/>
      <c r="L526" s="23"/>
      <c r="M526" s="20"/>
      <c r="N526" s="24"/>
      <c r="O526" s="20"/>
      <c r="P526" s="20"/>
      <c r="Q526" s="20"/>
      <c r="R526" s="20"/>
      <c r="S526" s="20"/>
      <c r="T526">
        <v>57</v>
      </c>
    </row>
    <row r="527" spans="1:27" ht="13" customHeight="1">
      <c r="A527" s="147" t="str">
        <f>HYPERLINK("C:\Users\chizh\Desktop\ffcell\提取结果.xlsx#'4内部关联现金流'!A1","[提取结果.xlsx]4内部关联现金流")</f>
        <v>[提取结果.xlsx]4内部关联现金流</v>
      </c>
      <c r="B527" s="9">
        <v>490</v>
      </c>
      <c r="C527" s="85" t="str">
        <f t="shared" si="29"/>
        <v>2级-2级</v>
      </c>
      <c r="D527" s="100" t="s">
        <v>66</v>
      </c>
      <c r="E527" s="85" t="s">
        <v>80</v>
      </c>
      <c r="F527" s="100" t="s">
        <v>66</v>
      </c>
      <c r="G527" s="100" t="s">
        <v>175</v>
      </c>
      <c r="H527" s="104" t="s">
        <v>380</v>
      </c>
      <c r="I527" s="97" t="s">
        <v>3</v>
      </c>
      <c r="J527" s="89">
        <v>13316.8</v>
      </c>
      <c r="K527" s="22"/>
      <c r="L527" s="23"/>
      <c r="M527" s="20"/>
      <c r="N527" s="24"/>
      <c r="O527" s="20"/>
      <c r="P527" s="20"/>
      <c r="Q527" s="20"/>
      <c r="R527" s="20"/>
      <c r="S527" s="20"/>
      <c r="T527">
        <v>71</v>
      </c>
    </row>
    <row r="528" spans="1:27" ht="13" customHeight="1">
      <c r="A52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28" s="9">
        <v>204</v>
      </c>
      <c r="C528" s="10"/>
      <c r="D528" s="10" t="s">
        <v>66</v>
      </c>
      <c r="E528" s="10" t="s">
        <v>270</v>
      </c>
      <c r="F528" s="10" t="s">
        <v>66</v>
      </c>
      <c r="G528" s="10" t="s">
        <v>172</v>
      </c>
      <c r="H528" s="76" t="s">
        <v>271</v>
      </c>
      <c r="I528" s="77" t="s">
        <v>9</v>
      </c>
      <c r="J528" s="26">
        <v>13216.01</v>
      </c>
      <c r="K528" s="54"/>
      <c r="L528" s="55"/>
      <c r="M528" s="56"/>
      <c r="N528" s="57"/>
      <c r="O528" s="58"/>
      <c r="P528" s="58"/>
      <c r="Q528" s="58"/>
      <c r="R528" s="58"/>
      <c r="S528" s="58"/>
      <c r="T528">
        <v>14</v>
      </c>
      <c r="U528" s="162"/>
      <c r="V528" s="162"/>
      <c r="W528" s="162"/>
      <c r="X528" s="162"/>
      <c r="Y528" s="162"/>
      <c r="Z528" s="162"/>
      <c r="AA528" s="162"/>
    </row>
    <row r="529" spans="1:27" ht="13">
      <c r="A52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29" s="9">
        <v>244</v>
      </c>
      <c r="C529" s="10" t="str">
        <f>TEXT(D529,"000")&amp;"-"&amp;TEXT(F529,"000")</f>
        <v>2级-2级</v>
      </c>
      <c r="D529" s="10" t="s">
        <v>115</v>
      </c>
      <c r="E529" s="10" t="s">
        <v>172</v>
      </c>
      <c r="F529" s="10" t="s">
        <v>115</v>
      </c>
      <c r="G529" s="10" t="s">
        <v>270</v>
      </c>
      <c r="H529" s="76" t="s">
        <v>271</v>
      </c>
      <c r="I529" s="77" t="s">
        <v>5</v>
      </c>
      <c r="J529" s="26">
        <v>13216.01</v>
      </c>
      <c r="K529" s="22"/>
      <c r="L529" s="23"/>
      <c r="M529" s="32"/>
      <c r="N529" s="24"/>
      <c r="O529" s="20"/>
      <c r="P529" s="20"/>
      <c r="Q529" s="20"/>
      <c r="R529" s="20"/>
      <c r="S529" s="20"/>
      <c r="T529">
        <v>62</v>
      </c>
      <c r="U529" s="162"/>
      <c r="V529" s="162"/>
      <c r="W529" s="162"/>
      <c r="X529" s="162"/>
      <c r="Y529" s="162"/>
      <c r="Z529" s="162"/>
      <c r="AA529" s="162"/>
    </row>
    <row r="530" spans="1:27" s="178" customFormat="1" ht="13">
      <c r="A53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30" s="9">
        <v>68</v>
      </c>
      <c r="C530" s="10" t="str">
        <f>TEXT(D530,"000")&amp;"-"&amp;TEXT(F530,"000")</f>
        <v>2级-3级</v>
      </c>
      <c r="D530" s="10" t="s">
        <v>66</v>
      </c>
      <c r="E530" s="10" t="s">
        <v>81</v>
      </c>
      <c r="F530" s="10" t="s">
        <v>69</v>
      </c>
      <c r="G530" s="11" t="s">
        <v>177</v>
      </c>
      <c r="H530" s="81" t="s">
        <v>178</v>
      </c>
      <c r="I530" s="115" t="s">
        <v>9</v>
      </c>
      <c r="J530" s="26">
        <v>12992.6</v>
      </c>
      <c r="K530" s="22"/>
      <c r="L530" s="23"/>
      <c r="M530" s="32"/>
      <c r="N530" s="24"/>
      <c r="O530" s="20"/>
      <c r="P530" s="20"/>
      <c r="Q530" s="33"/>
      <c r="R530" s="33"/>
      <c r="S530" s="33"/>
      <c r="T530">
        <v>140</v>
      </c>
      <c r="U530"/>
      <c r="V530"/>
      <c r="W530" t="s">
        <v>715</v>
      </c>
      <c r="X530"/>
      <c r="Y530"/>
      <c r="Z530"/>
      <c r="AA530"/>
    </row>
    <row r="531" spans="1:27" ht="13">
      <c r="A53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31" s="9">
        <v>766</v>
      </c>
      <c r="C531" s="121" t="str">
        <f>TEXT(D531,"000")&amp;"-"&amp;TEXT(F531,"000")</f>
        <v>3级-2级</v>
      </c>
      <c r="D531" s="121" t="s">
        <v>69</v>
      </c>
      <c r="E531" s="121" t="s">
        <v>161</v>
      </c>
      <c r="F531" s="121" t="s">
        <v>66</v>
      </c>
      <c r="G531" s="121" t="s">
        <v>81</v>
      </c>
      <c r="H531" s="144" t="s">
        <v>669</v>
      </c>
      <c r="I531" s="124" t="s">
        <v>3</v>
      </c>
      <c r="J531" s="123">
        <v>12992.6</v>
      </c>
      <c r="K531" s="22"/>
      <c r="L531" s="23"/>
      <c r="M531" s="32"/>
      <c r="N531" s="24"/>
      <c r="O531" s="20"/>
      <c r="P531" s="20"/>
      <c r="Q531" s="20"/>
      <c r="R531" s="20"/>
      <c r="S531" s="20"/>
      <c r="T531">
        <v>376</v>
      </c>
    </row>
    <row r="532" spans="1:27" ht="13">
      <c r="A53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32" s="9">
        <v>652</v>
      </c>
      <c r="C532" s="10" t="s">
        <v>507</v>
      </c>
      <c r="D532" s="10" t="s">
        <v>66</v>
      </c>
      <c r="E532" s="10" t="s">
        <v>175</v>
      </c>
      <c r="F532" s="10" t="s">
        <v>69</v>
      </c>
      <c r="G532" s="10" t="s">
        <v>449</v>
      </c>
      <c r="H532" s="79" t="s">
        <v>513</v>
      </c>
      <c r="I532" s="77" t="s">
        <v>3</v>
      </c>
      <c r="J532" s="26">
        <v>12900</v>
      </c>
      <c r="K532" s="22"/>
      <c r="L532" s="23"/>
      <c r="M532" s="20"/>
      <c r="N532" s="24"/>
      <c r="O532" s="20"/>
      <c r="P532" s="20"/>
      <c r="Q532" s="20"/>
      <c r="R532" s="20"/>
      <c r="S532" s="20"/>
      <c r="T532">
        <v>78</v>
      </c>
    </row>
    <row r="533" spans="1:27" s="178" customFormat="1" ht="13">
      <c r="A53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33" s="9">
        <v>749</v>
      </c>
      <c r="C533" s="121" t="str">
        <f>TEXT(D533,"000")&amp;"-"&amp;TEXT(F533,"000")</f>
        <v>3级-2级</v>
      </c>
      <c r="D533" s="121" t="s">
        <v>69</v>
      </c>
      <c r="E533" s="121" t="s">
        <v>354</v>
      </c>
      <c r="F533" s="121" t="s">
        <v>66</v>
      </c>
      <c r="G533" s="121" t="s">
        <v>85</v>
      </c>
      <c r="H533" s="144" t="s">
        <v>651</v>
      </c>
      <c r="I533" s="124" t="s">
        <v>9</v>
      </c>
      <c r="J533" s="123">
        <v>12609.68</v>
      </c>
      <c r="K533" s="54"/>
      <c r="L533" s="55"/>
      <c r="M533" s="58"/>
      <c r="N533" s="57"/>
      <c r="O533" s="58"/>
      <c r="P533" s="58"/>
      <c r="Q533" s="58"/>
      <c r="R533" s="58"/>
      <c r="S533" s="58"/>
      <c r="T533">
        <v>333</v>
      </c>
      <c r="U533"/>
      <c r="V533"/>
      <c r="W533"/>
      <c r="X533"/>
      <c r="Y533"/>
      <c r="Z533"/>
      <c r="AA533"/>
    </row>
    <row r="534" spans="1:27" ht="13">
      <c r="A53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34" s="9">
        <v>635</v>
      </c>
      <c r="C534" s="10" t="s">
        <v>507</v>
      </c>
      <c r="D534" s="10" t="s">
        <v>66</v>
      </c>
      <c r="E534" s="10" t="s">
        <v>365</v>
      </c>
      <c r="F534" s="10" t="s">
        <v>69</v>
      </c>
      <c r="G534" s="10" t="s">
        <v>158</v>
      </c>
      <c r="H534" s="79" t="s">
        <v>297</v>
      </c>
      <c r="I534" s="77" t="s">
        <v>3</v>
      </c>
      <c r="J534" s="26">
        <v>12520</v>
      </c>
      <c r="K534" s="22"/>
      <c r="L534" s="23"/>
      <c r="M534" s="20"/>
      <c r="N534" s="24"/>
      <c r="O534" s="20"/>
      <c r="P534" s="20"/>
      <c r="Q534" s="20"/>
      <c r="R534" s="20"/>
      <c r="S534" s="20"/>
      <c r="T534">
        <v>60</v>
      </c>
    </row>
    <row r="535" spans="1:27" ht="13" customHeight="1">
      <c r="A53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35" s="9">
        <v>361</v>
      </c>
      <c r="C535" s="73" t="str">
        <f>TEXT(D535,"000")&amp;"-"&amp;TEXT(F535,"000")</f>
        <v>4级-4级</v>
      </c>
      <c r="D535" s="73" t="s">
        <v>72</v>
      </c>
      <c r="E535" s="73" t="s">
        <v>76</v>
      </c>
      <c r="F535" s="75" t="s">
        <v>72</v>
      </c>
      <c r="G535" s="75" t="s">
        <v>361</v>
      </c>
      <c r="H535" s="76" t="s">
        <v>306</v>
      </c>
      <c r="I535" s="77" t="s">
        <v>3</v>
      </c>
      <c r="J535" s="78">
        <v>12352.3</v>
      </c>
      <c r="K535" s="22"/>
      <c r="L535" s="23"/>
      <c r="M535" s="20"/>
      <c r="N535" s="24"/>
      <c r="O535" s="20"/>
      <c r="P535" s="20"/>
      <c r="Q535" s="20"/>
      <c r="R535" s="20"/>
      <c r="S535" s="20"/>
      <c r="T535">
        <v>24</v>
      </c>
    </row>
    <row r="536" spans="1:27" ht="13" customHeight="1">
      <c r="A53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36" s="9">
        <v>816</v>
      </c>
      <c r="C536" s="121" t="str">
        <f>TEXT(D536,"000")&amp;"-"&amp;TEXT(F536,"000")</f>
        <v>4级-4级</v>
      </c>
      <c r="D536" s="121" t="s">
        <v>72</v>
      </c>
      <c r="E536" s="121" t="s">
        <v>361</v>
      </c>
      <c r="F536" s="121" t="s">
        <v>72</v>
      </c>
      <c r="G536" s="121" t="s">
        <v>76</v>
      </c>
      <c r="H536" s="144" t="s">
        <v>688</v>
      </c>
      <c r="I536" s="124" t="s">
        <v>9</v>
      </c>
      <c r="J536" s="123">
        <v>12352.3</v>
      </c>
      <c r="K536" s="22"/>
      <c r="L536" s="23"/>
      <c r="M536" s="32"/>
      <c r="N536" s="24"/>
      <c r="O536" s="20"/>
      <c r="P536" s="20"/>
      <c r="Q536" s="20"/>
      <c r="R536" s="20"/>
      <c r="S536" s="20"/>
      <c r="T536">
        <v>484</v>
      </c>
    </row>
    <row r="537" spans="1:27" ht="26">
      <c r="A537" s="147" t="str">
        <f>HYPERLINK("C:\Users\chizh\Desktop\ffcell\提取结果.xlsx#'4内部关联现金流'!A1","[提取结果.xlsx]4内部关联现金流")</f>
        <v>[提取结果.xlsx]4内部关联现金流</v>
      </c>
      <c r="B537" s="9">
        <v>436</v>
      </c>
      <c r="C537" s="85" t="str">
        <f>TEXT(D537,"000")&amp;"-"&amp;TEXT(F537,"000")</f>
        <v>4级-4级</v>
      </c>
      <c r="D537" s="86" t="s">
        <v>72</v>
      </c>
      <c r="E537" s="85" t="s">
        <v>80</v>
      </c>
      <c r="F537" s="86" t="s">
        <v>72</v>
      </c>
      <c r="G537" s="98" t="s">
        <v>73</v>
      </c>
      <c r="H537" s="94" t="s">
        <v>6</v>
      </c>
      <c r="I537" s="94" t="s">
        <v>6</v>
      </c>
      <c r="J537" s="89">
        <v>12000</v>
      </c>
      <c r="K537" s="22"/>
      <c r="L537" s="23"/>
      <c r="M537" s="20"/>
      <c r="N537" s="24"/>
      <c r="O537" s="20"/>
      <c r="P537" s="20"/>
      <c r="Q537" s="20"/>
      <c r="R537" s="20"/>
      <c r="S537" s="20"/>
      <c r="T537">
        <v>17</v>
      </c>
    </row>
    <row r="538" spans="1:27" ht="13">
      <c r="A53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38" s="9">
        <v>222</v>
      </c>
      <c r="C538" s="10" t="str">
        <f>TEXT(D538,"000")&amp;"-"&amp;TEXT(F538,"000")</f>
        <v>000-4级</v>
      </c>
      <c r="D538" s="10"/>
      <c r="E538" s="153"/>
      <c r="F538" s="10" t="s">
        <v>163</v>
      </c>
      <c r="G538" s="10" t="s">
        <v>76</v>
      </c>
      <c r="H538" s="81" t="s">
        <v>297</v>
      </c>
      <c r="I538" s="77" t="s">
        <v>3</v>
      </c>
      <c r="J538" s="26">
        <v>11988</v>
      </c>
      <c r="K538" s="22"/>
      <c r="L538" s="23"/>
      <c r="M538" s="32"/>
      <c r="N538" s="24"/>
      <c r="O538" s="20"/>
      <c r="P538" s="20"/>
      <c r="Q538" s="20"/>
      <c r="R538" s="20"/>
      <c r="S538" s="20"/>
      <c r="T538">
        <v>40</v>
      </c>
      <c r="U538" s="162"/>
      <c r="V538" s="162"/>
      <c r="W538" s="162"/>
      <c r="X538" s="162"/>
      <c r="Y538" s="162"/>
      <c r="Z538" s="162"/>
      <c r="AA538" s="162"/>
    </row>
    <row r="539" spans="1:27" ht="13">
      <c r="A53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39" s="9">
        <v>618</v>
      </c>
      <c r="C539" s="10" t="s">
        <v>504</v>
      </c>
      <c r="D539" s="10" t="s">
        <v>69</v>
      </c>
      <c r="E539" s="10" t="s">
        <v>158</v>
      </c>
      <c r="F539" s="10" t="s">
        <v>72</v>
      </c>
      <c r="G539" s="10" t="s">
        <v>76</v>
      </c>
      <c r="H539" s="79"/>
      <c r="I539" s="77" t="s">
        <v>6</v>
      </c>
      <c r="J539" s="26">
        <v>11871</v>
      </c>
      <c r="K539" s="22"/>
      <c r="L539" s="23"/>
      <c r="M539" s="20"/>
      <c r="N539" s="24"/>
      <c r="O539" s="20"/>
      <c r="P539" s="20"/>
      <c r="Q539" s="20"/>
      <c r="R539" s="20"/>
      <c r="S539" s="20"/>
      <c r="T539">
        <v>42</v>
      </c>
    </row>
    <row r="540" spans="1:27" ht="13" customHeight="1">
      <c r="A540" s="147" t="str">
        <f>HYPERLINK("C:\Users\chizh\Desktop\ffcell\提取结果.xlsx#'4内部关联现金流'!A1","[提取结果.xlsx]4内部关联现金流")</f>
        <v>[提取结果.xlsx]4内部关联现金流</v>
      </c>
      <c r="B540" s="9">
        <v>466</v>
      </c>
      <c r="C540" s="85" t="str">
        <f t="shared" ref="C540:C546" si="30">TEXT(D540,"000")&amp;"-"&amp;TEXT(F540,"000")</f>
        <v>4级-4级</v>
      </c>
      <c r="D540" s="100" t="s">
        <v>72</v>
      </c>
      <c r="E540" s="85" t="s">
        <v>80</v>
      </c>
      <c r="F540" s="100" t="s">
        <v>72</v>
      </c>
      <c r="G540" s="100" t="s">
        <v>386</v>
      </c>
      <c r="H540" s="104" t="s">
        <v>380</v>
      </c>
      <c r="I540" s="97" t="s">
        <v>3</v>
      </c>
      <c r="J540" s="89">
        <v>11814</v>
      </c>
      <c r="K540" s="22"/>
      <c r="L540" s="23"/>
      <c r="M540" s="20"/>
      <c r="N540" s="24"/>
      <c r="O540" s="20"/>
      <c r="P540" s="20"/>
      <c r="Q540" s="20"/>
      <c r="R540" s="20"/>
      <c r="S540" s="20"/>
      <c r="T540">
        <v>47</v>
      </c>
    </row>
    <row r="541" spans="1:27" ht="13" customHeight="1">
      <c r="A54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41" s="9">
        <v>675</v>
      </c>
      <c r="C541" s="121" t="str">
        <f t="shared" si="30"/>
        <v>3级-3级</v>
      </c>
      <c r="D541" s="121" t="s">
        <v>69</v>
      </c>
      <c r="E541" s="121" t="s">
        <v>195</v>
      </c>
      <c r="F541" s="121" t="s">
        <v>69</v>
      </c>
      <c r="G541" s="121" t="s">
        <v>197</v>
      </c>
      <c r="H541" s="144" t="s">
        <v>544</v>
      </c>
      <c r="I541" s="124" t="s">
        <v>3</v>
      </c>
      <c r="J541" s="125">
        <v>10824</v>
      </c>
      <c r="K541" s="22"/>
      <c r="L541" s="23"/>
      <c r="M541" s="32"/>
      <c r="N541" s="24"/>
      <c r="O541" s="20"/>
      <c r="P541" s="20"/>
      <c r="Q541" s="20"/>
      <c r="R541" s="20"/>
      <c r="S541" s="20"/>
      <c r="T541">
        <v>54</v>
      </c>
    </row>
    <row r="542" spans="1:27" ht="13">
      <c r="A54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42" s="9">
        <v>751</v>
      </c>
      <c r="C542" s="121" t="str">
        <f t="shared" si="30"/>
        <v>3级-2级</v>
      </c>
      <c r="D542" s="121" t="s">
        <v>69</v>
      </c>
      <c r="E542" s="121" t="s">
        <v>354</v>
      </c>
      <c r="F542" s="121" t="s">
        <v>66</v>
      </c>
      <c r="G542" s="121" t="s">
        <v>179</v>
      </c>
      <c r="H542" s="144" t="s">
        <v>653</v>
      </c>
      <c r="I542" s="124" t="s">
        <v>9</v>
      </c>
      <c r="J542" s="123">
        <v>10260</v>
      </c>
      <c r="K542" s="54"/>
      <c r="L542" s="55"/>
      <c r="M542" s="58"/>
      <c r="N542" s="57"/>
      <c r="O542" s="58"/>
      <c r="P542" s="58"/>
      <c r="Q542" s="58"/>
      <c r="R542" s="58"/>
      <c r="S542" s="58"/>
      <c r="T542">
        <v>335</v>
      </c>
    </row>
    <row r="543" spans="1:27" ht="13">
      <c r="A54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43" s="9">
        <v>176</v>
      </c>
      <c r="C543" s="10" t="str">
        <f t="shared" si="30"/>
        <v>3级-3级</v>
      </c>
      <c r="D543" s="10" t="s">
        <v>69</v>
      </c>
      <c r="E543" s="10" t="s">
        <v>197</v>
      </c>
      <c r="F543" s="10" t="s">
        <v>69</v>
      </c>
      <c r="G543" s="10" t="s">
        <v>180</v>
      </c>
      <c r="H543" s="118" t="s">
        <v>244</v>
      </c>
      <c r="I543" s="77" t="s">
        <v>6</v>
      </c>
      <c r="J543" s="26">
        <v>10063.4</v>
      </c>
      <c r="K543" s="22"/>
      <c r="L543" s="23"/>
      <c r="M543" s="20"/>
      <c r="N543" s="24"/>
      <c r="O543" s="20"/>
      <c r="P543" s="20"/>
      <c r="Q543" s="20"/>
      <c r="R543" s="20"/>
      <c r="S543" s="20"/>
      <c r="T543">
        <v>27</v>
      </c>
    </row>
    <row r="544" spans="1:27" ht="13" customHeight="1">
      <c r="A544" s="147" t="str">
        <f>HYPERLINK("C:\Users\chizh\Desktop\ffcell\提取结果.xlsx#'4内部关联现金流'!A1","[提取结果.xlsx]4内部关联现金流")</f>
        <v>[提取结果.xlsx]4内部关联现金流</v>
      </c>
      <c r="B544" s="9">
        <v>487</v>
      </c>
      <c r="C544" s="85" t="str">
        <f t="shared" si="30"/>
        <v>3级-3级</v>
      </c>
      <c r="D544" s="100" t="s">
        <v>69</v>
      </c>
      <c r="E544" s="85" t="s">
        <v>80</v>
      </c>
      <c r="F544" s="100" t="s">
        <v>69</v>
      </c>
      <c r="G544" s="151" t="s">
        <v>180</v>
      </c>
      <c r="H544" s="104" t="s">
        <v>380</v>
      </c>
      <c r="I544" s="97" t="s">
        <v>3</v>
      </c>
      <c r="J544" s="89">
        <v>10009.4</v>
      </c>
      <c r="K544" s="22"/>
      <c r="L544" s="23"/>
      <c r="M544" s="20"/>
      <c r="N544" s="24"/>
      <c r="O544" s="20"/>
      <c r="P544" s="20"/>
      <c r="Q544" s="20"/>
      <c r="R544" s="20"/>
      <c r="S544" s="20"/>
      <c r="T544">
        <v>68</v>
      </c>
    </row>
    <row r="545" spans="1:27" ht="13" customHeight="1">
      <c r="A54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45" s="9">
        <v>265</v>
      </c>
      <c r="C545" s="10" t="str">
        <f t="shared" si="30"/>
        <v>2级-2级</v>
      </c>
      <c r="D545" s="10" t="s">
        <v>115</v>
      </c>
      <c r="E545" s="10" t="s">
        <v>325</v>
      </c>
      <c r="F545" s="10" t="s">
        <v>115</v>
      </c>
      <c r="G545" s="10" t="s">
        <v>323</v>
      </c>
      <c r="H545" s="81" t="s">
        <v>185</v>
      </c>
      <c r="I545" s="77" t="s">
        <v>5</v>
      </c>
      <c r="J545" s="26">
        <v>10000</v>
      </c>
      <c r="K545" s="54"/>
      <c r="L545" s="55"/>
      <c r="M545" s="58"/>
      <c r="N545" s="57"/>
      <c r="O545" s="58"/>
      <c r="P545" s="58"/>
      <c r="Q545" s="58"/>
      <c r="R545" s="58"/>
      <c r="S545" s="58"/>
      <c r="T545">
        <v>84</v>
      </c>
      <c r="U545" s="162"/>
      <c r="V545" s="162"/>
      <c r="W545" s="162"/>
      <c r="X545" s="162"/>
      <c r="Y545" s="162"/>
      <c r="Z545" s="162"/>
      <c r="AA545" s="162"/>
    </row>
    <row r="546" spans="1:27" ht="13" customHeight="1">
      <c r="A546" s="147" t="str">
        <f>HYPERLINK("C:\Users\chizh\Desktop\ffcell\提取结果.xlsx#'4内部关联现金流'!A1","[提取结果.xlsx]4内部关联现金流")</f>
        <v>[提取结果.xlsx]4内部关联现金流</v>
      </c>
      <c r="B546" s="9">
        <v>454</v>
      </c>
      <c r="C546" s="85" t="str">
        <f t="shared" si="30"/>
        <v>3级-3级</v>
      </c>
      <c r="D546" s="100" t="s">
        <v>69</v>
      </c>
      <c r="E546" s="85" t="s">
        <v>80</v>
      </c>
      <c r="F546" s="100" t="s">
        <v>69</v>
      </c>
      <c r="G546" s="100" t="s">
        <v>158</v>
      </c>
      <c r="H546" s="100" t="s">
        <v>383</v>
      </c>
      <c r="I546" s="97" t="s">
        <v>6</v>
      </c>
      <c r="J546" s="99">
        <v>10000</v>
      </c>
      <c r="K546" s="22"/>
      <c r="L546" s="23"/>
      <c r="M546" s="20"/>
      <c r="N546" s="24"/>
      <c r="O546" s="20"/>
      <c r="P546" s="20"/>
      <c r="Q546" s="20"/>
      <c r="R546" s="20"/>
      <c r="S546" s="20"/>
      <c r="T546">
        <v>35</v>
      </c>
    </row>
    <row r="547" spans="1:27" ht="13" customHeight="1">
      <c r="A54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47" s="9">
        <v>596</v>
      </c>
      <c r="C547" s="10" t="s">
        <v>499</v>
      </c>
      <c r="D547" s="10" t="s">
        <v>69</v>
      </c>
      <c r="E547" s="10" t="s">
        <v>158</v>
      </c>
      <c r="F547" s="10" t="s">
        <v>69</v>
      </c>
      <c r="G547" s="10" t="s">
        <v>123</v>
      </c>
      <c r="H547" s="79"/>
      <c r="I547" s="77" t="s">
        <v>3</v>
      </c>
      <c r="J547" s="26">
        <v>9870</v>
      </c>
      <c r="K547" s="22"/>
      <c r="L547" s="23"/>
      <c r="M547" s="20"/>
      <c r="N547" s="24"/>
      <c r="O547" s="20"/>
      <c r="P547" s="20"/>
      <c r="Q547" s="20"/>
      <c r="R547" s="20"/>
      <c r="S547" s="20"/>
      <c r="T547">
        <v>18</v>
      </c>
    </row>
    <row r="548" spans="1:27" ht="13">
      <c r="A548" s="147" t="str">
        <f>HYPERLINK("C:\Users\chizh\Desktop\ffcell\提取结果.xlsx#'4内部关联现金流-1'!A1","[提取结果.xlsx]4内部关联现金流-1")</f>
        <v>[提取结果.xlsx]4内部关联现金流-1</v>
      </c>
      <c r="B548" s="9">
        <v>541</v>
      </c>
      <c r="C548" s="10" t="str">
        <f t="shared" ref="C548:C553" si="31">TEXT(D548,"000")&amp;"-"&amp;TEXT(F548,"000")</f>
        <v>4级-2级</v>
      </c>
      <c r="D548" s="73" t="s">
        <v>72</v>
      </c>
      <c r="E548" s="73" t="s">
        <v>173</v>
      </c>
      <c r="F548" s="73" t="s">
        <v>66</v>
      </c>
      <c r="G548" s="73" t="s">
        <v>308</v>
      </c>
      <c r="H548" s="81" t="s">
        <v>437</v>
      </c>
      <c r="I548" s="77" t="s">
        <v>3</v>
      </c>
      <c r="J548" s="26">
        <v>9600</v>
      </c>
      <c r="K548" s="54"/>
      <c r="L548" s="55"/>
      <c r="M548" s="58"/>
      <c r="N548" s="24"/>
      <c r="O548" s="20"/>
      <c r="P548" s="20"/>
      <c r="Q548" s="20"/>
      <c r="R548" s="20"/>
      <c r="S548" s="20"/>
      <c r="T548">
        <v>59</v>
      </c>
    </row>
    <row r="549" spans="1:27" ht="13">
      <c r="A54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49" s="9">
        <v>171</v>
      </c>
      <c r="C549" s="10" t="str">
        <f t="shared" si="31"/>
        <v>2级-4级</v>
      </c>
      <c r="D549" s="10" t="s">
        <v>66</v>
      </c>
      <c r="E549" s="10" t="s">
        <v>84</v>
      </c>
      <c r="F549" s="10" t="s">
        <v>72</v>
      </c>
      <c r="G549" s="10" t="s">
        <v>97</v>
      </c>
      <c r="H549" s="118" t="s">
        <v>242</v>
      </c>
      <c r="I549" s="77" t="s">
        <v>3</v>
      </c>
      <c r="J549" s="26">
        <v>9321.52</v>
      </c>
      <c r="K549" s="22"/>
      <c r="L549" s="23"/>
      <c r="M549" s="20"/>
      <c r="N549" s="24"/>
      <c r="O549" s="20"/>
      <c r="P549" s="20"/>
      <c r="Q549" s="20"/>
      <c r="R549" s="20"/>
      <c r="S549" s="20"/>
      <c r="T549">
        <v>22</v>
      </c>
    </row>
    <row r="550" spans="1:27" ht="13">
      <c r="A55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50" s="9">
        <v>328</v>
      </c>
      <c r="C550" s="10" t="str">
        <f t="shared" si="31"/>
        <v>4级-2级</v>
      </c>
      <c r="D550" s="10" t="s">
        <v>72</v>
      </c>
      <c r="E550" s="10" t="s">
        <v>97</v>
      </c>
      <c r="F550" s="10" t="s">
        <v>66</v>
      </c>
      <c r="G550" s="10" t="s">
        <v>84</v>
      </c>
      <c r="H550" s="118" t="s">
        <v>356</v>
      </c>
      <c r="I550" s="77" t="s">
        <v>6</v>
      </c>
      <c r="J550" s="26">
        <v>9321.52</v>
      </c>
      <c r="K550" s="22"/>
      <c r="L550" s="23"/>
      <c r="M550" s="20"/>
      <c r="N550" s="24"/>
      <c r="O550" s="20"/>
      <c r="P550" s="20"/>
      <c r="Q550" s="20"/>
      <c r="R550" s="20"/>
      <c r="S550" s="20"/>
      <c r="T550">
        <v>36</v>
      </c>
    </row>
    <row r="551" spans="1:27" ht="13" customHeight="1">
      <c r="A55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51" s="9">
        <v>363</v>
      </c>
      <c r="C551" s="73" t="str">
        <f t="shared" si="31"/>
        <v>4级-3级</v>
      </c>
      <c r="D551" s="73" t="s">
        <v>72</v>
      </c>
      <c r="E551" s="73" t="s">
        <v>76</v>
      </c>
      <c r="F551" s="75" t="s">
        <v>69</v>
      </c>
      <c r="G551" s="75" t="s">
        <v>353</v>
      </c>
      <c r="H551" s="76" t="s">
        <v>306</v>
      </c>
      <c r="I551" s="77" t="s">
        <v>3</v>
      </c>
      <c r="J551" s="78">
        <v>9098.9500000000007</v>
      </c>
      <c r="K551" s="22"/>
      <c r="L551" s="23"/>
      <c r="M551" s="20"/>
      <c r="N551" s="24"/>
      <c r="O551" s="20"/>
      <c r="P551" s="20"/>
      <c r="Q551" s="20"/>
      <c r="R551" s="20"/>
      <c r="S551" s="20"/>
      <c r="T551">
        <v>26</v>
      </c>
    </row>
    <row r="552" spans="1:27" ht="13" customHeight="1">
      <c r="A55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52" s="9">
        <v>798</v>
      </c>
      <c r="C552" s="121" t="str">
        <f t="shared" si="31"/>
        <v>3级-4级</v>
      </c>
      <c r="D552" s="121" t="s">
        <v>69</v>
      </c>
      <c r="E552" s="121" t="s">
        <v>353</v>
      </c>
      <c r="F552" s="121" t="s">
        <v>72</v>
      </c>
      <c r="G552" s="121" t="s">
        <v>76</v>
      </c>
      <c r="H552" s="76" t="s">
        <v>532</v>
      </c>
      <c r="I552" s="124" t="s">
        <v>6</v>
      </c>
      <c r="J552" s="123">
        <v>9098.9500000000007</v>
      </c>
      <c r="K552" s="54"/>
      <c r="L552" s="55"/>
      <c r="M552" s="56"/>
      <c r="N552" s="57"/>
      <c r="O552" s="58"/>
      <c r="P552" s="58"/>
      <c r="Q552" s="58"/>
      <c r="R552" s="58"/>
      <c r="S552" s="58"/>
      <c r="T552">
        <v>443</v>
      </c>
    </row>
    <row r="553" spans="1:27" ht="13" customHeight="1">
      <c r="A553" s="147" t="str">
        <f>HYPERLINK("C:\Users\chizh\Desktop\ffcell\提取结果.xlsx#'4内部关联现金流'!A1","[提取结果.xlsx]4内部关联现金流")</f>
        <v>[提取结果.xlsx]4内部关联现金流</v>
      </c>
      <c r="B553" s="9">
        <v>464</v>
      </c>
      <c r="C553" s="85" t="str">
        <f t="shared" si="31"/>
        <v>2级-2级</v>
      </c>
      <c r="D553" s="100" t="s">
        <v>66</v>
      </c>
      <c r="E553" s="85" t="s">
        <v>80</v>
      </c>
      <c r="F553" s="100" t="s">
        <v>66</v>
      </c>
      <c r="G553" s="100" t="s">
        <v>365</v>
      </c>
      <c r="H553" s="104" t="s">
        <v>383</v>
      </c>
      <c r="I553" s="94" t="s">
        <v>6</v>
      </c>
      <c r="J553" s="89">
        <v>8929.9</v>
      </c>
      <c r="K553" s="22"/>
      <c r="L553" s="23"/>
      <c r="M553" s="20"/>
      <c r="N553" s="24"/>
      <c r="O553" s="20"/>
      <c r="P553" s="20"/>
      <c r="Q553" s="20"/>
      <c r="R553" s="20"/>
      <c r="S553" s="20"/>
      <c r="T553">
        <v>45</v>
      </c>
    </row>
    <row r="554" spans="1:27" ht="13" customHeight="1">
      <c r="A55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54" s="9">
        <v>637</v>
      </c>
      <c r="C554" s="10" t="s">
        <v>506</v>
      </c>
      <c r="D554" s="10" t="s">
        <v>66</v>
      </c>
      <c r="E554" s="10" t="s">
        <v>365</v>
      </c>
      <c r="F554" s="10" t="s">
        <v>66</v>
      </c>
      <c r="G554" s="10" t="s">
        <v>80</v>
      </c>
      <c r="H554" s="79" t="s">
        <v>297</v>
      </c>
      <c r="I554" s="77" t="s">
        <v>3</v>
      </c>
      <c r="J554" s="26">
        <v>8929.9</v>
      </c>
      <c r="K554" s="22"/>
      <c r="L554" s="23"/>
      <c r="M554" s="20"/>
      <c r="N554" s="24"/>
      <c r="O554" s="20"/>
      <c r="P554" s="20"/>
      <c r="Q554" s="20"/>
      <c r="R554" s="20"/>
      <c r="S554" s="20"/>
      <c r="T554">
        <v>62</v>
      </c>
    </row>
    <row r="555" spans="1:27" ht="13">
      <c r="A555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555" s="9">
        <v>133</v>
      </c>
      <c r="C555" s="10" t="str">
        <f t="shared" ref="C555:C563" si="32">TEXT(D555,"000")&amp;"-"&amp;TEXT(F555,"000")</f>
        <v>2级-2级</v>
      </c>
      <c r="D555" s="10" t="s">
        <v>66</v>
      </c>
      <c r="E555" s="10" t="s">
        <v>179</v>
      </c>
      <c r="F555" s="10" t="s">
        <v>66</v>
      </c>
      <c r="G555" s="10" t="s">
        <v>88</v>
      </c>
      <c r="H555" s="79" t="s">
        <v>200</v>
      </c>
      <c r="I555" s="77" t="s">
        <v>9</v>
      </c>
      <c r="J555" s="26">
        <v>8814.16</v>
      </c>
      <c r="K555" s="22"/>
      <c r="L555" s="23"/>
      <c r="M555" s="20"/>
      <c r="N555" s="24"/>
      <c r="O555" s="20"/>
      <c r="P555" s="20"/>
      <c r="Q555" s="20"/>
      <c r="R555" s="20"/>
      <c r="S555" s="20"/>
      <c r="T555">
        <v>20</v>
      </c>
    </row>
    <row r="556" spans="1:27" ht="13">
      <c r="A556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556" s="9">
        <v>110</v>
      </c>
      <c r="C556" s="10" t="str">
        <f t="shared" si="32"/>
        <v>3级-4级</v>
      </c>
      <c r="D556" s="10" t="s">
        <v>69</v>
      </c>
      <c r="E556" s="10" t="s">
        <v>170</v>
      </c>
      <c r="F556" s="10" t="s">
        <v>72</v>
      </c>
      <c r="G556" s="10" t="s">
        <v>76</v>
      </c>
      <c r="H556" s="119"/>
      <c r="I556" s="77" t="s">
        <v>9</v>
      </c>
      <c r="J556" s="26">
        <v>8720.7999999999993</v>
      </c>
      <c r="K556" s="22"/>
      <c r="L556" s="23"/>
      <c r="M556" s="20"/>
      <c r="N556" s="24"/>
      <c r="O556" s="20"/>
      <c r="P556" s="20"/>
      <c r="Q556" s="20"/>
      <c r="R556" s="20"/>
      <c r="S556" s="20"/>
      <c r="T556">
        <v>27</v>
      </c>
    </row>
    <row r="557" spans="1:27" ht="13">
      <c r="A55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57" s="9">
        <v>428</v>
      </c>
      <c r="C557" s="73" t="str">
        <f t="shared" si="32"/>
        <v>4级-3级</v>
      </c>
      <c r="D557" s="73" t="s">
        <v>72</v>
      </c>
      <c r="E557" s="73" t="s">
        <v>76</v>
      </c>
      <c r="F557" s="73" t="s">
        <v>116</v>
      </c>
      <c r="G557" s="73" t="s">
        <v>245</v>
      </c>
      <c r="H557" s="79" t="s">
        <v>165</v>
      </c>
      <c r="I557" s="77" t="s">
        <v>6</v>
      </c>
      <c r="J557" s="26">
        <v>8549.5</v>
      </c>
      <c r="K557" s="22"/>
      <c r="L557" s="23"/>
      <c r="M557" s="20"/>
      <c r="N557" s="24"/>
      <c r="O557" s="20"/>
      <c r="P557" s="20"/>
      <c r="Q557" s="20"/>
      <c r="R557" s="20"/>
      <c r="S557" s="20"/>
      <c r="T557">
        <v>113</v>
      </c>
    </row>
    <row r="558" spans="1:27" ht="13" customHeight="1">
      <c r="A558" s="147" t="str">
        <f>HYPERLINK("C:\Users\chizh\Desktop\ffcell\提取结果.xlsx#'4内部关联现金流'!A1","[提取结果.xlsx]4内部关联现金流")</f>
        <v>[提取结果.xlsx]4内部关联现金流</v>
      </c>
      <c r="B558" s="9">
        <v>492</v>
      </c>
      <c r="C558" s="85" t="str">
        <f t="shared" si="32"/>
        <v>3级-3级</v>
      </c>
      <c r="D558" s="100" t="s">
        <v>69</v>
      </c>
      <c r="E558" s="85" t="s">
        <v>80</v>
      </c>
      <c r="F558" s="100" t="s">
        <v>69</v>
      </c>
      <c r="G558" s="100" t="s">
        <v>360</v>
      </c>
      <c r="H558" s="104" t="s">
        <v>380</v>
      </c>
      <c r="I558" s="97" t="s">
        <v>3</v>
      </c>
      <c r="J558" s="89">
        <v>7868</v>
      </c>
      <c r="K558" s="22"/>
      <c r="L558" s="23"/>
      <c r="M558" s="20"/>
      <c r="N558" s="24"/>
      <c r="O558" s="20"/>
      <c r="P558" s="20"/>
      <c r="Q558" s="20"/>
      <c r="R558" s="20"/>
      <c r="S558" s="20"/>
      <c r="T558">
        <v>73</v>
      </c>
    </row>
    <row r="559" spans="1:27" ht="13" customHeight="1">
      <c r="A55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59" s="9">
        <v>426</v>
      </c>
      <c r="C559" s="73" t="str">
        <f t="shared" si="32"/>
        <v>4级-3级</v>
      </c>
      <c r="D559" s="73" t="s">
        <v>72</v>
      </c>
      <c r="E559" s="73" t="s">
        <v>76</v>
      </c>
      <c r="F559" s="73" t="s">
        <v>69</v>
      </c>
      <c r="G559" s="73" t="s">
        <v>353</v>
      </c>
      <c r="H559" s="79" t="s">
        <v>165</v>
      </c>
      <c r="I559" s="77" t="s">
        <v>6</v>
      </c>
      <c r="J559" s="26">
        <v>7448</v>
      </c>
      <c r="K559" s="22"/>
      <c r="L559" s="23"/>
      <c r="M559" s="20"/>
      <c r="N559" s="24"/>
      <c r="O559" s="20"/>
      <c r="P559" s="20"/>
      <c r="Q559" s="20"/>
      <c r="R559" s="20"/>
      <c r="S559" s="20"/>
      <c r="T559">
        <v>110</v>
      </c>
    </row>
    <row r="560" spans="1:27" s="178" customFormat="1" ht="13">
      <c r="A56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60" s="9">
        <v>796</v>
      </c>
      <c r="C560" s="121" t="str">
        <f t="shared" si="32"/>
        <v>3级-4级</v>
      </c>
      <c r="D560" s="121" t="s">
        <v>69</v>
      </c>
      <c r="E560" s="121" t="s">
        <v>353</v>
      </c>
      <c r="F560" s="121" t="s">
        <v>72</v>
      </c>
      <c r="G560" s="121" t="s">
        <v>76</v>
      </c>
      <c r="H560" s="76" t="s">
        <v>338</v>
      </c>
      <c r="I560" s="124" t="s">
        <v>3</v>
      </c>
      <c r="J560" s="123">
        <v>7448</v>
      </c>
      <c r="K560" s="54"/>
      <c r="L560" s="55"/>
      <c r="M560" s="56"/>
      <c r="N560" s="57"/>
      <c r="O560" s="58"/>
      <c r="P560" s="58"/>
      <c r="Q560" s="58"/>
      <c r="R560" s="58"/>
      <c r="S560" s="58"/>
      <c r="T560">
        <v>441</v>
      </c>
      <c r="U560"/>
      <c r="V560"/>
      <c r="W560"/>
      <c r="X560"/>
      <c r="Y560"/>
      <c r="Z560"/>
      <c r="AA560"/>
    </row>
    <row r="561" spans="1:27" s="178" customFormat="1" ht="13" customHeight="1">
      <c r="A561" s="147" t="str">
        <f>HYPERLINK("C:\Users\chizh\Desktop\ffcell\提取结果.xlsx#'4内部关联现金流'!A1","[提取结果.xlsx]4内部关联现金流")</f>
        <v>[提取结果.xlsx]4内部关联现金流</v>
      </c>
      <c r="B561" s="9">
        <v>441</v>
      </c>
      <c r="C561" s="85" t="str">
        <f t="shared" si="32"/>
        <v>2级-2级</v>
      </c>
      <c r="D561" s="100" t="s">
        <v>66</v>
      </c>
      <c r="E561" s="85" t="s">
        <v>80</v>
      </c>
      <c r="F561" s="100" t="s">
        <v>66</v>
      </c>
      <c r="G561" s="100" t="s">
        <v>184</v>
      </c>
      <c r="H561" s="97" t="s">
        <v>380</v>
      </c>
      <c r="I561" s="97" t="s">
        <v>3</v>
      </c>
      <c r="J561" s="99">
        <v>6867.2</v>
      </c>
      <c r="K561" s="22"/>
      <c r="L561" s="23"/>
      <c r="M561" s="20"/>
      <c r="N561" s="24"/>
      <c r="O561" s="20"/>
      <c r="P561" s="20"/>
      <c r="Q561" s="20"/>
      <c r="R561" s="20"/>
      <c r="S561" s="20"/>
      <c r="T561">
        <v>22</v>
      </c>
      <c r="U561"/>
      <c r="V561"/>
      <c r="W561"/>
      <c r="X561"/>
      <c r="Y561"/>
      <c r="Z561"/>
      <c r="AA561"/>
    </row>
    <row r="562" spans="1:27" s="178" customFormat="1" ht="13" customHeight="1">
      <c r="A56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62" s="9">
        <v>301</v>
      </c>
      <c r="C562" s="10" t="str">
        <f t="shared" si="32"/>
        <v>4级-3级</v>
      </c>
      <c r="D562" s="10" t="s">
        <v>72</v>
      </c>
      <c r="E562" s="10" t="s">
        <v>97</v>
      </c>
      <c r="F562" s="10" t="s">
        <v>69</v>
      </c>
      <c r="G562" s="10" t="s">
        <v>231</v>
      </c>
      <c r="H562" s="117" t="s">
        <v>342</v>
      </c>
      <c r="I562" s="77" t="s">
        <v>5</v>
      </c>
      <c r="J562" s="26">
        <v>6756</v>
      </c>
      <c r="K562" s="22"/>
      <c r="L562" s="23"/>
      <c r="M562" s="40"/>
      <c r="N562" s="24"/>
      <c r="O562" s="20"/>
      <c r="P562" s="20"/>
      <c r="Q562" s="20"/>
      <c r="R562" s="20"/>
      <c r="S562" s="20"/>
      <c r="T562">
        <v>9</v>
      </c>
      <c r="U562"/>
      <c r="V562"/>
      <c r="W562"/>
      <c r="X562"/>
      <c r="Y562"/>
      <c r="Z562"/>
      <c r="AA562"/>
    </row>
    <row r="563" spans="1:27" s="178" customFormat="1" ht="13" customHeight="1">
      <c r="A563" s="147" t="str">
        <f>HYPERLINK("C:\Users\chizh\Desktop\ffcell\提取结果.xlsx#'4内部关联现金流'!A1","[提取结果.xlsx]4内部关联现金流")</f>
        <v>[提取结果.xlsx]4内部关联现金流</v>
      </c>
      <c r="B563" s="9">
        <v>455</v>
      </c>
      <c r="C563" s="85" t="str">
        <f t="shared" si="32"/>
        <v>3级-3级</v>
      </c>
      <c r="D563" s="100" t="s">
        <v>69</v>
      </c>
      <c r="E563" s="85" t="s">
        <v>80</v>
      </c>
      <c r="F563" s="100" t="s">
        <v>69</v>
      </c>
      <c r="G563" s="100" t="s">
        <v>158</v>
      </c>
      <c r="H563" s="103" t="s">
        <v>384</v>
      </c>
      <c r="I563" s="94" t="s">
        <v>9</v>
      </c>
      <c r="J563" s="99">
        <v>6683</v>
      </c>
      <c r="K563" s="22"/>
      <c r="L563" s="23"/>
      <c r="M563" s="20"/>
      <c r="N563" s="24"/>
      <c r="O563" s="20"/>
      <c r="P563" s="20"/>
      <c r="Q563" s="20"/>
      <c r="R563" s="20"/>
      <c r="S563" s="20"/>
      <c r="T563">
        <v>36</v>
      </c>
      <c r="U563"/>
      <c r="V563"/>
      <c r="W563"/>
      <c r="X563"/>
      <c r="Y563"/>
      <c r="Z563"/>
      <c r="AA563"/>
    </row>
    <row r="564" spans="1:27" ht="13" customHeight="1">
      <c r="A56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64" s="9">
        <v>588</v>
      </c>
      <c r="C564" s="10" t="s">
        <v>500</v>
      </c>
      <c r="D564" s="10" t="s">
        <v>69</v>
      </c>
      <c r="E564" s="10" t="s">
        <v>158</v>
      </c>
      <c r="F564" s="10" t="s">
        <v>66</v>
      </c>
      <c r="G564" s="10" t="s">
        <v>86</v>
      </c>
      <c r="H564" s="79"/>
      <c r="I564" s="77" t="s">
        <v>3</v>
      </c>
      <c r="J564" s="26">
        <v>6683</v>
      </c>
      <c r="K564" s="22"/>
      <c r="L564" s="23"/>
      <c r="M564" s="40"/>
      <c r="N564" s="24"/>
      <c r="O564" s="20"/>
      <c r="P564" s="20"/>
      <c r="Q564" s="20"/>
      <c r="R564" s="20"/>
      <c r="S564" s="20"/>
      <c r="T564">
        <v>9</v>
      </c>
    </row>
    <row r="565" spans="1:27" s="178" customFormat="1" ht="13">
      <c r="A56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65" s="9">
        <v>599</v>
      </c>
      <c r="C565" s="10" t="s">
        <v>500</v>
      </c>
      <c r="D565" s="10" t="s">
        <v>69</v>
      </c>
      <c r="E565" s="10" t="s">
        <v>158</v>
      </c>
      <c r="F565" s="10" t="s">
        <v>66</v>
      </c>
      <c r="G565" s="10" t="s">
        <v>87</v>
      </c>
      <c r="H565" s="79"/>
      <c r="I565" s="77" t="s">
        <v>3</v>
      </c>
      <c r="J565" s="26">
        <v>6683</v>
      </c>
      <c r="K565" s="22"/>
      <c r="L565" s="23"/>
      <c r="M565" s="20"/>
      <c r="N565" s="24"/>
      <c r="O565" s="20"/>
      <c r="P565" s="20"/>
      <c r="Q565" s="20"/>
      <c r="R565" s="20"/>
      <c r="S565" s="20"/>
      <c r="T565">
        <v>21</v>
      </c>
      <c r="U565"/>
      <c r="V565"/>
      <c r="W565"/>
      <c r="X565"/>
      <c r="Y565"/>
      <c r="Z565"/>
      <c r="AA565"/>
    </row>
    <row r="566" spans="1:27" ht="13">
      <c r="A566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66" s="9">
        <v>183</v>
      </c>
      <c r="C566" s="10" t="str">
        <f>TEXT(D566,"000")&amp;"-"&amp;TEXT(F566,"000")</f>
        <v>3级-3级</v>
      </c>
      <c r="D566" s="10" t="s">
        <v>69</v>
      </c>
      <c r="E566" s="10" t="s">
        <v>197</v>
      </c>
      <c r="F566" s="10" t="s">
        <v>69</v>
      </c>
      <c r="G566" s="10" t="s">
        <v>245</v>
      </c>
      <c r="H566" s="118" t="s">
        <v>244</v>
      </c>
      <c r="I566" s="77" t="s">
        <v>6</v>
      </c>
      <c r="J566" s="26">
        <v>6486</v>
      </c>
      <c r="K566" s="22"/>
      <c r="L566" s="23"/>
      <c r="M566" s="20"/>
      <c r="N566" s="24"/>
      <c r="O566" s="20"/>
      <c r="P566" s="20"/>
      <c r="Q566" s="20"/>
      <c r="R566" s="20"/>
      <c r="S566" s="20"/>
      <c r="T566">
        <v>34</v>
      </c>
    </row>
    <row r="567" spans="1:27" ht="13">
      <c r="A56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67" s="9">
        <v>679</v>
      </c>
      <c r="C567" s="121" t="str">
        <f>TEXT(D567,"000")&amp;"-"&amp;TEXT(F567,"000")</f>
        <v>3级-3级</v>
      </c>
      <c r="D567" s="121" t="s">
        <v>69</v>
      </c>
      <c r="E567" s="121" t="s">
        <v>245</v>
      </c>
      <c r="F567" s="121" t="s">
        <v>69</v>
      </c>
      <c r="G567" s="121" t="s">
        <v>438</v>
      </c>
      <c r="H567" s="76" t="s">
        <v>571</v>
      </c>
      <c r="I567" s="124" t="s">
        <v>3</v>
      </c>
      <c r="J567" s="123">
        <v>6486</v>
      </c>
      <c r="K567" s="126"/>
      <c r="L567" s="127"/>
      <c r="M567" s="20"/>
      <c r="N567" s="24"/>
      <c r="O567" s="20"/>
      <c r="P567" s="20"/>
      <c r="Q567" s="20"/>
      <c r="R567" s="20"/>
      <c r="S567" s="20"/>
      <c r="T567">
        <v>78</v>
      </c>
    </row>
    <row r="568" spans="1:27" ht="13">
      <c r="A56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68" s="9">
        <v>159</v>
      </c>
      <c r="C568" s="10" t="str">
        <f>TEXT(D568,"000")&amp;"-"&amp;TEXT(F568,"000")</f>
        <v>2级-2级</v>
      </c>
      <c r="D568" s="10" t="s">
        <v>66</v>
      </c>
      <c r="E568" s="10" t="s">
        <v>84</v>
      </c>
      <c r="F568" s="10" t="s">
        <v>66</v>
      </c>
      <c r="G568" s="10" t="s">
        <v>175</v>
      </c>
      <c r="H568" s="118" t="s">
        <v>236</v>
      </c>
      <c r="I568" s="77" t="s">
        <v>6</v>
      </c>
      <c r="J568" s="26">
        <v>6360</v>
      </c>
      <c r="K568" s="22"/>
      <c r="L568" s="23"/>
      <c r="M568" s="40"/>
      <c r="N568" s="24"/>
      <c r="O568" s="20"/>
      <c r="P568" s="20" t="str">
        <f>IF(N568=0,"OK","待核对")</f>
        <v>OK</v>
      </c>
      <c r="Q568" s="20"/>
      <c r="R568" s="20"/>
      <c r="S568" s="20"/>
      <c r="T568">
        <v>10</v>
      </c>
    </row>
    <row r="569" spans="1:27" ht="13">
      <c r="A56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69" s="9">
        <v>657</v>
      </c>
      <c r="C569" s="10" t="s">
        <v>506</v>
      </c>
      <c r="D569" s="10" t="s">
        <v>66</v>
      </c>
      <c r="E569" s="10" t="s">
        <v>175</v>
      </c>
      <c r="F569" s="10" t="s">
        <v>66</v>
      </c>
      <c r="G569" s="10" t="s">
        <v>253</v>
      </c>
      <c r="H569" s="79" t="s">
        <v>513</v>
      </c>
      <c r="I569" s="77" t="s">
        <v>3</v>
      </c>
      <c r="J569" s="26">
        <v>6120</v>
      </c>
      <c r="K569" s="22"/>
      <c r="L569" s="23"/>
      <c r="M569" s="20"/>
      <c r="N569" s="24"/>
      <c r="O569" s="20"/>
      <c r="P569" s="20"/>
      <c r="Q569" s="20"/>
      <c r="R569" s="20"/>
      <c r="S569" s="20"/>
      <c r="T569">
        <v>83</v>
      </c>
    </row>
    <row r="570" spans="1:27" ht="13">
      <c r="A570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570" s="9">
        <v>116</v>
      </c>
      <c r="C570" s="10" t="str">
        <f>TEXT(D570,"000")&amp;"-"&amp;TEXT(F570,"000")</f>
        <v>2级-2级</v>
      </c>
      <c r="D570" s="10" t="s">
        <v>66</v>
      </c>
      <c r="E570" s="10" t="s">
        <v>179</v>
      </c>
      <c r="F570" s="10" t="s">
        <v>66</v>
      </c>
      <c r="G570" s="10" t="s">
        <v>89</v>
      </c>
      <c r="H570" s="119" t="s">
        <v>193</v>
      </c>
      <c r="I570" s="77" t="s">
        <v>3</v>
      </c>
      <c r="J570" s="26">
        <v>6035.6915999999992</v>
      </c>
      <c r="K570" s="22"/>
      <c r="L570" s="23"/>
      <c r="M570" s="32"/>
      <c r="N570" s="24"/>
      <c r="O570" s="20"/>
      <c r="P570" s="20"/>
      <c r="Q570" s="20"/>
      <c r="R570" s="20"/>
      <c r="S570" s="20"/>
      <c r="T570">
        <v>3</v>
      </c>
    </row>
    <row r="571" spans="1:27" s="178" customFormat="1" ht="13">
      <c r="A57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71" s="9">
        <v>258</v>
      </c>
      <c r="C571" s="10" t="str">
        <f>TEXT(D571,"000")&amp;"-"&amp;TEXT(F571,"000")</f>
        <v>3级-2级</v>
      </c>
      <c r="D571" s="10" t="s">
        <v>116</v>
      </c>
      <c r="E571" s="10" t="s">
        <v>322</v>
      </c>
      <c r="F571" s="10" t="s">
        <v>115</v>
      </c>
      <c r="G571" s="10" t="s">
        <v>323</v>
      </c>
      <c r="H571" s="81" t="s">
        <v>185</v>
      </c>
      <c r="I571" s="77" t="s">
        <v>5</v>
      </c>
      <c r="J571" s="26">
        <v>6000</v>
      </c>
      <c r="K571" s="54"/>
      <c r="L571" s="55"/>
      <c r="M571" s="58"/>
      <c r="N571" s="57"/>
      <c r="O571" s="58"/>
      <c r="P571" s="58"/>
      <c r="Q571" s="58"/>
      <c r="R571" s="58"/>
      <c r="S571" s="58"/>
      <c r="T571">
        <v>77</v>
      </c>
      <c r="U571" s="162"/>
      <c r="V571" s="162"/>
      <c r="W571" s="162"/>
      <c r="X571" s="162"/>
      <c r="Y571" s="162"/>
      <c r="Z571" s="162"/>
      <c r="AA571" s="162"/>
    </row>
    <row r="572" spans="1:27" ht="13" customHeight="1">
      <c r="A57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72" s="9">
        <v>381</v>
      </c>
      <c r="C572" s="73" t="str">
        <f>TEXT(D572,"000")&amp;"-"&amp;TEXT(F572,"000")</f>
        <v>4级-2级</v>
      </c>
      <c r="D572" s="73" t="s">
        <v>72</v>
      </c>
      <c r="E572" s="73" t="s">
        <v>76</v>
      </c>
      <c r="F572" s="75" t="s">
        <v>66</v>
      </c>
      <c r="G572" s="75" t="s">
        <v>67</v>
      </c>
      <c r="H572" s="76" t="s">
        <v>306</v>
      </c>
      <c r="I572" s="77" t="s">
        <v>3</v>
      </c>
      <c r="J572" s="78">
        <v>6000</v>
      </c>
      <c r="K572" s="22"/>
      <c r="L572" s="23"/>
      <c r="M572" s="20"/>
      <c r="N572" s="24"/>
      <c r="O572" s="20"/>
      <c r="P572" s="20"/>
      <c r="Q572" s="20"/>
      <c r="R572" s="20"/>
      <c r="S572" s="20"/>
      <c r="T572">
        <v>44</v>
      </c>
    </row>
    <row r="573" spans="1:27" s="178" customFormat="1" ht="13" customHeight="1">
      <c r="A57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73" s="9">
        <v>620</v>
      </c>
      <c r="C573" s="10" t="s">
        <v>500</v>
      </c>
      <c r="D573" s="10" t="s">
        <v>69</v>
      </c>
      <c r="E573" s="10" t="s">
        <v>158</v>
      </c>
      <c r="F573" s="10" t="s">
        <v>66</v>
      </c>
      <c r="G573" s="10" t="s">
        <v>505</v>
      </c>
      <c r="H573" s="79"/>
      <c r="I573" s="77" t="s">
        <v>3</v>
      </c>
      <c r="J573" s="26">
        <v>6000</v>
      </c>
      <c r="K573" s="22"/>
      <c r="L573" s="23"/>
      <c r="M573" s="20"/>
      <c r="N573" s="24"/>
      <c r="O573" s="20"/>
      <c r="P573" s="20"/>
      <c r="Q573" s="20"/>
      <c r="R573" s="20"/>
      <c r="S573" s="20"/>
      <c r="T573">
        <v>44</v>
      </c>
      <c r="U573"/>
      <c r="V573"/>
      <c r="W573"/>
      <c r="X573"/>
      <c r="Y573"/>
      <c r="Z573"/>
      <c r="AA573"/>
    </row>
    <row r="574" spans="1:27" s="178" customFormat="1" ht="13">
      <c r="A574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74" s="9">
        <v>188</v>
      </c>
      <c r="C574" s="10" t="str">
        <f t="shared" ref="C574:C595" si="33">TEXT(D574,"000")&amp;"-"&amp;TEXT(F574,"000")</f>
        <v>3级-4级</v>
      </c>
      <c r="D574" s="10" t="s">
        <v>69</v>
      </c>
      <c r="E574" s="10" t="s">
        <v>247</v>
      </c>
      <c r="F574" s="10" t="s">
        <v>72</v>
      </c>
      <c r="G574" s="10" t="s">
        <v>97</v>
      </c>
      <c r="H574" s="118" t="s">
        <v>242</v>
      </c>
      <c r="I574" s="77" t="s">
        <v>3</v>
      </c>
      <c r="J574" s="26">
        <v>5818.36</v>
      </c>
      <c r="K574" s="22"/>
      <c r="L574" s="23"/>
      <c r="M574" s="20"/>
      <c r="N574" s="24"/>
      <c r="O574" s="20"/>
      <c r="P574" s="20"/>
      <c r="Q574" s="20"/>
      <c r="R574" s="20"/>
      <c r="S574" s="20"/>
      <c r="T574">
        <v>39</v>
      </c>
      <c r="U574"/>
      <c r="V574"/>
      <c r="W574"/>
      <c r="X574"/>
      <c r="Y574"/>
      <c r="Z574"/>
      <c r="AA574"/>
    </row>
    <row r="575" spans="1:27" ht="13">
      <c r="A57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75" s="9">
        <v>329</v>
      </c>
      <c r="C575" s="10" t="str">
        <f t="shared" si="33"/>
        <v>4级-3级</v>
      </c>
      <c r="D575" s="10" t="s">
        <v>72</v>
      </c>
      <c r="E575" s="10" t="s">
        <v>97</v>
      </c>
      <c r="F575" s="10" t="s">
        <v>69</v>
      </c>
      <c r="G575" s="10" t="s">
        <v>247</v>
      </c>
      <c r="H575" s="118" t="s">
        <v>356</v>
      </c>
      <c r="I575" s="77" t="s">
        <v>6</v>
      </c>
      <c r="J575" s="26">
        <v>5818.36</v>
      </c>
      <c r="K575" s="22"/>
      <c r="L575" s="23"/>
      <c r="M575" s="20"/>
      <c r="N575" s="24"/>
      <c r="O575" s="20"/>
      <c r="P575" s="20"/>
      <c r="Q575" s="20"/>
      <c r="R575" s="20"/>
      <c r="S575" s="20"/>
      <c r="T575">
        <v>37</v>
      </c>
    </row>
    <row r="576" spans="1:27" ht="13">
      <c r="A576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576" s="9">
        <v>102</v>
      </c>
      <c r="C576" s="10" t="str">
        <f t="shared" si="33"/>
        <v>2级-4级</v>
      </c>
      <c r="D576" s="10" t="s">
        <v>66</v>
      </c>
      <c r="E576" s="10" t="s">
        <v>169</v>
      </c>
      <c r="F576" s="10" t="s">
        <v>72</v>
      </c>
      <c r="G576" s="10" t="s">
        <v>173</v>
      </c>
      <c r="H576" s="79"/>
      <c r="I576" s="77" t="s">
        <v>9</v>
      </c>
      <c r="J576" s="26">
        <v>5796</v>
      </c>
      <c r="K576" s="22"/>
      <c r="L576" s="23"/>
      <c r="M576" s="20"/>
      <c r="N576" s="24"/>
      <c r="O576" s="20"/>
      <c r="P576" s="20"/>
      <c r="Q576" s="20"/>
      <c r="R576" s="20"/>
      <c r="S576" s="20"/>
      <c r="T576">
        <v>14</v>
      </c>
    </row>
    <row r="577" spans="1:27" ht="13">
      <c r="A577" s="147" t="str">
        <f>HYPERLINK("C:\Users\chizh\Desktop\ffcell\提取结果.xlsx#'4内部关联现金流-1'!A1","[提取结果.xlsx]4内部关联现金流-1")</f>
        <v>[提取结果.xlsx]4内部关联现金流-1</v>
      </c>
      <c r="B577" s="9">
        <v>533</v>
      </c>
      <c r="C577" s="10" t="str">
        <f t="shared" si="33"/>
        <v>4级-2级</v>
      </c>
      <c r="D577" s="73" t="s">
        <v>72</v>
      </c>
      <c r="E577" s="73" t="s">
        <v>173</v>
      </c>
      <c r="F577" s="73" t="s">
        <v>66</v>
      </c>
      <c r="G577" s="73" t="s">
        <v>443</v>
      </c>
      <c r="H577" s="81" t="s">
        <v>437</v>
      </c>
      <c r="I577" s="77" t="s">
        <v>3</v>
      </c>
      <c r="J577" s="26">
        <v>5796</v>
      </c>
      <c r="K577" s="54"/>
      <c r="L577" s="55"/>
      <c r="M577" s="60"/>
      <c r="N577" s="24"/>
      <c r="O577" s="20"/>
      <c r="P577" s="20"/>
      <c r="Q577" s="20"/>
      <c r="R577" s="20"/>
      <c r="S577" s="20"/>
      <c r="T577">
        <v>51</v>
      </c>
    </row>
    <row r="578" spans="1:27" ht="13">
      <c r="A578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578" s="9">
        <v>132</v>
      </c>
      <c r="C578" s="10" t="str">
        <f t="shared" si="33"/>
        <v>2级-3级</v>
      </c>
      <c r="D578" s="10" t="s">
        <v>66</v>
      </c>
      <c r="E578" s="10" t="s">
        <v>179</v>
      </c>
      <c r="F578" s="10" t="s">
        <v>69</v>
      </c>
      <c r="G578" s="10" t="s">
        <v>199</v>
      </c>
      <c r="H578" s="79" t="s">
        <v>198</v>
      </c>
      <c r="I578" s="77" t="s">
        <v>9</v>
      </c>
      <c r="J578" s="26">
        <v>5504</v>
      </c>
      <c r="K578" s="22"/>
      <c r="L578" s="23"/>
      <c r="M578" s="20"/>
      <c r="N578" s="24"/>
      <c r="O578" s="20"/>
      <c r="P578" s="20"/>
      <c r="Q578" s="20"/>
      <c r="R578" s="20"/>
      <c r="S578" s="20"/>
      <c r="T578">
        <v>19</v>
      </c>
    </row>
    <row r="579" spans="1:27" ht="13">
      <c r="A579" s="147" t="str">
        <f>HYPERLINK("C:\Users\chizh\Desktop\ffcell\提取结果.xlsx#'4内部关联现金流'!A1","[提取结果.xlsx]4内部关联现金流")</f>
        <v>[提取结果.xlsx]4内部关联现金流</v>
      </c>
      <c r="B579" s="9">
        <v>499</v>
      </c>
      <c r="C579" s="105" t="str">
        <f t="shared" si="33"/>
        <v>3级-2级</v>
      </c>
      <c r="D579" s="105" t="s">
        <v>393</v>
      </c>
      <c r="E579" s="85" t="s">
        <v>398</v>
      </c>
      <c r="F579" s="106" t="s">
        <v>395</v>
      </c>
      <c r="G579" s="86" t="s">
        <v>401</v>
      </c>
      <c r="H579" s="87" t="s">
        <v>297</v>
      </c>
      <c r="I579" s="88" t="s">
        <v>3</v>
      </c>
      <c r="J579" s="107">
        <v>5504</v>
      </c>
      <c r="K579" s="22"/>
      <c r="L579" s="23"/>
      <c r="M579" s="20"/>
      <c r="N579" s="24"/>
      <c r="O579" s="20"/>
      <c r="P579" s="20"/>
      <c r="Q579" s="20"/>
      <c r="R579" s="20"/>
      <c r="S579" s="20"/>
      <c r="T579">
        <v>88</v>
      </c>
    </row>
    <row r="580" spans="1:27" ht="13">
      <c r="A580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580" s="9">
        <v>129</v>
      </c>
      <c r="C580" s="10" t="str">
        <f t="shared" si="33"/>
        <v>2级-3级</v>
      </c>
      <c r="D580" s="10" t="s">
        <v>66</v>
      </c>
      <c r="E580" s="10" t="s">
        <v>179</v>
      </c>
      <c r="F580" s="10" t="s">
        <v>69</v>
      </c>
      <c r="G580" s="10" t="s">
        <v>158</v>
      </c>
      <c r="H580" s="79" t="s">
        <v>193</v>
      </c>
      <c r="I580" s="77" t="s">
        <v>3</v>
      </c>
      <c r="J580" s="26">
        <v>5399.9987999999994</v>
      </c>
      <c r="K580" s="22"/>
      <c r="L580" s="23"/>
      <c r="M580" s="20"/>
      <c r="N580" s="24"/>
      <c r="O580" s="20"/>
      <c r="P580" s="20"/>
      <c r="Q580" s="20"/>
      <c r="R580" s="20"/>
      <c r="S580" s="20"/>
      <c r="T580">
        <v>16</v>
      </c>
    </row>
    <row r="581" spans="1:27" s="178" customFormat="1" ht="13">
      <c r="A581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581" s="9">
        <v>107</v>
      </c>
      <c r="C581" s="10" t="str">
        <f t="shared" si="33"/>
        <v>3级-4级</v>
      </c>
      <c r="D581" s="10" t="s">
        <v>69</v>
      </c>
      <c r="E581" s="10" t="s">
        <v>170</v>
      </c>
      <c r="F581" s="10" t="s">
        <v>72</v>
      </c>
      <c r="G581" s="10" t="s">
        <v>76</v>
      </c>
      <c r="H581" s="119"/>
      <c r="I581" s="77" t="s">
        <v>9</v>
      </c>
      <c r="J581" s="26">
        <v>5396.04</v>
      </c>
      <c r="K581" s="22"/>
      <c r="L581" s="23"/>
      <c r="M581" s="20"/>
      <c r="N581" s="24"/>
      <c r="O581" s="20"/>
      <c r="P581" s="20"/>
      <c r="Q581" s="20"/>
      <c r="R581" s="20"/>
      <c r="S581" s="20"/>
      <c r="T581">
        <v>24</v>
      </c>
      <c r="U581"/>
      <c r="V581"/>
      <c r="W581"/>
      <c r="X581"/>
      <c r="Y581"/>
      <c r="Z581"/>
      <c r="AA581"/>
    </row>
    <row r="582" spans="1:27" ht="13">
      <c r="A58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582" s="9">
        <v>871</v>
      </c>
      <c r="C582" s="10" t="str">
        <f t="shared" si="33"/>
        <v>2级-1级</v>
      </c>
      <c r="D582" s="73" t="s">
        <v>66</v>
      </c>
      <c r="E582" s="73" t="s">
        <v>78</v>
      </c>
      <c r="F582" s="73" t="s">
        <v>64</v>
      </c>
      <c r="G582" s="73" t="s">
        <v>65</v>
      </c>
      <c r="H582" s="119" t="s">
        <v>297</v>
      </c>
      <c r="I582" s="77" t="s">
        <v>3</v>
      </c>
      <c r="J582" s="26">
        <v>5376</v>
      </c>
      <c r="K582" s="22"/>
      <c r="L582" s="23"/>
      <c r="M582" s="20"/>
      <c r="N582" s="24"/>
      <c r="O582" s="20"/>
      <c r="P582" s="20"/>
      <c r="Q582" s="20"/>
      <c r="R582" s="20"/>
      <c r="S582" s="20"/>
      <c r="T582">
        <v>52</v>
      </c>
    </row>
    <row r="583" spans="1:27" ht="13">
      <c r="A58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83" s="9">
        <v>782</v>
      </c>
      <c r="C583" s="121" t="str">
        <f t="shared" si="33"/>
        <v>3级-3级</v>
      </c>
      <c r="D583" s="121" t="s">
        <v>69</v>
      </c>
      <c r="E583" s="121" t="s">
        <v>161</v>
      </c>
      <c r="F583" s="121" t="s">
        <v>69</v>
      </c>
      <c r="G583" s="121" t="s">
        <v>122</v>
      </c>
      <c r="H583" s="144" t="s">
        <v>669</v>
      </c>
      <c r="I583" s="124" t="s">
        <v>3</v>
      </c>
      <c r="J583" s="123">
        <v>5192.6000000000004</v>
      </c>
      <c r="K583" s="22"/>
      <c r="L583" s="23"/>
      <c r="M583" s="20"/>
      <c r="N583" s="24"/>
      <c r="O583" s="20"/>
      <c r="P583" s="20"/>
      <c r="Q583" s="20"/>
      <c r="R583" s="20"/>
      <c r="S583" s="20"/>
      <c r="T583">
        <v>393</v>
      </c>
    </row>
    <row r="584" spans="1:27" ht="13" customHeight="1">
      <c r="A58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84" s="9">
        <v>375</v>
      </c>
      <c r="C584" s="73" t="str">
        <f t="shared" si="33"/>
        <v>4级-3级</v>
      </c>
      <c r="D584" s="73" t="s">
        <v>72</v>
      </c>
      <c r="E584" s="73" t="s">
        <v>76</v>
      </c>
      <c r="F584" s="75" t="s">
        <v>69</v>
      </c>
      <c r="G584" s="75" t="s">
        <v>363</v>
      </c>
      <c r="H584" s="76" t="s">
        <v>306</v>
      </c>
      <c r="I584" s="77" t="s">
        <v>3</v>
      </c>
      <c r="J584" s="78">
        <v>5110.29</v>
      </c>
      <c r="K584" s="22"/>
      <c r="L584" s="23"/>
      <c r="M584" s="20"/>
      <c r="N584" s="24"/>
      <c r="O584" s="20"/>
      <c r="P584" s="20"/>
      <c r="Q584" s="20"/>
      <c r="R584" s="20"/>
      <c r="S584" s="20"/>
      <c r="T584">
        <v>38</v>
      </c>
    </row>
    <row r="585" spans="1:27" s="178" customFormat="1" ht="13" customHeight="1">
      <c r="A58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85" s="9">
        <v>783</v>
      </c>
      <c r="C585" s="121" t="str">
        <f t="shared" si="33"/>
        <v>3级-3级</v>
      </c>
      <c r="D585" s="121" t="s">
        <v>69</v>
      </c>
      <c r="E585" s="121" t="s">
        <v>161</v>
      </c>
      <c r="F585" s="121" t="s">
        <v>69</v>
      </c>
      <c r="G585" s="121" t="s">
        <v>124</v>
      </c>
      <c r="H585" s="144" t="s">
        <v>669</v>
      </c>
      <c r="I585" s="124" t="s">
        <v>3</v>
      </c>
      <c r="J585" s="123">
        <v>5000</v>
      </c>
      <c r="K585" s="22"/>
      <c r="L585" s="23"/>
      <c r="M585" s="20"/>
      <c r="N585" s="24"/>
      <c r="O585" s="20"/>
      <c r="P585" s="20"/>
      <c r="Q585" s="20"/>
      <c r="R585" s="20"/>
      <c r="S585" s="20"/>
      <c r="T585">
        <v>394</v>
      </c>
      <c r="U585"/>
      <c r="V585"/>
      <c r="W585"/>
      <c r="X585"/>
      <c r="Y585"/>
      <c r="Z585"/>
      <c r="AA585"/>
    </row>
    <row r="586" spans="1:27" ht="13">
      <c r="A58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86" s="9">
        <v>52</v>
      </c>
      <c r="C586" s="10" t="str">
        <f t="shared" si="33"/>
        <v>3级-3级</v>
      </c>
      <c r="D586" s="10" t="s">
        <v>116</v>
      </c>
      <c r="E586" s="10" t="s">
        <v>128</v>
      </c>
      <c r="F586" s="10" t="s">
        <v>116</v>
      </c>
      <c r="G586" s="10" t="s">
        <v>161</v>
      </c>
      <c r="H586" s="81" t="s">
        <v>162</v>
      </c>
      <c r="I586" s="77" t="s">
        <v>9</v>
      </c>
      <c r="J586" s="26">
        <v>4957</v>
      </c>
      <c r="K586" s="22"/>
      <c r="L586" s="23"/>
      <c r="M586" s="32"/>
      <c r="N586" s="24"/>
      <c r="O586" s="20"/>
      <c r="P586" s="20"/>
      <c r="Q586" s="33"/>
      <c r="R586" s="33"/>
      <c r="S586" s="33"/>
      <c r="T586">
        <v>124</v>
      </c>
    </row>
    <row r="587" spans="1:27" ht="13">
      <c r="A58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87" s="9">
        <v>787</v>
      </c>
      <c r="C587" s="121" t="str">
        <f t="shared" si="33"/>
        <v>3级-3级</v>
      </c>
      <c r="D587" s="121" t="s">
        <v>69</v>
      </c>
      <c r="E587" s="121" t="s">
        <v>161</v>
      </c>
      <c r="F587" s="121" t="s">
        <v>69</v>
      </c>
      <c r="G587" s="121" t="s">
        <v>128</v>
      </c>
      <c r="H587" s="144" t="s">
        <v>669</v>
      </c>
      <c r="I587" s="124" t="s">
        <v>3</v>
      </c>
      <c r="J587" s="123">
        <v>4957</v>
      </c>
      <c r="K587" s="22"/>
      <c r="L587" s="23"/>
      <c r="M587" s="20"/>
      <c r="N587" s="24"/>
      <c r="O587" s="20"/>
      <c r="P587" s="20"/>
      <c r="Q587" s="20"/>
      <c r="R587" s="20"/>
      <c r="S587" s="20"/>
      <c r="T587">
        <v>398</v>
      </c>
    </row>
    <row r="588" spans="1:27" ht="13">
      <c r="A58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88" s="9">
        <v>84</v>
      </c>
      <c r="C588" s="10" t="str">
        <f t="shared" si="33"/>
        <v>2级-3级</v>
      </c>
      <c r="D588" s="10" t="s">
        <v>66</v>
      </c>
      <c r="E588" s="10" t="s">
        <v>81</v>
      </c>
      <c r="F588" s="10" t="s">
        <v>69</v>
      </c>
      <c r="G588" s="10" t="s">
        <v>170</v>
      </c>
      <c r="H588" s="81" t="s">
        <v>151</v>
      </c>
      <c r="I588" s="77" t="s">
        <v>5</v>
      </c>
      <c r="J588" s="26">
        <v>4889.25</v>
      </c>
      <c r="K588" s="22"/>
      <c r="L588" s="23"/>
      <c r="M588" s="32"/>
      <c r="N588" s="24"/>
      <c r="O588" s="20"/>
      <c r="P588" s="20"/>
      <c r="Q588" s="33"/>
      <c r="R588" s="33"/>
      <c r="S588" s="33"/>
      <c r="T588">
        <v>156</v>
      </c>
    </row>
    <row r="589" spans="1:27" ht="13" customHeight="1">
      <c r="A589" s="147" t="str">
        <f>HYPERLINK("C:\Users\chizh\Desktop\ffcell\提取结果.xlsx#'4内部关联现金流'!A1","[提取结果.xlsx]4内部关联现金流")</f>
        <v>[提取结果.xlsx]4内部关联现金流</v>
      </c>
      <c r="B589" s="9">
        <v>486</v>
      </c>
      <c r="C589" s="85" t="str">
        <f t="shared" si="33"/>
        <v>3级-3级</v>
      </c>
      <c r="D589" s="100" t="s">
        <v>69</v>
      </c>
      <c r="E589" s="85" t="s">
        <v>80</v>
      </c>
      <c r="F589" s="100" t="s">
        <v>69</v>
      </c>
      <c r="G589" s="151" t="s">
        <v>180</v>
      </c>
      <c r="H589" s="104" t="s">
        <v>383</v>
      </c>
      <c r="I589" s="94" t="s">
        <v>6</v>
      </c>
      <c r="J589" s="89">
        <v>4875</v>
      </c>
      <c r="K589" s="22"/>
      <c r="L589" s="23"/>
      <c r="M589" s="20"/>
      <c r="N589" s="24"/>
      <c r="O589" s="20"/>
      <c r="P589" s="20"/>
      <c r="Q589" s="20"/>
      <c r="R589" s="20"/>
      <c r="S589" s="20"/>
      <c r="T589">
        <v>67</v>
      </c>
    </row>
    <row r="590" spans="1:27" ht="13" customHeight="1">
      <c r="A590" s="147" t="str">
        <f>HYPERLINK("C:\Users\chizh\Desktop\ffcell\提取结果.xlsx#'4内部关联现金流-1'!A1","[提取结果.xlsx]4内部关联现金流-1")</f>
        <v>[提取结果.xlsx]4内部关联现金流-1</v>
      </c>
      <c r="B590" s="9">
        <v>530</v>
      </c>
      <c r="C590" s="10" t="str">
        <f t="shared" si="33"/>
        <v>4级-3级</v>
      </c>
      <c r="D590" s="73" t="s">
        <v>72</v>
      </c>
      <c r="E590" s="73" t="s">
        <v>173</v>
      </c>
      <c r="F590" s="73" t="s">
        <v>69</v>
      </c>
      <c r="G590" s="73" t="s">
        <v>440</v>
      </c>
      <c r="H590" s="81" t="s">
        <v>437</v>
      </c>
      <c r="I590" s="77" t="s">
        <v>3</v>
      </c>
      <c r="J590" s="26">
        <v>4830</v>
      </c>
      <c r="K590" s="54"/>
      <c r="L590" s="55"/>
      <c r="M590" s="59"/>
      <c r="N590" s="24"/>
      <c r="O590" s="20"/>
      <c r="P590" s="20"/>
      <c r="Q590" s="20"/>
      <c r="R590" s="20"/>
      <c r="S590" s="20"/>
      <c r="T590">
        <v>48</v>
      </c>
    </row>
    <row r="591" spans="1:27" ht="13">
      <c r="A59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91" s="9">
        <v>160</v>
      </c>
      <c r="C591" s="10" t="str">
        <f t="shared" si="33"/>
        <v>2级-3级</v>
      </c>
      <c r="D591" s="10" t="s">
        <v>66</v>
      </c>
      <c r="E591" s="10" t="s">
        <v>84</v>
      </c>
      <c r="F591" s="10" t="s">
        <v>69</v>
      </c>
      <c r="G591" s="10" t="s">
        <v>161</v>
      </c>
      <c r="H591" s="118" t="s">
        <v>237</v>
      </c>
      <c r="I591" s="77" t="s">
        <v>6</v>
      </c>
      <c r="J591" s="26">
        <v>4829</v>
      </c>
      <c r="K591" s="22"/>
      <c r="L591" s="23"/>
      <c r="M591" s="20"/>
      <c r="N591" s="24"/>
      <c r="O591" s="20"/>
      <c r="P591" s="20" t="str">
        <f>IF(N591=0,"OK","待核对")</f>
        <v>OK</v>
      </c>
      <c r="Q591" s="20"/>
      <c r="R591" s="20"/>
      <c r="S591" s="20"/>
      <c r="T591">
        <v>11</v>
      </c>
    </row>
    <row r="592" spans="1:27" ht="13">
      <c r="A59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92" s="9">
        <v>765</v>
      </c>
      <c r="C592" s="121" t="str">
        <f t="shared" si="33"/>
        <v>3级-2级</v>
      </c>
      <c r="D592" s="121" t="s">
        <v>69</v>
      </c>
      <c r="E592" s="121" t="s">
        <v>161</v>
      </c>
      <c r="F592" s="121" t="s">
        <v>66</v>
      </c>
      <c r="G592" s="121" t="s">
        <v>84</v>
      </c>
      <c r="H592" s="144" t="s">
        <v>669</v>
      </c>
      <c r="I592" s="124" t="s">
        <v>3</v>
      </c>
      <c r="J592" s="123">
        <v>4829</v>
      </c>
      <c r="K592" s="22"/>
      <c r="L592" s="23"/>
      <c r="M592" s="32"/>
      <c r="N592" s="24"/>
      <c r="O592" s="20"/>
      <c r="P592" s="20"/>
      <c r="Q592" s="20"/>
      <c r="R592" s="20"/>
      <c r="S592" s="20"/>
      <c r="T592">
        <v>375</v>
      </c>
    </row>
    <row r="593" spans="1:27" s="178" customFormat="1" ht="13">
      <c r="A593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593" s="9">
        <v>580</v>
      </c>
      <c r="C593" s="10" t="str">
        <f t="shared" si="33"/>
        <v>2级-1级</v>
      </c>
      <c r="D593" s="10" t="s">
        <v>66</v>
      </c>
      <c r="E593" s="10" t="s">
        <v>90</v>
      </c>
      <c r="F593" s="10" t="s">
        <v>64</v>
      </c>
      <c r="G593" s="10" t="s">
        <v>65</v>
      </c>
      <c r="H593" s="79" t="s">
        <v>495</v>
      </c>
      <c r="I593" s="77" t="s">
        <v>9</v>
      </c>
      <c r="J593" s="26">
        <v>4820</v>
      </c>
      <c r="K593" s="54"/>
      <c r="L593" s="55"/>
      <c r="M593" s="58"/>
      <c r="N593" s="57"/>
      <c r="O593" s="58"/>
      <c r="P593" s="58"/>
      <c r="Q593" s="58"/>
      <c r="R593" s="58"/>
      <c r="S593" s="58"/>
      <c r="T593">
        <v>23</v>
      </c>
      <c r="U593"/>
      <c r="V593"/>
      <c r="W593"/>
      <c r="X593"/>
      <c r="Y593"/>
      <c r="Z593"/>
      <c r="AA593"/>
    </row>
    <row r="594" spans="1:27" s="178" customFormat="1" ht="13">
      <c r="A59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594" s="9">
        <v>773</v>
      </c>
      <c r="C594" s="121" t="str">
        <f t="shared" si="33"/>
        <v>3级-2级</v>
      </c>
      <c r="D594" s="121" t="s">
        <v>69</v>
      </c>
      <c r="E594" s="121" t="s">
        <v>161</v>
      </c>
      <c r="F594" s="121" t="s">
        <v>66</v>
      </c>
      <c r="G594" s="121" t="s">
        <v>175</v>
      </c>
      <c r="H594" s="144" t="s">
        <v>669</v>
      </c>
      <c r="I594" s="124" t="s">
        <v>3</v>
      </c>
      <c r="J594" s="123">
        <v>4752</v>
      </c>
      <c r="K594" s="22"/>
      <c r="L594" s="23"/>
      <c r="M594" s="20"/>
      <c r="N594" s="24"/>
      <c r="O594" s="20"/>
      <c r="P594" s="20"/>
      <c r="Q594" s="20"/>
      <c r="R594" s="20"/>
      <c r="S594" s="20"/>
      <c r="T594">
        <v>384</v>
      </c>
      <c r="U594"/>
      <c r="V594"/>
      <c r="W594"/>
      <c r="X594"/>
      <c r="Y594"/>
      <c r="Z594"/>
      <c r="AA594"/>
    </row>
    <row r="595" spans="1:27" ht="13">
      <c r="A595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595" s="9">
        <v>186</v>
      </c>
      <c r="C595" s="10" t="str">
        <f t="shared" si="33"/>
        <v>3级-2级</v>
      </c>
      <c r="D595" s="10" t="s">
        <v>69</v>
      </c>
      <c r="E595" s="10" t="s">
        <v>246</v>
      </c>
      <c r="F595" s="10" t="s">
        <v>66</v>
      </c>
      <c r="G595" s="10" t="s">
        <v>175</v>
      </c>
      <c r="H595" s="118" t="s">
        <v>236</v>
      </c>
      <c r="I595" s="77" t="s">
        <v>6</v>
      </c>
      <c r="J595" s="26">
        <v>4740</v>
      </c>
      <c r="K595" s="22"/>
      <c r="L595" s="23"/>
      <c r="M595" s="20"/>
      <c r="N595" s="24"/>
      <c r="O595" s="20"/>
      <c r="P595" s="20"/>
      <c r="Q595" s="20"/>
      <c r="R595" s="20"/>
      <c r="S595" s="20"/>
      <c r="T595">
        <v>37</v>
      </c>
    </row>
    <row r="596" spans="1:27" ht="13">
      <c r="A59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96" s="9">
        <v>658</v>
      </c>
      <c r="C596" s="10" t="s">
        <v>507</v>
      </c>
      <c r="D596" s="10" t="s">
        <v>66</v>
      </c>
      <c r="E596" s="10" t="s">
        <v>175</v>
      </c>
      <c r="F596" s="10" t="s">
        <v>69</v>
      </c>
      <c r="G596" s="10" t="s">
        <v>439</v>
      </c>
      <c r="H596" s="79" t="s">
        <v>513</v>
      </c>
      <c r="I596" s="77" t="s">
        <v>3</v>
      </c>
      <c r="J596" s="26">
        <v>4740</v>
      </c>
      <c r="K596" s="22"/>
      <c r="L596" s="23"/>
      <c r="M596" s="20"/>
      <c r="N596" s="24"/>
      <c r="O596" s="20"/>
      <c r="P596" s="20"/>
      <c r="Q596" s="20"/>
      <c r="R596" s="20"/>
      <c r="S596" s="20"/>
      <c r="T596">
        <v>84</v>
      </c>
    </row>
    <row r="597" spans="1:27" ht="13">
      <c r="A59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97" s="9">
        <v>91</v>
      </c>
      <c r="C597" s="10" t="str">
        <f t="shared" ref="C597:C608" si="34">TEXT(D597,"000")&amp;"-"&amp;TEXT(F597,"000")</f>
        <v>2级-3级</v>
      </c>
      <c r="D597" s="10" t="s">
        <v>66</v>
      </c>
      <c r="E597" s="10" t="s">
        <v>81</v>
      </c>
      <c r="F597" s="10" t="s">
        <v>69</v>
      </c>
      <c r="G597" s="10" t="s">
        <v>170</v>
      </c>
      <c r="H597" s="81" t="s">
        <v>142</v>
      </c>
      <c r="I597" s="77" t="s">
        <v>3</v>
      </c>
      <c r="J597" s="26">
        <v>4400</v>
      </c>
      <c r="K597" s="22"/>
      <c r="L597" s="23"/>
      <c r="M597" s="32"/>
      <c r="N597" s="24"/>
      <c r="O597" s="20"/>
      <c r="P597" s="20"/>
      <c r="Q597" s="33"/>
      <c r="R597" s="33"/>
      <c r="S597" s="33"/>
      <c r="T597">
        <v>163</v>
      </c>
    </row>
    <row r="598" spans="1:27" ht="13">
      <c r="A59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598" s="9">
        <v>92</v>
      </c>
      <c r="C598" s="10" t="str">
        <f t="shared" si="34"/>
        <v>2级-3级</v>
      </c>
      <c r="D598" s="10" t="s">
        <v>66</v>
      </c>
      <c r="E598" s="10" t="s">
        <v>81</v>
      </c>
      <c r="F598" s="10" t="s">
        <v>69</v>
      </c>
      <c r="G598" s="10" t="s">
        <v>170</v>
      </c>
      <c r="H598" s="81" t="s">
        <v>139</v>
      </c>
      <c r="I598" s="77" t="s">
        <v>3</v>
      </c>
      <c r="J598" s="26">
        <v>4180.59</v>
      </c>
      <c r="K598" s="22"/>
      <c r="L598" s="23"/>
      <c r="M598" s="32"/>
      <c r="N598" s="24"/>
      <c r="O598" s="20"/>
      <c r="P598" s="20"/>
      <c r="Q598" s="33"/>
      <c r="R598" s="33"/>
      <c r="S598" s="33"/>
      <c r="T598">
        <v>164</v>
      </c>
    </row>
    <row r="599" spans="1:27" ht="13">
      <c r="A59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99" s="9">
        <v>233</v>
      </c>
      <c r="C599" s="10" t="str">
        <f t="shared" si="34"/>
        <v>3级-3级</v>
      </c>
      <c r="D599" s="10" t="s">
        <v>116</v>
      </c>
      <c r="E599" s="10" t="s">
        <v>301</v>
      </c>
      <c r="F599" s="10" t="s">
        <v>116</v>
      </c>
      <c r="G599" s="10" t="s">
        <v>180</v>
      </c>
      <c r="H599" s="81" t="s">
        <v>298</v>
      </c>
      <c r="I599" s="77" t="s">
        <v>9</v>
      </c>
      <c r="J599" s="26">
        <v>4165</v>
      </c>
      <c r="K599" s="22"/>
      <c r="L599" s="23"/>
      <c r="M599" s="20"/>
      <c r="N599" s="24"/>
      <c r="O599" s="20"/>
      <c r="P599" s="20"/>
      <c r="Q599" s="20"/>
      <c r="R599" s="20"/>
      <c r="S599" s="20"/>
      <c r="T599">
        <v>51</v>
      </c>
      <c r="U599" s="162"/>
      <c r="V599" s="162"/>
      <c r="W599" s="162"/>
      <c r="X599" s="162"/>
      <c r="Y599" s="162"/>
      <c r="Z599" s="162"/>
      <c r="AA599" s="162"/>
    </row>
    <row r="600" spans="1:27" ht="13">
      <c r="A600" s="147" t="str">
        <f>HYPERLINK("C:\Users\chizh\Desktop\ffcell\提取结果.xlsx#'4内部关联现金流-1'!A1","[提取结果.xlsx]4内部关联现金流-1")</f>
        <v>[提取结果.xlsx]4内部关联现金流-1</v>
      </c>
      <c r="B600" s="9">
        <v>522</v>
      </c>
      <c r="C600" s="10" t="str">
        <f t="shared" si="34"/>
        <v>2级-3级</v>
      </c>
      <c r="D600" s="10" t="s">
        <v>66</v>
      </c>
      <c r="E600" s="10" t="s">
        <v>106</v>
      </c>
      <c r="F600" s="10" t="s">
        <v>69</v>
      </c>
      <c r="G600" s="10" t="s">
        <v>358</v>
      </c>
      <c r="H600" s="76" t="s">
        <v>432</v>
      </c>
      <c r="I600" s="77" t="s">
        <v>8</v>
      </c>
      <c r="J600" s="26">
        <v>4138.1000000000004</v>
      </c>
      <c r="K600" s="22"/>
      <c r="L600" s="23"/>
      <c r="M600" s="20"/>
      <c r="N600" s="24"/>
      <c r="O600" s="20"/>
      <c r="P600" s="20"/>
      <c r="Q600" s="20"/>
      <c r="R600" s="20"/>
      <c r="S600" s="20"/>
      <c r="T600">
        <v>31</v>
      </c>
    </row>
    <row r="601" spans="1:27" ht="13">
      <c r="A601" s="147" t="str">
        <f>HYPERLINK("C:\Users\chizh\Desktop\ffcell\提取结果.xlsx#'4内部关联现金流-1'!A1","[提取结果.xlsx]4内部关联现金流-1")</f>
        <v>[提取结果.xlsx]4内部关联现金流-1</v>
      </c>
      <c r="B601" s="9">
        <v>538</v>
      </c>
      <c r="C601" s="10" t="str">
        <f t="shared" si="34"/>
        <v>4级-3级</v>
      </c>
      <c r="D601" s="73" t="s">
        <v>72</v>
      </c>
      <c r="E601" s="73" t="s">
        <v>173</v>
      </c>
      <c r="F601" s="73" t="s">
        <v>69</v>
      </c>
      <c r="G601" s="73" t="s">
        <v>447</v>
      </c>
      <c r="H601" s="81" t="s">
        <v>437</v>
      </c>
      <c r="I601" s="77" t="s">
        <v>3</v>
      </c>
      <c r="J601" s="26">
        <v>4063.6</v>
      </c>
      <c r="K601" s="54"/>
      <c r="L601" s="55"/>
      <c r="M601" s="58"/>
      <c r="N601" s="24"/>
      <c r="O601" s="20"/>
      <c r="P601" s="20"/>
      <c r="Q601" s="20"/>
      <c r="R601" s="20"/>
      <c r="S601" s="20"/>
      <c r="T601">
        <v>56</v>
      </c>
    </row>
    <row r="602" spans="1:27" ht="13">
      <c r="A60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602" s="9">
        <v>173</v>
      </c>
      <c r="C602" s="10" t="str">
        <f t="shared" si="34"/>
        <v>3级-1级</v>
      </c>
      <c r="D602" s="10" t="s">
        <v>69</v>
      </c>
      <c r="E602" s="10" t="s">
        <v>197</v>
      </c>
      <c r="F602" s="10" t="s">
        <v>64</v>
      </c>
      <c r="G602" s="10" t="s">
        <v>65</v>
      </c>
      <c r="H602" s="118" t="s">
        <v>243</v>
      </c>
      <c r="I602" s="77" t="s">
        <v>3</v>
      </c>
      <c r="J602" s="26">
        <v>4000</v>
      </c>
      <c r="K602" s="22"/>
      <c r="L602" s="23"/>
      <c r="M602" s="20"/>
      <c r="N602" s="24"/>
      <c r="O602" s="20"/>
      <c r="P602" s="20"/>
      <c r="Q602" s="20"/>
      <c r="R602" s="20"/>
      <c r="S602" s="20"/>
      <c r="T602">
        <v>24</v>
      </c>
    </row>
    <row r="603" spans="1:27" s="178" customFormat="1" ht="13">
      <c r="A60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03" s="9">
        <v>259</v>
      </c>
      <c r="C603" s="10" t="str">
        <f t="shared" si="34"/>
        <v>3级-2级</v>
      </c>
      <c r="D603" s="10" t="s">
        <v>116</v>
      </c>
      <c r="E603" s="10" t="s">
        <v>322</v>
      </c>
      <c r="F603" s="10" t="s">
        <v>115</v>
      </c>
      <c r="G603" s="10" t="s">
        <v>323</v>
      </c>
      <c r="H603" s="81" t="s">
        <v>185</v>
      </c>
      <c r="I603" s="77" t="s">
        <v>4</v>
      </c>
      <c r="J603" s="26">
        <v>4000</v>
      </c>
      <c r="K603" s="54"/>
      <c r="L603" s="55"/>
      <c r="M603" s="58"/>
      <c r="N603" s="57"/>
      <c r="O603" s="58"/>
      <c r="P603" s="58"/>
      <c r="Q603" s="58"/>
      <c r="R603" s="58"/>
      <c r="S603" s="58"/>
      <c r="T603">
        <v>78</v>
      </c>
      <c r="U603" s="162"/>
      <c r="V603" s="162"/>
      <c r="W603" s="162"/>
      <c r="X603" s="162"/>
      <c r="Y603" s="162"/>
      <c r="Z603" s="162"/>
      <c r="AA603" s="162"/>
    </row>
    <row r="604" spans="1:27" s="178" customFormat="1" ht="13">
      <c r="A604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604" s="9">
        <v>581</v>
      </c>
      <c r="C604" s="10" t="str">
        <f t="shared" si="34"/>
        <v>2级-2级</v>
      </c>
      <c r="D604" s="10" t="s">
        <v>66</v>
      </c>
      <c r="E604" s="10" t="s">
        <v>90</v>
      </c>
      <c r="F604" s="10" t="s">
        <v>66</v>
      </c>
      <c r="G604" s="10" t="s">
        <v>88</v>
      </c>
      <c r="H604" s="79" t="s">
        <v>496</v>
      </c>
      <c r="I604" s="77" t="s">
        <v>6</v>
      </c>
      <c r="J604" s="26">
        <v>4000</v>
      </c>
      <c r="K604" s="54"/>
      <c r="L604" s="55"/>
      <c r="M604" s="58"/>
      <c r="N604" s="57"/>
      <c r="O604" s="58"/>
      <c r="P604" s="58"/>
      <c r="Q604" s="58"/>
      <c r="R604" s="58"/>
      <c r="S604" s="58"/>
      <c r="T604">
        <v>24</v>
      </c>
      <c r="U604"/>
      <c r="V604"/>
      <c r="W604"/>
      <c r="X604"/>
      <c r="Y604"/>
      <c r="Z604"/>
      <c r="AA604"/>
    </row>
    <row r="605" spans="1:27" ht="13">
      <c r="A605" s="147" t="str">
        <f>HYPERLINK("C:\Users\chizh\Desktop\ffcell\提取结果.xlsx#'4内部关联现金流-1'!A1","[提取结果.xlsx]4内部关联现金流-1")</f>
        <v>[提取结果.xlsx]4内部关联现金流-1</v>
      </c>
      <c r="B605" s="9">
        <v>543</v>
      </c>
      <c r="C605" s="10" t="str">
        <f t="shared" si="34"/>
        <v>4级-2级</v>
      </c>
      <c r="D605" s="73" t="s">
        <v>72</v>
      </c>
      <c r="E605" s="73" t="s">
        <v>173</v>
      </c>
      <c r="F605" s="73" t="s">
        <v>66</v>
      </c>
      <c r="G605" s="73" t="s">
        <v>451</v>
      </c>
      <c r="H605" s="81" t="s">
        <v>437</v>
      </c>
      <c r="I605" s="77" t="s">
        <v>3</v>
      </c>
      <c r="J605" s="26">
        <v>3956</v>
      </c>
      <c r="K605" s="54"/>
      <c r="L605" s="55"/>
      <c r="M605" s="58"/>
      <c r="N605" s="24"/>
      <c r="O605" s="20"/>
      <c r="P605" s="20"/>
      <c r="Q605" s="20"/>
      <c r="R605" s="20"/>
      <c r="S605" s="20"/>
      <c r="T605">
        <v>61</v>
      </c>
    </row>
    <row r="606" spans="1:27" ht="13">
      <c r="A60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06" s="9">
        <v>337</v>
      </c>
      <c r="C606" s="10" t="str">
        <f t="shared" si="34"/>
        <v>4级-3级</v>
      </c>
      <c r="D606" s="10" t="s">
        <v>72</v>
      </c>
      <c r="E606" s="10" t="s">
        <v>97</v>
      </c>
      <c r="F606" s="10" t="s">
        <v>69</v>
      </c>
      <c r="G606" s="10" t="s">
        <v>121</v>
      </c>
      <c r="H606" s="118" t="s">
        <v>165</v>
      </c>
      <c r="I606" s="77" t="s">
        <v>5</v>
      </c>
      <c r="J606" s="26">
        <v>3952.44</v>
      </c>
      <c r="K606" s="22"/>
      <c r="L606" s="23"/>
      <c r="M606" s="20"/>
      <c r="N606" s="24"/>
      <c r="O606" s="20"/>
      <c r="P606" s="20"/>
      <c r="Q606" s="20"/>
      <c r="R606" s="20"/>
      <c r="S606" s="20"/>
      <c r="T606">
        <v>45</v>
      </c>
    </row>
    <row r="607" spans="1:27" ht="26">
      <c r="A607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607" s="9">
        <v>148</v>
      </c>
      <c r="C607" s="10" t="str">
        <f t="shared" si="34"/>
        <v>2级-3级</v>
      </c>
      <c r="D607" s="10" t="s">
        <v>115</v>
      </c>
      <c r="E607" s="81" t="s">
        <v>209</v>
      </c>
      <c r="F607" s="145" t="s">
        <v>116</v>
      </c>
      <c r="G607" s="50" t="s">
        <v>219</v>
      </c>
      <c r="H607" s="51" t="s">
        <v>220</v>
      </c>
      <c r="I607" s="77" t="s">
        <v>9</v>
      </c>
      <c r="J607" s="49">
        <v>3919.18</v>
      </c>
      <c r="K607" s="22"/>
      <c r="L607" s="23"/>
      <c r="M607" s="38"/>
      <c r="N607" s="24"/>
      <c r="O607" s="20"/>
      <c r="P607" s="20" t="str">
        <f>IF(N607=0,"OK","待核对")</f>
        <v>OK</v>
      </c>
      <c r="Q607" s="20"/>
      <c r="R607" s="20"/>
      <c r="S607" s="20"/>
      <c r="T607">
        <v>6</v>
      </c>
    </row>
    <row r="608" spans="1:27" ht="13">
      <c r="A60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08" s="9">
        <v>677</v>
      </c>
      <c r="C608" s="121" t="str">
        <f t="shared" si="34"/>
        <v>3级-2级</v>
      </c>
      <c r="D608" s="121" t="s">
        <v>69</v>
      </c>
      <c r="E608" s="121" t="s">
        <v>195</v>
      </c>
      <c r="F608" s="121" t="s">
        <v>66</v>
      </c>
      <c r="G608" s="121" t="s">
        <v>85</v>
      </c>
      <c r="H608" s="144" t="s">
        <v>558</v>
      </c>
      <c r="I608" s="124" t="s">
        <v>5</v>
      </c>
      <c r="J608" s="125">
        <v>3919.18</v>
      </c>
      <c r="K608" s="22"/>
      <c r="L608" s="23"/>
      <c r="M608" s="32"/>
      <c r="N608" s="24"/>
      <c r="O608" s="20"/>
      <c r="P608" s="20"/>
      <c r="Q608" s="20"/>
      <c r="R608" s="20"/>
      <c r="S608" s="20"/>
      <c r="T608">
        <v>57</v>
      </c>
    </row>
    <row r="609" spans="1:27" s="178" customFormat="1" ht="13">
      <c r="A60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09" s="9">
        <v>609</v>
      </c>
      <c r="C609" s="10" t="s">
        <v>499</v>
      </c>
      <c r="D609" s="10" t="s">
        <v>69</v>
      </c>
      <c r="E609" s="10" t="s">
        <v>158</v>
      </c>
      <c r="F609" s="10" t="s">
        <v>69</v>
      </c>
      <c r="G609" s="10" t="s">
        <v>213</v>
      </c>
      <c r="H609" s="79"/>
      <c r="I609" s="77" t="s">
        <v>3</v>
      </c>
      <c r="J609" s="26">
        <v>3900</v>
      </c>
      <c r="K609" s="22"/>
      <c r="L609" s="23"/>
      <c r="M609" s="20"/>
      <c r="N609" s="24"/>
      <c r="O609" s="20"/>
      <c r="P609" s="20"/>
      <c r="Q609" s="20"/>
      <c r="R609" s="20"/>
      <c r="S609" s="20"/>
      <c r="T609">
        <v>32</v>
      </c>
      <c r="U609"/>
      <c r="V609"/>
      <c r="W609"/>
      <c r="X609"/>
      <c r="Y609"/>
      <c r="Z609"/>
      <c r="AA609"/>
    </row>
    <row r="610" spans="1:27" ht="13">
      <c r="A61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10" s="9">
        <v>662</v>
      </c>
      <c r="C610" s="10" t="s">
        <v>507</v>
      </c>
      <c r="D610" s="10" t="s">
        <v>66</v>
      </c>
      <c r="E610" s="10" t="s">
        <v>175</v>
      </c>
      <c r="F610" s="10" t="s">
        <v>69</v>
      </c>
      <c r="G610" s="10" t="s">
        <v>313</v>
      </c>
      <c r="H610" s="79" t="s">
        <v>525</v>
      </c>
      <c r="I610" s="77" t="s">
        <v>9</v>
      </c>
      <c r="J610" s="26">
        <v>3850</v>
      </c>
      <c r="K610" s="22"/>
      <c r="L610" s="23"/>
      <c r="M610" s="20"/>
      <c r="N610" s="24"/>
      <c r="O610" s="20"/>
      <c r="P610" s="20"/>
      <c r="Q610" s="20"/>
      <c r="R610" s="20"/>
      <c r="S610" s="20"/>
      <c r="T610">
        <v>90</v>
      </c>
    </row>
    <row r="611" spans="1:27" ht="13" customHeight="1">
      <c r="A611" s="147" t="str">
        <f>HYPERLINK("C:\Users\chizh\Desktop\ffcell\提取结果.xlsx#'4内部关联现金流'!A1","[提取结果.xlsx]4内部关联现金流")</f>
        <v>[提取结果.xlsx]4内部关联现金流</v>
      </c>
      <c r="B611" s="9">
        <v>446</v>
      </c>
      <c r="C611" s="85" t="str">
        <f>TEXT(D611,"000")&amp;"-"&amp;TEXT(F611,"000")</f>
        <v>2级-2级</v>
      </c>
      <c r="D611" s="100" t="s">
        <v>66</v>
      </c>
      <c r="E611" s="85" t="s">
        <v>80</v>
      </c>
      <c r="F611" s="100" t="s">
        <v>66</v>
      </c>
      <c r="G611" s="100" t="s">
        <v>89</v>
      </c>
      <c r="H611" s="97" t="s">
        <v>380</v>
      </c>
      <c r="I611" s="97" t="s">
        <v>3</v>
      </c>
      <c r="J611" s="99">
        <v>3849</v>
      </c>
      <c r="K611" s="22"/>
      <c r="L611" s="23"/>
      <c r="M611" s="20"/>
      <c r="N611" s="24"/>
      <c r="O611" s="20"/>
      <c r="P611" s="20"/>
      <c r="Q611" s="20"/>
      <c r="R611" s="20"/>
      <c r="S611" s="20"/>
      <c r="T611">
        <v>27</v>
      </c>
    </row>
    <row r="612" spans="1:27" ht="13" customHeight="1">
      <c r="A61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12" s="9">
        <v>840</v>
      </c>
      <c r="C612" s="10" t="str">
        <f>TEXT(D612,"000")&amp;"-"&amp;TEXT(F612,"000")</f>
        <v>2级-4级</v>
      </c>
      <c r="D612" s="10" t="s">
        <v>66</v>
      </c>
      <c r="E612" s="10" t="s">
        <v>78</v>
      </c>
      <c r="F612" s="10" t="s">
        <v>72</v>
      </c>
      <c r="G612" s="10" t="s">
        <v>73</v>
      </c>
      <c r="H612" s="81" t="s">
        <v>403</v>
      </c>
      <c r="I612" s="77" t="s">
        <v>6</v>
      </c>
      <c r="J612" s="26">
        <v>3832</v>
      </c>
      <c r="K612" s="22"/>
      <c r="L612" s="23"/>
      <c r="M612" s="20"/>
      <c r="N612" s="24"/>
      <c r="O612" s="20"/>
      <c r="P612" s="20"/>
      <c r="Q612" s="20"/>
      <c r="R612" s="20"/>
      <c r="S612" s="20"/>
      <c r="T612">
        <v>21</v>
      </c>
    </row>
    <row r="613" spans="1:27" ht="13">
      <c r="A61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13" s="9">
        <v>67</v>
      </c>
      <c r="C613" s="10" t="str">
        <f>TEXT(D613,"000")&amp;"-"&amp;TEXT(F613,"000")</f>
        <v>2级-2级</v>
      </c>
      <c r="D613" s="10" t="s">
        <v>66</v>
      </c>
      <c r="E613" s="10" t="s">
        <v>81</v>
      </c>
      <c r="F613" s="10" t="s">
        <v>66</v>
      </c>
      <c r="G613" s="10" t="s">
        <v>175</v>
      </c>
      <c r="H613" s="81" t="s">
        <v>176</v>
      </c>
      <c r="I613" s="115" t="s">
        <v>9</v>
      </c>
      <c r="J613" s="26">
        <v>3600</v>
      </c>
      <c r="K613" s="22"/>
      <c r="L613" s="23"/>
      <c r="M613" s="32"/>
      <c r="N613" s="24"/>
      <c r="O613" s="20"/>
      <c r="P613" s="20"/>
      <c r="Q613" s="33"/>
      <c r="R613" s="33"/>
      <c r="S613" s="33"/>
      <c r="T613">
        <v>139</v>
      </c>
      <c r="W613" t="s">
        <v>714</v>
      </c>
    </row>
    <row r="614" spans="1:27" ht="13">
      <c r="A61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14" s="9">
        <v>650</v>
      </c>
      <c r="C614" s="10" t="s">
        <v>506</v>
      </c>
      <c r="D614" s="10" t="s">
        <v>66</v>
      </c>
      <c r="E614" s="10" t="s">
        <v>175</v>
      </c>
      <c r="F614" s="10" t="s">
        <v>66</v>
      </c>
      <c r="G614" s="10" t="s">
        <v>441</v>
      </c>
      <c r="H614" s="79" t="s">
        <v>513</v>
      </c>
      <c r="I614" s="77" t="s">
        <v>3</v>
      </c>
      <c r="J614" s="26">
        <v>3600</v>
      </c>
      <c r="K614" s="22"/>
      <c r="L614" s="23"/>
      <c r="M614" s="20"/>
      <c r="N614" s="24"/>
      <c r="O614" s="20"/>
      <c r="P614" s="20"/>
      <c r="Q614" s="20"/>
      <c r="R614" s="20"/>
      <c r="S614" s="20"/>
      <c r="T614">
        <v>76</v>
      </c>
    </row>
    <row r="615" spans="1:27" ht="13">
      <c r="A61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15" s="9">
        <v>82</v>
      </c>
      <c r="C615" s="10" t="str">
        <f t="shared" ref="C615:C636" si="35">TEXT(D615,"000")&amp;"-"&amp;TEXT(F615,"000")</f>
        <v>2级-3级</v>
      </c>
      <c r="D615" s="10" t="s">
        <v>66</v>
      </c>
      <c r="E615" s="10" t="s">
        <v>81</v>
      </c>
      <c r="F615" s="10" t="s">
        <v>69</v>
      </c>
      <c r="G615" s="10" t="s">
        <v>170</v>
      </c>
      <c r="H615" s="81" t="s">
        <v>149</v>
      </c>
      <c r="I615" s="77" t="s">
        <v>5</v>
      </c>
      <c r="J615" s="26">
        <v>3549.81</v>
      </c>
      <c r="K615" s="22"/>
      <c r="L615" s="23"/>
      <c r="M615" s="32"/>
      <c r="N615" s="24"/>
      <c r="O615" s="20"/>
      <c r="P615" s="20"/>
      <c r="Q615" s="33"/>
      <c r="R615" s="33"/>
      <c r="S615" s="33"/>
      <c r="T615">
        <v>154</v>
      </c>
    </row>
    <row r="616" spans="1:27" ht="13">
      <c r="A616" s="147" t="str">
        <f>HYPERLINK("C:\Users\chizh\Desktop\ffcell\提取结果.xlsx#'4内部关联现金流-1'!A1","[提取结果.xlsx]4内部关联现金流-1")</f>
        <v>[提取结果.xlsx]4内部关联现金流-1</v>
      </c>
      <c r="B616" s="9">
        <v>557</v>
      </c>
      <c r="C616" s="10" t="str">
        <f t="shared" si="35"/>
        <v>3级-3级</v>
      </c>
      <c r="D616" s="73" t="s">
        <v>69</v>
      </c>
      <c r="E616" s="73" t="s">
        <v>414</v>
      </c>
      <c r="F616" s="73" t="s">
        <v>69</v>
      </c>
      <c r="G616" s="11" t="s">
        <v>180</v>
      </c>
      <c r="H616" s="118" t="s">
        <v>480</v>
      </c>
      <c r="I616" s="77" t="s">
        <v>9</v>
      </c>
      <c r="J616" s="26">
        <v>3398.23</v>
      </c>
      <c r="K616" s="22"/>
      <c r="L616" s="23"/>
      <c r="M616" s="20"/>
      <c r="N616" s="24"/>
      <c r="O616" s="20"/>
      <c r="P616" s="20"/>
      <c r="Q616" s="20"/>
      <c r="R616" s="20"/>
      <c r="S616" s="20"/>
      <c r="T616">
        <v>100</v>
      </c>
    </row>
    <row r="617" spans="1:27" ht="13">
      <c r="A61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17" s="9">
        <v>785</v>
      </c>
      <c r="C617" s="121" t="str">
        <f t="shared" si="35"/>
        <v>3级-3级</v>
      </c>
      <c r="D617" s="121" t="s">
        <v>69</v>
      </c>
      <c r="E617" s="121" t="s">
        <v>161</v>
      </c>
      <c r="F617" s="121" t="s">
        <v>69</v>
      </c>
      <c r="G617" s="121" t="s">
        <v>126</v>
      </c>
      <c r="H617" s="144" t="s">
        <v>669</v>
      </c>
      <c r="I617" s="124" t="s">
        <v>3</v>
      </c>
      <c r="J617" s="123">
        <v>3386.8</v>
      </c>
      <c r="K617" s="22"/>
      <c r="L617" s="23"/>
      <c r="M617" s="20"/>
      <c r="N617" s="24"/>
      <c r="O617" s="20"/>
      <c r="P617" s="20"/>
      <c r="Q617" s="20"/>
      <c r="R617" s="20"/>
      <c r="S617" s="20"/>
      <c r="T617">
        <v>396</v>
      </c>
    </row>
    <row r="618" spans="1:27" s="178" customFormat="1" ht="13" customHeight="1">
      <c r="A618" s="147" t="str">
        <f>HYPERLINK("C:\Users\chizh\Desktop\ffcell\提取结果.xlsx#'4内部关联现金流'!A1","[提取结果.xlsx]4内部关联现金流")</f>
        <v>[提取结果.xlsx]4内部关联现金流</v>
      </c>
      <c r="B618" s="9">
        <v>480</v>
      </c>
      <c r="C618" s="85" t="str">
        <f t="shared" si="35"/>
        <v>2级-2级</v>
      </c>
      <c r="D618" s="100" t="s">
        <v>66</v>
      </c>
      <c r="E618" s="85" t="s">
        <v>80</v>
      </c>
      <c r="F618" s="100" t="s">
        <v>66</v>
      </c>
      <c r="G618" s="100" t="s">
        <v>88</v>
      </c>
      <c r="H618" s="104" t="s">
        <v>380</v>
      </c>
      <c r="I618" s="97" t="s">
        <v>3</v>
      </c>
      <c r="J618" s="89">
        <v>3345.2</v>
      </c>
      <c r="K618" s="22"/>
      <c r="L618" s="23"/>
      <c r="M618" s="20"/>
      <c r="N618" s="24"/>
      <c r="O618" s="20"/>
      <c r="P618" s="20"/>
      <c r="Q618" s="20"/>
      <c r="R618" s="20"/>
      <c r="S618" s="20"/>
      <c r="T618">
        <v>61</v>
      </c>
      <c r="U618"/>
      <c r="V618"/>
      <c r="W618"/>
      <c r="X618"/>
      <c r="Y618"/>
      <c r="Z618"/>
      <c r="AA618"/>
    </row>
    <row r="619" spans="1:27" ht="13" customHeight="1">
      <c r="A61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619" s="9">
        <v>164</v>
      </c>
      <c r="C619" s="10" t="str">
        <f t="shared" si="35"/>
        <v>2级-3级</v>
      </c>
      <c r="D619" s="10" t="s">
        <v>66</v>
      </c>
      <c r="E619" s="10" t="s">
        <v>84</v>
      </c>
      <c r="F619" s="10" t="s">
        <v>69</v>
      </c>
      <c r="G619" s="10" t="s">
        <v>180</v>
      </c>
      <c r="H619" s="81" t="s">
        <v>230</v>
      </c>
      <c r="I619" s="77" t="s">
        <v>6</v>
      </c>
      <c r="J619" s="26">
        <v>3257</v>
      </c>
      <c r="K619" s="22"/>
      <c r="L619" s="23"/>
      <c r="M619" s="20"/>
      <c r="N619" s="24"/>
      <c r="O619" s="20"/>
      <c r="P619" s="20"/>
      <c r="Q619" s="20"/>
      <c r="R619" s="20"/>
      <c r="S619" s="20"/>
      <c r="T619">
        <v>15</v>
      </c>
    </row>
    <row r="620" spans="1:27" ht="13">
      <c r="A62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20" s="9">
        <v>229</v>
      </c>
      <c r="C620" s="10" t="str">
        <f t="shared" si="35"/>
        <v>000-2级</v>
      </c>
      <c r="D620" s="10"/>
      <c r="E620" s="153"/>
      <c r="F620" s="10" t="s">
        <v>115</v>
      </c>
      <c r="G620" s="10" t="s">
        <v>179</v>
      </c>
      <c r="H620" s="81" t="s">
        <v>298</v>
      </c>
      <c r="I620" s="77" t="s">
        <v>9</v>
      </c>
      <c r="J620" s="26">
        <v>3135.6</v>
      </c>
      <c r="K620" s="22"/>
      <c r="L620" s="23"/>
      <c r="M620" s="20"/>
      <c r="N620" s="24"/>
      <c r="O620" s="20"/>
      <c r="P620" s="20" t="str">
        <f>IF(N620=0,"OK","待核对")</f>
        <v>OK</v>
      </c>
      <c r="Q620" s="20"/>
      <c r="R620" s="20"/>
      <c r="S620" s="20"/>
      <c r="T620">
        <v>47</v>
      </c>
      <c r="U620" s="162"/>
      <c r="V620" s="162"/>
      <c r="W620" s="162"/>
      <c r="X620" s="162"/>
      <c r="Y620" s="162"/>
      <c r="Z620" s="162"/>
      <c r="AA620" s="162"/>
    </row>
    <row r="621" spans="1:27" ht="13">
      <c r="A62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21" s="9">
        <v>432</v>
      </c>
      <c r="C621" s="73" t="str">
        <f t="shared" si="35"/>
        <v>4级-2级</v>
      </c>
      <c r="D621" s="73" t="s">
        <v>72</v>
      </c>
      <c r="E621" s="73" t="s">
        <v>76</v>
      </c>
      <c r="F621" s="73" t="s">
        <v>66</v>
      </c>
      <c r="G621" s="73" t="s">
        <v>93</v>
      </c>
      <c r="H621" s="79" t="s">
        <v>165</v>
      </c>
      <c r="I621" s="77" t="s">
        <v>6</v>
      </c>
      <c r="J621" s="26">
        <v>3112.92</v>
      </c>
      <c r="K621" s="22"/>
      <c r="L621" s="23"/>
      <c r="M621" s="20"/>
      <c r="N621" s="24"/>
      <c r="O621" s="20"/>
      <c r="P621" s="20"/>
      <c r="Q621" s="20"/>
      <c r="R621" s="20"/>
      <c r="S621" s="20"/>
      <c r="T621">
        <v>119</v>
      </c>
    </row>
    <row r="622" spans="1:27" ht="13">
      <c r="A62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22" s="9">
        <v>290</v>
      </c>
      <c r="C622" s="10" t="str">
        <f t="shared" si="35"/>
        <v>2级-4级</v>
      </c>
      <c r="D622" s="10" t="s">
        <v>115</v>
      </c>
      <c r="E622" s="10" t="s">
        <v>93</v>
      </c>
      <c r="F622" s="10" t="s">
        <v>163</v>
      </c>
      <c r="G622" s="10" t="s">
        <v>76</v>
      </c>
      <c r="H622" s="81" t="s">
        <v>165</v>
      </c>
      <c r="I622" s="77" t="s">
        <v>14</v>
      </c>
      <c r="J622" s="69">
        <v>3112.87</v>
      </c>
      <c r="K622" s="22"/>
      <c r="L622" s="23"/>
      <c r="M622" s="32"/>
      <c r="N622" s="24"/>
      <c r="O622" s="20"/>
      <c r="P622" s="20"/>
      <c r="Q622" s="20"/>
      <c r="R622" s="20"/>
      <c r="S622" s="20"/>
      <c r="T622">
        <v>110</v>
      </c>
      <c r="U622" s="162"/>
      <c r="V622" s="162"/>
      <c r="W622" s="162"/>
      <c r="X622" s="162"/>
      <c r="Y622" s="162"/>
      <c r="Z622" s="162"/>
      <c r="AA622" s="162"/>
    </row>
    <row r="623" spans="1:27" ht="13">
      <c r="A62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23" s="9">
        <v>786</v>
      </c>
      <c r="C623" s="121" t="str">
        <f t="shared" si="35"/>
        <v>3级-3级</v>
      </c>
      <c r="D623" s="121" t="s">
        <v>69</v>
      </c>
      <c r="E623" s="121" t="s">
        <v>161</v>
      </c>
      <c r="F623" s="121" t="s">
        <v>69</v>
      </c>
      <c r="G623" s="121" t="s">
        <v>127</v>
      </c>
      <c r="H623" s="144" t="s">
        <v>669</v>
      </c>
      <c r="I623" s="124" t="s">
        <v>3</v>
      </c>
      <c r="J623" s="123">
        <v>3026</v>
      </c>
      <c r="K623" s="22"/>
      <c r="L623" s="23"/>
      <c r="M623" s="20"/>
      <c r="N623" s="24"/>
      <c r="O623" s="20"/>
      <c r="P623" s="20"/>
      <c r="Q623" s="20"/>
      <c r="R623" s="20"/>
      <c r="S623" s="20"/>
      <c r="T623" s="149">
        <v>397</v>
      </c>
    </row>
    <row r="624" spans="1:27" s="178" customFormat="1" ht="13">
      <c r="A624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624" s="9">
        <v>98</v>
      </c>
      <c r="C624" s="10" t="str">
        <f t="shared" si="35"/>
        <v>2级-2级</v>
      </c>
      <c r="D624" s="10" t="s">
        <v>66</v>
      </c>
      <c r="E624" s="10" t="s">
        <v>169</v>
      </c>
      <c r="F624" s="10" t="s">
        <v>66</v>
      </c>
      <c r="G624" s="10" t="s">
        <v>81</v>
      </c>
      <c r="H624" s="37"/>
      <c r="I624" s="77" t="s">
        <v>9</v>
      </c>
      <c r="J624" s="39">
        <v>3009.06</v>
      </c>
      <c r="K624" s="22"/>
      <c r="L624" s="23"/>
      <c r="M624" s="38"/>
      <c r="N624" s="24"/>
      <c r="O624" s="20"/>
      <c r="P624" s="20" t="str">
        <f>IF(N624=0,"OK","待核对")</f>
        <v>OK</v>
      </c>
      <c r="Q624" s="20"/>
      <c r="R624" s="20"/>
      <c r="S624" s="20"/>
      <c r="T624">
        <v>7</v>
      </c>
      <c r="U624"/>
      <c r="V624"/>
      <c r="W624"/>
      <c r="X624"/>
      <c r="Y624"/>
      <c r="Z624"/>
      <c r="AA624"/>
    </row>
    <row r="625" spans="1:27" s="178" customFormat="1" ht="26">
      <c r="A62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25" s="9">
        <v>88</v>
      </c>
      <c r="C625" s="10" t="str">
        <f t="shared" si="35"/>
        <v>2级-2级</v>
      </c>
      <c r="D625" s="10" t="s">
        <v>66</v>
      </c>
      <c r="E625" s="10" t="s">
        <v>81</v>
      </c>
      <c r="F625" s="10" t="s">
        <v>66</v>
      </c>
      <c r="G625" s="10" t="s">
        <v>169</v>
      </c>
      <c r="H625" s="81" t="s">
        <v>186</v>
      </c>
      <c r="I625" s="77" t="s">
        <v>12</v>
      </c>
      <c r="J625" s="26">
        <v>3009.06</v>
      </c>
      <c r="K625" s="22"/>
      <c r="L625" s="23"/>
      <c r="M625" s="32"/>
      <c r="N625" s="24"/>
      <c r="O625" s="20"/>
      <c r="P625" s="20"/>
      <c r="Q625" s="33"/>
      <c r="R625" s="33"/>
      <c r="S625" s="33"/>
      <c r="T625">
        <v>160</v>
      </c>
      <c r="U625"/>
      <c r="V625"/>
      <c r="W625"/>
      <c r="X625"/>
      <c r="Y625"/>
      <c r="Z625"/>
      <c r="AA625"/>
    </row>
    <row r="626" spans="1:27" s="178" customFormat="1" ht="13">
      <c r="A62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26" s="9">
        <v>90</v>
      </c>
      <c r="C626" s="10" t="str">
        <f t="shared" si="35"/>
        <v>2级-2级</v>
      </c>
      <c r="D626" s="10" t="s">
        <v>66</v>
      </c>
      <c r="E626" s="10" t="s">
        <v>81</v>
      </c>
      <c r="F626" s="10" t="s">
        <v>66</v>
      </c>
      <c r="G626" s="10" t="s">
        <v>169</v>
      </c>
      <c r="H626" s="81" t="s">
        <v>142</v>
      </c>
      <c r="I626" s="77" t="s">
        <v>3</v>
      </c>
      <c r="J626" s="26">
        <v>3000</v>
      </c>
      <c r="K626" s="22"/>
      <c r="L626" s="23"/>
      <c r="M626" s="32"/>
      <c r="N626" s="24"/>
      <c r="O626" s="20"/>
      <c r="P626" s="20"/>
      <c r="Q626" s="33"/>
      <c r="R626" s="33"/>
      <c r="S626" s="33"/>
      <c r="T626">
        <v>162</v>
      </c>
      <c r="U626"/>
      <c r="V626"/>
      <c r="W626"/>
      <c r="X626"/>
      <c r="Y626"/>
      <c r="Z626"/>
      <c r="AA626"/>
    </row>
    <row r="627" spans="1:27" ht="13">
      <c r="A627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627" s="9">
        <v>95</v>
      </c>
      <c r="C627" s="10" t="str">
        <f t="shared" si="35"/>
        <v>2级-2级</v>
      </c>
      <c r="D627" s="10" t="s">
        <v>66</v>
      </c>
      <c r="E627" s="10" t="s">
        <v>169</v>
      </c>
      <c r="F627" s="10" t="s">
        <v>66</v>
      </c>
      <c r="G627" s="10" t="s">
        <v>81</v>
      </c>
      <c r="H627" s="119"/>
      <c r="I627" s="77" t="s">
        <v>7</v>
      </c>
      <c r="J627" s="26">
        <v>3000</v>
      </c>
      <c r="K627" s="22"/>
      <c r="L627" s="23"/>
      <c r="M627" s="32"/>
      <c r="N627" s="24"/>
      <c r="O627" s="20"/>
      <c r="P627" s="20"/>
      <c r="Q627" s="20"/>
      <c r="R627" s="20"/>
      <c r="S627" s="20"/>
      <c r="T627">
        <v>4</v>
      </c>
    </row>
    <row r="628" spans="1:27" ht="13">
      <c r="A62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28" s="9">
        <v>674</v>
      </c>
      <c r="C628" s="121" t="str">
        <f t="shared" si="35"/>
        <v>3级-2级</v>
      </c>
      <c r="D628" s="121" t="s">
        <v>69</v>
      </c>
      <c r="E628" s="121" t="s">
        <v>195</v>
      </c>
      <c r="F628" s="121" t="s">
        <v>66</v>
      </c>
      <c r="G628" s="121" t="s">
        <v>88</v>
      </c>
      <c r="H628" s="144" t="s">
        <v>544</v>
      </c>
      <c r="I628" s="124" t="s">
        <v>3</v>
      </c>
      <c r="J628" s="125">
        <v>2810.13</v>
      </c>
      <c r="K628" s="22"/>
      <c r="L628" s="23"/>
      <c r="M628" s="32"/>
      <c r="N628" s="24"/>
      <c r="O628" s="20"/>
      <c r="P628" s="20"/>
      <c r="Q628" s="20"/>
      <c r="R628" s="20"/>
      <c r="S628" s="20"/>
      <c r="T628">
        <v>53</v>
      </c>
    </row>
    <row r="629" spans="1:27" ht="13">
      <c r="A629" s="147" t="str">
        <f>HYPERLINK("C:\Users\chizh\Desktop\ffcell\提取结果.xlsx#'4内部关联现金流-1'!A1","[提取结果.xlsx]4内部关联现金流-1")</f>
        <v>[提取结果.xlsx]4内部关联现金流-1</v>
      </c>
      <c r="B629" s="9">
        <v>532</v>
      </c>
      <c r="C629" s="10" t="str">
        <f t="shared" si="35"/>
        <v>4级-3级</v>
      </c>
      <c r="D629" s="73" t="s">
        <v>72</v>
      </c>
      <c r="E629" s="73" t="s">
        <v>173</v>
      </c>
      <c r="F629" s="73" t="s">
        <v>69</v>
      </c>
      <c r="G629" s="73" t="s">
        <v>442</v>
      </c>
      <c r="H629" s="81" t="s">
        <v>437</v>
      </c>
      <c r="I629" s="77" t="s">
        <v>3</v>
      </c>
      <c r="J629" s="26">
        <v>2800</v>
      </c>
      <c r="K629" s="54"/>
      <c r="L629" s="55"/>
      <c r="M629" s="59"/>
      <c r="N629" s="24"/>
      <c r="O629" s="20"/>
      <c r="P629" s="20"/>
      <c r="Q629" s="20"/>
      <c r="R629" s="20"/>
      <c r="S629" s="20"/>
      <c r="T629">
        <v>50</v>
      </c>
    </row>
    <row r="630" spans="1:27" ht="13">
      <c r="A63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30" s="9">
        <v>318</v>
      </c>
      <c r="C630" s="10" t="str">
        <f t="shared" si="35"/>
        <v>4级-3级</v>
      </c>
      <c r="D630" s="10" t="s">
        <v>72</v>
      </c>
      <c r="E630" s="10" t="s">
        <v>97</v>
      </c>
      <c r="F630" s="10" t="s">
        <v>69</v>
      </c>
      <c r="G630" s="10" t="s">
        <v>352</v>
      </c>
      <c r="H630" s="118" t="s">
        <v>306</v>
      </c>
      <c r="I630" s="77" t="s">
        <v>3</v>
      </c>
      <c r="J630" s="26">
        <v>2774.58</v>
      </c>
      <c r="K630" s="22"/>
      <c r="L630" s="23"/>
      <c r="M630" s="20"/>
      <c r="N630" s="24"/>
      <c r="O630" s="20"/>
      <c r="P630" s="20"/>
      <c r="Q630" s="20"/>
      <c r="R630" s="20"/>
      <c r="S630" s="20"/>
      <c r="T630">
        <v>26</v>
      </c>
    </row>
    <row r="631" spans="1:27" ht="13">
      <c r="A63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31" s="9">
        <v>814</v>
      </c>
      <c r="C631" s="121" t="str">
        <f t="shared" si="35"/>
        <v>3级-4级</v>
      </c>
      <c r="D631" s="121" t="s">
        <v>69</v>
      </c>
      <c r="E631" s="121" t="s">
        <v>352</v>
      </c>
      <c r="F631" s="121" t="s">
        <v>72</v>
      </c>
      <c r="G631" s="121" t="s">
        <v>97</v>
      </c>
      <c r="H631" s="144" t="s">
        <v>277</v>
      </c>
      <c r="I631" s="124" t="s">
        <v>9</v>
      </c>
      <c r="J631" s="123">
        <v>2774.58</v>
      </c>
      <c r="K631" s="54"/>
      <c r="L631" s="55"/>
      <c r="M631" s="56"/>
      <c r="N631" s="57"/>
      <c r="O631" s="58"/>
      <c r="P631" s="58"/>
      <c r="Q631" s="58"/>
      <c r="R631" s="58"/>
      <c r="S631" s="58"/>
      <c r="T631">
        <v>480</v>
      </c>
    </row>
    <row r="632" spans="1:27" ht="14.5">
      <c r="A63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32" s="9">
        <v>875</v>
      </c>
      <c r="C632" s="10" t="str">
        <f t="shared" si="35"/>
        <v>3级-4级</v>
      </c>
      <c r="D632" s="73" t="s">
        <v>69</v>
      </c>
      <c r="E632" s="73" t="s">
        <v>293</v>
      </c>
      <c r="F632" s="73" t="s">
        <v>72</v>
      </c>
      <c r="G632" s="73" t="s">
        <v>73</v>
      </c>
      <c r="H632" s="136" t="s">
        <v>403</v>
      </c>
      <c r="I632" s="77" t="s">
        <v>6</v>
      </c>
      <c r="J632" s="26">
        <v>2730</v>
      </c>
      <c r="K632" s="22"/>
      <c r="L632" s="23"/>
      <c r="M632" s="20"/>
      <c r="N632" s="24"/>
      <c r="O632" s="20"/>
      <c r="P632" s="20"/>
      <c r="Q632" s="20"/>
      <c r="R632" s="20"/>
      <c r="S632" s="20"/>
      <c r="T632">
        <v>56</v>
      </c>
    </row>
    <row r="633" spans="1:27" ht="13">
      <c r="A63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633" s="9">
        <v>165</v>
      </c>
      <c r="C633" s="10" t="str">
        <f t="shared" si="35"/>
        <v>2级-2级</v>
      </c>
      <c r="D633" s="10" t="s">
        <v>66</v>
      </c>
      <c r="E633" s="10" t="s">
        <v>84</v>
      </c>
      <c r="F633" s="10" t="s">
        <v>66</v>
      </c>
      <c r="G633" s="10" t="s">
        <v>80</v>
      </c>
      <c r="H633" s="81" t="s">
        <v>230</v>
      </c>
      <c r="I633" s="77" t="s">
        <v>6</v>
      </c>
      <c r="J633" s="26">
        <v>2705.6</v>
      </c>
      <c r="K633" s="22"/>
      <c r="L633" s="23"/>
      <c r="M633" s="20"/>
      <c r="N633" s="24"/>
      <c r="O633" s="20"/>
      <c r="P633" s="20"/>
      <c r="Q633" s="20"/>
      <c r="R633" s="20"/>
      <c r="S633" s="20"/>
      <c r="T633">
        <v>16</v>
      </c>
    </row>
    <row r="634" spans="1:27" ht="13" customHeight="1">
      <c r="A634" s="147" t="str">
        <f>HYPERLINK("C:\Users\chizh\Desktop\ffcell\提取结果.xlsx#'4内部关联现金流'!A1","[提取结果.xlsx]4内部关联现金流")</f>
        <v>[提取结果.xlsx]4内部关联现金流</v>
      </c>
      <c r="B634" s="9">
        <v>497</v>
      </c>
      <c r="C634" s="85" t="str">
        <f t="shared" si="35"/>
        <v>2级-2级</v>
      </c>
      <c r="D634" s="100" t="s">
        <v>66</v>
      </c>
      <c r="E634" s="85" t="s">
        <v>80</v>
      </c>
      <c r="F634" s="100" t="s">
        <v>66</v>
      </c>
      <c r="G634" s="100" t="s">
        <v>84</v>
      </c>
      <c r="H634" s="104" t="s">
        <v>380</v>
      </c>
      <c r="I634" s="97" t="s">
        <v>3</v>
      </c>
      <c r="J634" s="89">
        <v>2705.6</v>
      </c>
      <c r="K634" s="22"/>
      <c r="L634" s="23"/>
      <c r="M634" s="20"/>
      <c r="N634" s="24"/>
      <c r="O634" s="20"/>
      <c r="P634" s="20"/>
      <c r="Q634" s="20"/>
      <c r="R634" s="20"/>
      <c r="S634" s="20"/>
      <c r="T634">
        <v>78</v>
      </c>
    </row>
    <row r="635" spans="1:27" s="178" customFormat="1" ht="13">
      <c r="A635" s="147" t="str">
        <f>HYPERLINK("C:\Users\chizh\Desktop\ffcell\提取结果.xlsx#'4内部关联现金流-1'!A1","[提取结果.xlsx]4内部关联现金流-1")</f>
        <v>[提取结果.xlsx]4内部关联现金流-1</v>
      </c>
      <c r="B635" s="9">
        <v>529</v>
      </c>
      <c r="C635" s="10" t="str">
        <f t="shared" si="35"/>
        <v>4级-3级</v>
      </c>
      <c r="D635" s="73" t="s">
        <v>72</v>
      </c>
      <c r="E635" s="73" t="s">
        <v>173</v>
      </c>
      <c r="F635" s="73" t="s">
        <v>69</v>
      </c>
      <c r="G635" s="73" t="s">
        <v>439</v>
      </c>
      <c r="H635" s="81" t="s">
        <v>437</v>
      </c>
      <c r="I635" s="77" t="s">
        <v>3</v>
      </c>
      <c r="J635" s="26">
        <v>2700</v>
      </c>
      <c r="K635" s="54"/>
      <c r="L635" s="55"/>
      <c r="M635" s="56"/>
      <c r="N635" s="24"/>
      <c r="O635" s="20"/>
      <c r="P635" s="20"/>
      <c r="Q635" s="20"/>
      <c r="R635" s="20"/>
      <c r="S635" s="20"/>
      <c r="T635">
        <v>47</v>
      </c>
      <c r="U635"/>
      <c r="V635"/>
      <c r="W635"/>
      <c r="X635"/>
      <c r="Y635"/>
      <c r="Z635"/>
      <c r="AA635"/>
    </row>
    <row r="636" spans="1:27" ht="13">
      <c r="A636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636" s="9">
        <v>163</v>
      </c>
      <c r="C636" s="10" t="str">
        <f t="shared" si="35"/>
        <v>2级-3级</v>
      </c>
      <c r="D636" s="10" t="s">
        <v>66</v>
      </c>
      <c r="E636" s="10" t="s">
        <v>84</v>
      </c>
      <c r="F636" s="10" t="s">
        <v>69</v>
      </c>
      <c r="G636" s="10" t="s">
        <v>102</v>
      </c>
      <c r="H636" s="81" t="s">
        <v>230</v>
      </c>
      <c r="I636" s="77" t="s">
        <v>6</v>
      </c>
      <c r="J636" s="26">
        <v>2514.25</v>
      </c>
      <c r="K636" s="22"/>
      <c r="L636" s="23"/>
      <c r="M636" s="20"/>
      <c r="N636" s="24"/>
      <c r="O636" s="20"/>
      <c r="P636" s="20"/>
      <c r="Q636" s="20"/>
      <c r="R636" s="20"/>
      <c r="S636" s="20"/>
      <c r="T636">
        <v>14</v>
      </c>
    </row>
    <row r="637" spans="1:27" ht="13">
      <c r="A63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37" s="9">
        <v>659</v>
      </c>
      <c r="C637" s="10" t="s">
        <v>511</v>
      </c>
      <c r="D637" s="10" t="s">
        <v>66</v>
      </c>
      <c r="E637" s="10" t="s">
        <v>175</v>
      </c>
      <c r="F637" s="10" t="s">
        <v>72</v>
      </c>
      <c r="G637" s="10" t="s">
        <v>263</v>
      </c>
      <c r="H637" s="79" t="s">
        <v>521</v>
      </c>
      <c r="I637" s="77" t="s">
        <v>6</v>
      </c>
      <c r="J637" s="26">
        <v>2500</v>
      </c>
      <c r="K637" s="22"/>
      <c r="L637" s="23"/>
      <c r="M637" s="20"/>
      <c r="N637" s="24"/>
      <c r="O637" s="20"/>
      <c r="P637" s="20"/>
      <c r="Q637" s="20"/>
      <c r="R637" s="20"/>
      <c r="S637" s="20"/>
      <c r="T637">
        <v>85</v>
      </c>
    </row>
    <row r="638" spans="1:27" ht="13">
      <c r="A63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38" s="9">
        <v>593</v>
      </c>
      <c r="C638" s="10" t="s">
        <v>500</v>
      </c>
      <c r="D638" s="10" t="s">
        <v>69</v>
      </c>
      <c r="E638" s="10" t="s">
        <v>158</v>
      </c>
      <c r="F638" s="10" t="s">
        <v>66</v>
      </c>
      <c r="G638" s="10" t="s">
        <v>81</v>
      </c>
      <c r="H638" s="79"/>
      <c r="I638" s="77" t="s">
        <v>3</v>
      </c>
      <c r="J638" s="26">
        <v>2414.4</v>
      </c>
      <c r="K638" s="22"/>
      <c r="L638" s="23"/>
      <c r="M638" s="20"/>
      <c r="N638" s="24"/>
      <c r="O638" s="20"/>
      <c r="P638" s="20" t="s">
        <v>501</v>
      </c>
      <c r="Q638" s="20"/>
      <c r="R638" s="20"/>
      <c r="S638" s="20"/>
      <c r="T638">
        <v>15</v>
      </c>
    </row>
    <row r="639" spans="1:27" ht="13">
      <c r="A63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639" s="9">
        <v>2</v>
      </c>
      <c r="C639" s="10" t="str">
        <f t="shared" ref="C639:C665" si="36">TEXT(D639,"000")&amp;"-"&amp;TEXT(F639,"000")</f>
        <v>1级-3级</v>
      </c>
      <c r="D639" s="10" t="s">
        <v>64</v>
      </c>
      <c r="E639" s="10" t="s">
        <v>65</v>
      </c>
      <c r="F639" s="10" t="s">
        <v>69</v>
      </c>
      <c r="G639" s="10" t="s">
        <v>70</v>
      </c>
      <c r="H639" s="12" t="s">
        <v>71</v>
      </c>
      <c r="I639" s="77" t="s">
        <v>5</v>
      </c>
      <c r="J639" s="14">
        <f>2257.54*1.06</f>
        <v>2392.9924000000001</v>
      </c>
      <c r="K639" s="15"/>
      <c r="L639" s="15"/>
      <c r="M639" s="16"/>
      <c r="N639" s="17"/>
      <c r="O639" s="18"/>
      <c r="P639" s="19"/>
      <c r="Q639" s="20"/>
      <c r="R639" s="20"/>
      <c r="S639" s="20"/>
      <c r="T639">
        <v>2</v>
      </c>
    </row>
    <row r="640" spans="1:27" ht="13">
      <c r="A64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40" s="9">
        <v>684</v>
      </c>
      <c r="C640" s="121" t="str">
        <f t="shared" si="36"/>
        <v>3级-2级</v>
      </c>
      <c r="D640" s="121" t="s">
        <v>69</v>
      </c>
      <c r="E640" s="121" t="s">
        <v>245</v>
      </c>
      <c r="F640" s="121" t="s">
        <v>66</v>
      </c>
      <c r="G640" s="121" t="s">
        <v>179</v>
      </c>
      <c r="H640" s="76" t="s">
        <v>571</v>
      </c>
      <c r="I640" s="124" t="s">
        <v>3</v>
      </c>
      <c r="J640" s="123">
        <v>2340</v>
      </c>
      <c r="K640" s="126"/>
      <c r="L640" s="127"/>
      <c r="M640" s="20"/>
      <c r="N640" s="24"/>
      <c r="O640" s="20"/>
      <c r="P640" s="20"/>
      <c r="Q640" s="20"/>
      <c r="R640" s="20"/>
      <c r="S640" s="20"/>
      <c r="T640">
        <v>83</v>
      </c>
    </row>
    <row r="641" spans="1:27" ht="13" customHeight="1">
      <c r="A641" s="147" t="str">
        <f>HYPERLINK("C:\Users\chizh\Desktop\ffcell\提取结果.xlsx#'4内部关联现金流'!A1","[提取结果.xlsx]4内部关联现金流")</f>
        <v>[提取结果.xlsx]4内部关联现金流</v>
      </c>
      <c r="B641" s="9">
        <v>458</v>
      </c>
      <c r="C641" s="85" t="str">
        <f t="shared" si="36"/>
        <v>2级-2级</v>
      </c>
      <c r="D641" s="100" t="s">
        <v>66</v>
      </c>
      <c r="E641" s="85" t="s">
        <v>80</v>
      </c>
      <c r="F641" s="100" t="s">
        <v>66</v>
      </c>
      <c r="G641" s="100" t="s">
        <v>67</v>
      </c>
      <c r="H641" s="104" t="s">
        <v>380</v>
      </c>
      <c r="I641" s="97" t="s">
        <v>3</v>
      </c>
      <c r="J641" s="89">
        <v>2330.4</v>
      </c>
      <c r="K641" s="22"/>
      <c r="L641" s="23"/>
      <c r="M641" s="20"/>
      <c r="N641" s="24"/>
      <c r="O641" s="20"/>
      <c r="P641" s="20"/>
      <c r="Q641" s="20"/>
      <c r="R641" s="20"/>
      <c r="S641" s="20"/>
      <c r="T641">
        <v>39</v>
      </c>
    </row>
    <row r="642" spans="1:27" ht="13">
      <c r="A64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42" s="9">
        <v>838</v>
      </c>
      <c r="C642" s="10" t="str">
        <f t="shared" si="36"/>
        <v>2级-3级</v>
      </c>
      <c r="D642" s="10" t="s">
        <v>66</v>
      </c>
      <c r="E642" s="10" t="s">
        <v>78</v>
      </c>
      <c r="F642" s="10" t="s">
        <v>69</v>
      </c>
      <c r="G642" s="10" t="s">
        <v>180</v>
      </c>
      <c r="H642" s="81" t="s">
        <v>403</v>
      </c>
      <c r="I642" s="77" t="s">
        <v>6</v>
      </c>
      <c r="J642" s="26">
        <v>2306</v>
      </c>
      <c r="K642" s="22"/>
      <c r="L642" s="23"/>
      <c r="M642" s="20"/>
      <c r="N642" s="24"/>
      <c r="O642" s="20"/>
      <c r="P642" s="20"/>
      <c r="Q642" s="20"/>
      <c r="R642" s="20"/>
      <c r="S642" s="20"/>
      <c r="T642">
        <v>19</v>
      </c>
    </row>
    <row r="643" spans="1:27" ht="13" customHeight="1">
      <c r="A643" s="147" t="str">
        <f>HYPERLINK("C:\Users\chizh\Desktop\ffcell\提取结果.xlsx#'4内部关联现金流'!A1","[提取结果.xlsx]4内部关联现金流")</f>
        <v>[提取结果.xlsx]4内部关联现金流</v>
      </c>
      <c r="B643" s="9">
        <v>453</v>
      </c>
      <c r="C643" s="85" t="str">
        <f t="shared" si="36"/>
        <v>4级-4级</v>
      </c>
      <c r="D643" s="100" t="s">
        <v>72</v>
      </c>
      <c r="E643" s="85" t="s">
        <v>80</v>
      </c>
      <c r="F643" s="100" t="s">
        <v>72</v>
      </c>
      <c r="G643" s="100" t="s">
        <v>173</v>
      </c>
      <c r="H643" s="100" t="s">
        <v>383</v>
      </c>
      <c r="I643" s="97" t="s">
        <v>6</v>
      </c>
      <c r="J643" s="99">
        <v>2200</v>
      </c>
      <c r="K643" s="22"/>
      <c r="L643" s="23"/>
      <c r="M643" s="20"/>
      <c r="N643" s="24"/>
      <c r="O643" s="20"/>
      <c r="P643" s="20"/>
      <c r="Q643" s="20"/>
      <c r="R643" s="20"/>
      <c r="S643" s="20"/>
      <c r="T643">
        <v>34</v>
      </c>
    </row>
    <row r="644" spans="1:27" ht="13">
      <c r="A644" s="147" t="str">
        <f>HYPERLINK("C:\Users\chizh\Desktop\ffcell\提取结果.xlsx#'4内部关联现金流-1'!A1","[提取结果.xlsx]4内部关联现金流-1")</f>
        <v>[提取结果.xlsx]4内部关联现金流-1</v>
      </c>
      <c r="B644" s="9">
        <v>535</v>
      </c>
      <c r="C644" s="10" t="str">
        <f t="shared" si="36"/>
        <v>4级-2级</v>
      </c>
      <c r="D644" s="73" t="s">
        <v>72</v>
      </c>
      <c r="E644" s="73" t="s">
        <v>173</v>
      </c>
      <c r="F644" s="73" t="s">
        <v>66</v>
      </c>
      <c r="G644" s="73" t="s">
        <v>445</v>
      </c>
      <c r="H644" s="81" t="s">
        <v>437</v>
      </c>
      <c r="I644" s="77" t="s">
        <v>3</v>
      </c>
      <c r="J644" s="26">
        <v>2200</v>
      </c>
      <c r="K644" s="54"/>
      <c r="L644" s="55"/>
      <c r="M644" s="58"/>
      <c r="N644" s="24"/>
      <c r="O644" s="20"/>
      <c r="P644" s="20"/>
      <c r="Q644" s="20"/>
      <c r="R644" s="20"/>
      <c r="S644" s="20"/>
      <c r="T644">
        <v>53</v>
      </c>
    </row>
    <row r="645" spans="1:27" ht="13">
      <c r="A645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645" s="9">
        <v>141</v>
      </c>
      <c r="C645" s="10" t="str">
        <f t="shared" si="36"/>
        <v>2级-3级</v>
      </c>
      <c r="D645" s="10" t="s">
        <v>66</v>
      </c>
      <c r="E645" s="10" t="s">
        <v>179</v>
      </c>
      <c r="F645" s="10" t="s">
        <v>69</v>
      </c>
      <c r="G645" s="10" t="s">
        <v>180</v>
      </c>
      <c r="H645" s="79" t="s">
        <v>198</v>
      </c>
      <c r="I645" s="77" t="s">
        <v>9</v>
      </c>
      <c r="J645" s="26">
        <v>2196</v>
      </c>
      <c r="K645" s="22"/>
      <c r="L645" s="23"/>
      <c r="M645" s="20"/>
      <c r="N645" s="24"/>
      <c r="O645" s="20"/>
      <c r="P645" s="20"/>
      <c r="Q645" s="20"/>
      <c r="R645" s="20"/>
      <c r="S645" s="20"/>
      <c r="T645">
        <v>29</v>
      </c>
    </row>
    <row r="646" spans="1:27" s="178" customFormat="1" ht="13">
      <c r="A64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46" s="9">
        <v>776</v>
      </c>
      <c r="C646" s="121" t="str">
        <f t="shared" si="36"/>
        <v>3级-2级</v>
      </c>
      <c r="D646" s="121" t="s">
        <v>69</v>
      </c>
      <c r="E646" s="121" t="s">
        <v>161</v>
      </c>
      <c r="F646" s="121" t="s">
        <v>66</v>
      </c>
      <c r="G646" s="121" t="s">
        <v>169</v>
      </c>
      <c r="H646" s="144" t="s">
        <v>669</v>
      </c>
      <c r="I646" s="124" t="s">
        <v>3</v>
      </c>
      <c r="J646" s="123">
        <v>2140</v>
      </c>
      <c r="K646" s="22"/>
      <c r="L646" s="23"/>
      <c r="M646" s="20"/>
      <c r="N646" s="24"/>
      <c r="O646" s="20"/>
      <c r="P646" s="20"/>
      <c r="Q646" s="20"/>
      <c r="R646" s="20"/>
      <c r="S646" s="20"/>
      <c r="T646">
        <v>387</v>
      </c>
      <c r="U646"/>
      <c r="V646"/>
      <c r="W646"/>
      <c r="X646"/>
      <c r="Y646"/>
      <c r="Z646"/>
      <c r="AA646"/>
    </row>
    <row r="647" spans="1:27" ht="13">
      <c r="A64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647" s="9">
        <v>565</v>
      </c>
      <c r="C647" s="10" t="str">
        <f t="shared" si="36"/>
        <v>3级-2级</v>
      </c>
      <c r="D647" s="10" t="s">
        <v>69</v>
      </c>
      <c r="E647" s="10" t="s">
        <v>359</v>
      </c>
      <c r="F647" s="10" t="s">
        <v>66</v>
      </c>
      <c r="G647" s="10" t="s">
        <v>90</v>
      </c>
      <c r="H647" s="81" t="s">
        <v>487</v>
      </c>
      <c r="I647" s="77" t="s">
        <v>7</v>
      </c>
      <c r="J647" s="26">
        <v>2114.96</v>
      </c>
      <c r="K647" s="54"/>
      <c r="L647" s="55"/>
      <c r="M647" s="59"/>
      <c r="N647" s="57"/>
      <c r="O647" s="58"/>
      <c r="P647" s="58" t="str">
        <f>IF(N647=0,"OK","待核对")</f>
        <v>OK</v>
      </c>
      <c r="Q647" s="58"/>
      <c r="R647" s="58"/>
      <c r="S647" s="58"/>
      <c r="T647">
        <v>8</v>
      </c>
    </row>
    <row r="648" spans="1:27" s="178" customFormat="1" ht="13">
      <c r="A64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48" s="9">
        <v>781</v>
      </c>
      <c r="C648" s="121" t="str">
        <f t="shared" si="36"/>
        <v>3级-3级</v>
      </c>
      <c r="D648" s="121" t="s">
        <v>69</v>
      </c>
      <c r="E648" s="121" t="s">
        <v>161</v>
      </c>
      <c r="F648" s="121" t="s">
        <v>69</v>
      </c>
      <c r="G648" s="121" t="s">
        <v>117</v>
      </c>
      <c r="H648" s="144" t="s">
        <v>669</v>
      </c>
      <c r="I648" s="124" t="s">
        <v>3</v>
      </c>
      <c r="J648" s="123">
        <v>2114.8000000000002</v>
      </c>
      <c r="K648" s="22"/>
      <c r="L648" s="23"/>
      <c r="M648" s="20"/>
      <c r="N648" s="24"/>
      <c r="O648" s="20"/>
      <c r="P648" s="20"/>
      <c r="Q648" s="20"/>
      <c r="R648" s="20"/>
      <c r="S648" s="20"/>
      <c r="T648">
        <v>392</v>
      </c>
      <c r="U648"/>
      <c r="V648"/>
      <c r="W648"/>
      <c r="X648"/>
      <c r="Y648"/>
      <c r="Z648"/>
      <c r="AA648"/>
    </row>
    <row r="649" spans="1:27" ht="13">
      <c r="A64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49" s="9">
        <v>268</v>
      </c>
      <c r="C649" s="10" t="str">
        <f t="shared" si="36"/>
        <v>2级-2级</v>
      </c>
      <c r="D649" s="10" t="s">
        <v>115</v>
      </c>
      <c r="E649" s="10" t="s">
        <v>325</v>
      </c>
      <c r="F649" s="10" t="s">
        <v>115</v>
      </c>
      <c r="G649" s="10" t="s">
        <v>323</v>
      </c>
      <c r="H649" s="81" t="s">
        <v>329</v>
      </c>
      <c r="I649" s="77" t="s">
        <v>5</v>
      </c>
      <c r="J649" s="26">
        <v>2101.66</v>
      </c>
      <c r="K649" s="54"/>
      <c r="L649" s="55"/>
      <c r="M649" s="58"/>
      <c r="N649" s="57"/>
      <c r="O649" s="58"/>
      <c r="P649" s="58"/>
      <c r="Q649" s="58"/>
      <c r="R649" s="58"/>
      <c r="S649" s="58"/>
      <c r="T649">
        <v>87</v>
      </c>
      <c r="U649" s="162"/>
      <c r="V649" s="162"/>
      <c r="W649" s="162"/>
      <c r="X649" s="162"/>
      <c r="Y649" s="162"/>
      <c r="Z649" s="162"/>
      <c r="AA649" s="162"/>
    </row>
    <row r="650" spans="1:27" ht="13">
      <c r="A650" s="147" t="str">
        <f>HYPERLINK("C:\Users\chizh\Desktop\ffcell\提取结果.xlsx#'4内部关联现金流-1'!A1","[提取结果.xlsx]4内部关联现金流-1")</f>
        <v>[提取结果.xlsx]4内部关联现金流-1</v>
      </c>
      <c r="B650" s="9">
        <v>516</v>
      </c>
      <c r="C650" s="10" t="str">
        <f t="shared" si="36"/>
        <v>2级-3级</v>
      </c>
      <c r="D650" s="10" t="s">
        <v>66</v>
      </c>
      <c r="E650" s="10" t="s">
        <v>106</v>
      </c>
      <c r="F650" s="10" t="s">
        <v>69</v>
      </c>
      <c r="G650" s="10" t="s">
        <v>161</v>
      </c>
      <c r="H650" s="76" t="s">
        <v>424</v>
      </c>
      <c r="I650" s="77" t="s">
        <v>23</v>
      </c>
      <c r="J650" s="26">
        <v>2000</v>
      </c>
      <c r="K650" s="22"/>
      <c r="L650" s="23"/>
      <c r="M650" s="20"/>
      <c r="N650" s="24"/>
      <c r="O650" s="20"/>
      <c r="P650" s="20"/>
      <c r="Q650" s="20"/>
      <c r="R650" s="20"/>
      <c r="S650" s="20"/>
      <c r="T650">
        <v>25</v>
      </c>
    </row>
    <row r="651" spans="1:27" ht="13">
      <c r="A65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51" s="9">
        <v>843</v>
      </c>
      <c r="C651" s="10" t="str">
        <f t="shared" si="36"/>
        <v>2级-3级</v>
      </c>
      <c r="D651" s="73" t="s">
        <v>66</v>
      </c>
      <c r="E651" s="73" t="s">
        <v>78</v>
      </c>
      <c r="F651" s="73" t="s">
        <v>69</v>
      </c>
      <c r="G651" s="73" t="s">
        <v>102</v>
      </c>
      <c r="H651" s="119" t="s">
        <v>297</v>
      </c>
      <c r="I651" s="77" t="s">
        <v>3</v>
      </c>
      <c r="J651" s="26">
        <v>1918</v>
      </c>
      <c r="K651" s="22"/>
      <c r="L651" s="23"/>
      <c r="M651" s="20"/>
      <c r="N651" s="24"/>
      <c r="O651" s="20"/>
      <c r="P651" s="20"/>
      <c r="Q651" s="20"/>
      <c r="R651" s="20"/>
      <c r="S651" s="20"/>
      <c r="T651">
        <v>24</v>
      </c>
    </row>
    <row r="652" spans="1:27" ht="13">
      <c r="A65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52" s="9">
        <v>323</v>
      </c>
      <c r="C652" s="10" t="str">
        <f t="shared" si="36"/>
        <v>4级-3级</v>
      </c>
      <c r="D652" s="10" t="s">
        <v>72</v>
      </c>
      <c r="E652" s="10" t="s">
        <v>97</v>
      </c>
      <c r="F652" s="10" t="s">
        <v>69</v>
      </c>
      <c r="G652" s="10" t="s">
        <v>355</v>
      </c>
      <c r="H652" s="118" t="s">
        <v>165</v>
      </c>
      <c r="I652" s="77" t="s">
        <v>5</v>
      </c>
      <c r="J652" s="26">
        <v>1885.04</v>
      </c>
      <c r="K652" s="22"/>
      <c r="L652" s="23"/>
      <c r="M652" s="20"/>
      <c r="N652" s="24"/>
      <c r="O652" s="20"/>
      <c r="P652" s="20"/>
      <c r="Q652" s="20"/>
      <c r="R652" s="20"/>
      <c r="S652" s="20"/>
      <c r="T652">
        <v>31</v>
      </c>
    </row>
    <row r="653" spans="1:27" s="178" customFormat="1" ht="13">
      <c r="A65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53" s="9">
        <v>797</v>
      </c>
      <c r="C653" s="121" t="str">
        <f t="shared" si="36"/>
        <v>3级-4级</v>
      </c>
      <c r="D653" s="121" t="s">
        <v>69</v>
      </c>
      <c r="E653" s="121" t="s">
        <v>353</v>
      </c>
      <c r="F653" s="121" t="s">
        <v>72</v>
      </c>
      <c r="G653" s="121" t="s">
        <v>76</v>
      </c>
      <c r="H653" s="76" t="s">
        <v>103</v>
      </c>
      <c r="I653" s="124" t="s">
        <v>5</v>
      </c>
      <c r="J653" s="123">
        <v>1862</v>
      </c>
      <c r="K653" s="54"/>
      <c r="L653" s="55"/>
      <c r="M653" s="56"/>
      <c r="N653" s="57"/>
      <c r="O653" s="58"/>
      <c r="P653" s="58"/>
      <c r="Q653" s="58"/>
      <c r="R653" s="58"/>
      <c r="S653" s="58"/>
      <c r="T653">
        <v>442</v>
      </c>
      <c r="U653"/>
      <c r="V653"/>
      <c r="W653"/>
      <c r="X653"/>
      <c r="Y653"/>
      <c r="Z653"/>
      <c r="AA653"/>
    </row>
    <row r="654" spans="1:27" ht="13">
      <c r="A65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54" s="9">
        <v>815</v>
      </c>
      <c r="C654" s="121" t="str">
        <f t="shared" si="36"/>
        <v>3级-4级</v>
      </c>
      <c r="D654" s="121" t="s">
        <v>69</v>
      </c>
      <c r="E654" s="121" t="s">
        <v>352</v>
      </c>
      <c r="F654" s="121" t="s">
        <v>72</v>
      </c>
      <c r="G654" s="121" t="s">
        <v>76</v>
      </c>
      <c r="H654" s="144" t="s">
        <v>277</v>
      </c>
      <c r="I654" s="124" t="s">
        <v>9</v>
      </c>
      <c r="J654" s="123">
        <v>1849.72</v>
      </c>
      <c r="K654" s="54"/>
      <c r="L654" s="55"/>
      <c r="M654" s="56"/>
      <c r="N654" s="57"/>
      <c r="O654" s="58"/>
      <c r="P654" s="58"/>
      <c r="Q654" s="58"/>
      <c r="R654" s="58"/>
      <c r="S654" s="58"/>
      <c r="T654">
        <v>481</v>
      </c>
    </row>
    <row r="655" spans="1:27" s="178" customFormat="1" ht="13" customHeight="1">
      <c r="A655" s="147" t="str">
        <f>HYPERLINK("C:\Users\chizh\Desktop\ffcell\提取结果.xlsx#'4内部关联现金流'!A1","[提取结果.xlsx]4内部关联现金流")</f>
        <v>[提取结果.xlsx]4内部关联现金流</v>
      </c>
      <c r="B655" s="9">
        <v>479</v>
      </c>
      <c r="C655" s="85" t="str">
        <f t="shared" si="36"/>
        <v>4级-4级</v>
      </c>
      <c r="D655" s="100" t="s">
        <v>72</v>
      </c>
      <c r="E655" s="85" t="s">
        <v>80</v>
      </c>
      <c r="F655" s="100" t="s">
        <v>72</v>
      </c>
      <c r="G655" s="100" t="s">
        <v>76</v>
      </c>
      <c r="H655" s="104" t="s">
        <v>380</v>
      </c>
      <c r="I655" s="97" t="s">
        <v>3</v>
      </c>
      <c r="J655" s="89">
        <v>1844</v>
      </c>
      <c r="K655" s="22"/>
      <c r="L655" s="23"/>
      <c r="M655" s="20"/>
      <c r="N655" s="24"/>
      <c r="O655" s="20"/>
      <c r="P655" s="20"/>
      <c r="Q655" s="20"/>
      <c r="R655" s="20"/>
      <c r="S655" s="20"/>
      <c r="T655">
        <v>60</v>
      </c>
      <c r="U655"/>
      <c r="V655"/>
      <c r="W655"/>
      <c r="X655"/>
      <c r="Y655"/>
      <c r="Z655"/>
      <c r="AA655"/>
    </row>
    <row r="656" spans="1:27" ht="13">
      <c r="A656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656" s="9">
        <v>137</v>
      </c>
      <c r="C656" s="10" t="str">
        <f t="shared" si="36"/>
        <v>2级-2级</v>
      </c>
      <c r="D656" s="10" t="s">
        <v>66</v>
      </c>
      <c r="E656" s="10" t="s">
        <v>179</v>
      </c>
      <c r="F656" s="10" t="s">
        <v>66</v>
      </c>
      <c r="G656" s="10" t="s">
        <v>80</v>
      </c>
      <c r="H656" s="79" t="s">
        <v>198</v>
      </c>
      <c r="I656" s="77" t="s">
        <v>9</v>
      </c>
      <c r="J656" s="26">
        <v>1824</v>
      </c>
      <c r="K656" s="22"/>
      <c r="L656" s="23"/>
      <c r="M656" s="20"/>
      <c r="N656" s="24"/>
      <c r="O656" s="20"/>
      <c r="P656" s="20"/>
      <c r="Q656" s="20"/>
      <c r="R656" s="20"/>
      <c r="S656" s="20"/>
      <c r="T656">
        <v>24</v>
      </c>
    </row>
    <row r="657" spans="1:27" ht="13">
      <c r="A65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57" s="9">
        <v>829</v>
      </c>
      <c r="C657" s="10" t="str">
        <f t="shared" si="36"/>
        <v>2级-2级</v>
      </c>
      <c r="D657" s="10" t="s">
        <v>66</v>
      </c>
      <c r="E657" s="10" t="s">
        <v>78</v>
      </c>
      <c r="F657" s="10" t="s">
        <v>66</v>
      </c>
      <c r="G657" s="10" t="s">
        <v>89</v>
      </c>
      <c r="H657" s="81" t="s">
        <v>297</v>
      </c>
      <c r="I657" s="77" t="s">
        <v>3</v>
      </c>
      <c r="J657" s="26">
        <v>1764</v>
      </c>
      <c r="K657" s="22"/>
      <c r="L657" s="23"/>
      <c r="M657" s="40"/>
      <c r="N657" s="24"/>
      <c r="O657" s="20"/>
      <c r="P657" s="20" t="str">
        <f>IF(N657=0,"OK","待核对")</f>
        <v>OK</v>
      </c>
      <c r="Q657" s="20"/>
      <c r="R657" s="20"/>
      <c r="S657" s="20"/>
      <c r="T657">
        <v>10</v>
      </c>
    </row>
    <row r="658" spans="1:27" s="178" customFormat="1" ht="13" customHeight="1">
      <c r="A658" s="147" t="str">
        <f>HYPERLINK("C:\Users\chizh\Desktop\ffcell\提取结果.xlsx#'4内部关联现金流'!A1","[提取结果.xlsx]4内部关联现金流")</f>
        <v>[提取结果.xlsx]4内部关联现金流</v>
      </c>
      <c r="B658" s="9">
        <v>443</v>
      </c>
      <c r="C658" s="85" t="str">
        <f t="shared" si="36"/>
        <v>2级-2级</v>
      </c>
      <c r="D658" s="100" t="s">
        <v>66</v>
      </c>
      <c r="E658" s="85" t="s">
        <v>80</v>
      </c>
      <c r="F658" s="100" t="s">
        <v>66</v>
      </c>
      <c r="G658" s="100" t="s">
        <v>74</v>
      </c>
      <c r="H658" s="97" t="s">
        <v>380</v>
      </c>
      <c r="I658" s="97" t="s">
        <v>3</v>
      </c>
      <c r="J658" s="99">
        <v>1710</v>
      </c>
      <c r="K658" s="22"/>
      <c r="L658" s="23"/>
      <c r="M658" s="20"/>
      <c r="N658" s="24"/>
      <c r="O658" s="20"/>
      <c r="P658" s="20"/>
      <c r="Q658" s="20"/>
      <c r="R658" s="20"/>
      <c r="S658" s="20"/>
      <c r="T658">
        <v>24</v>
      </c>
      <c r="U658"/>
      <c r="V658"/>
      <c r="W658"/>
      <c r="X658"/>
      <c r="Y658"/>
      <c r="Z658"/>
      <c r="AA658"/>
    </row>
    <row r="659" spans="1:27" ht="14.5">
      <c r="A65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59" s="9">
        <v>844</v>
      </c>
      <c r="C659" s="10" t="str">
        <f t="shared" si="36"/>
        <v>2级-3级</v>
      </c>
      <c r="D659" s="73" t="s">
        <v>66</v>
      </c>
      <c r="E659" s="73" t="s">
        <v>78</v>
      </c>
      <c r="F659" s="73" t="s">
        <v>69</v>
      </c>
      <c r="G659" s="73" t="s">
        <v>102</v>
      </c>
      <c r="H659" s="136" t="s">
        <v>403</v>
      </c>
      <c r="I659" s="77" t="s">
        <v>6</v>
      </c>
      <c r="J659" s="26">
        <v>1701.7</v>
      </c>
      <c r="K659" s="22"/>
      <c r="L659" s="23"/>
      <c r="M659" s="20"/>
      <c r="N659" s="24"/>
      <c r="O659" s="20"/>
      <c r="P659" s="20"/>
      <c r="Q659" s="20"/>
      <c r="R659" s="20"/>
      <c r="S659" s="20"/>
      <c r="T659">
        <v>25</v>
      </c>
    </row>
    <row r="660" spans="1:27" ht="13" customHeight="1">
      <c r="A660" s="147" t="str">
        <f>HYPERLINK("C:\Users\chizh\Desktop\ffcell\提取结果.xlsx#'4内部关联现金流'!A1","[提取结果.xlsx]4内部关联现金流")</f>
        <v>[提取结果.xlsx]4内部关联现金流</v>
      </c>
      <c r="B660" s="9">
        <v>445</v>
      </c>
      <c r="C660" s="85" t="str">
        <f t="shared" si="36"/>
        <v>3级-3级</v>
      </c>
      <c r="D660" s="100" t="s">
        <v>69</v>
      </c>
      <c r="E660" s="85" t="s">
        <v>80</v>
      </c>
      <c r="F660" s="100" t="s">
        <v>69</v>
      </c>
      <c r="G660" s="100" t="s">
        <v>245</v>
      </c>
      <c r="H660" s="97" t="s">
        <v>380</v>
      </c>
      <c r="I660" s="97" t="s">
        <v>3</v>
      </c>
      <c r="J660" s="99">
        <v>1672</v>
      </c>
      <c r="K660" s="22"/>
      <c r="L660" s="23"/>
      <c r="M660" s="20"/>
      <c r="N660" s="24"/>
      <c r="O660" s="20"/>
      <c r="P660" s="20"/>
      <c r="Q660" s="20"/>
      <c r="R660" s="20"/>
      <c r="S660" s="20"/>
      <c r="T660">
        <v>26</v>
      </c>
    </row>
    <row r="661" spans="1:27" ht="13">
      <c r="A66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661" s="9">
        <v>187</v>
      </c>
      <c r="C661" s="10" t="str">
        <f t="shared" si="36"/>
        <v>3级-4级</v>
      </c>
      <c r="D661" s="10" t="s">
        <v>69</v>
      </c>
      <c r="E661" s="10" t="s">
        <v>246</v>
      </c>
      <c r="F661" s="10" t="s">
        <v>72</v>
      </c>
      <c r="G661" s="10" t="s">
        <v>173</v>
      </c>
      <c r="H661" s="118" t="s">
        <v>235</v>
      </c>
      <c r="I661" s="77" t="s">
        <v>6</v>
      </c>
      <c r="J661" s="26">
        <v>1650</v>
      </c>
      <c r="K661" s="22"/>
      <c r="L661" s="23"/>
      <c r="M661" s="20"/>
      <c r="N661" s="24"/>
      <c r="O661" s="20"/>
      <c r="P661" s="20"/>
      <c r="Q661" s="20"/>
      <c r="R661" s="20"/>
      <c r="S661" s="20"/>
      <c r="T661">
        <v>38</v>
      </c>
    </row>
    <row r="662" spans="1:27" ht="13">
      <c r="A662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662" s="9">
        <v>136</v>
      </c>
      <c r="C662" s="10" t="str">
        <f t="shared" si="36"/>
        <v>2级-3级</v>
      </c>
      <c r="D662" s="10" t="s">
        <v>66</v>
      </c>
      <c r="E662" s="10" t="s">
        <v>179</v>
      </c>
      <c r="F662" s="10" t="s">
        <v>69</v>
      </c>
      <c r="G662" s="10" t="s">
        <v>102</v>
      </c>
      <c r="H662" s="79" t="s">
        <v>198</v>
      </c>
      <c r="I662" s="77" t="s">
        <v>9</v>
      </c>
      <c r="J662" s="26">
        <v>1610.1</v>
      </c>
      <c r="K662" s="22"/>
      <c r="L662" s="23"/>
      <c r="M662" s="20"/>
      <c r="N662" s="24"/>
      <c r="O662" s="20"/>
      <c r="P662" s="20"/>
      <c r="Q662" s="20"/>
      <c r="R662" s="20"/>
      <c r="S662" s="20"/>
      <c r="T662">
        <v>23</v>
      </c>
    </row>
    <row r="663" spans="1:27" ht="13">
      <c r="A663" s="147" t="str">
        <f>HYPERLINK("C:\Users\chizh\Desktop\ffcell\提取结果.xlsx#'4内部关联现金流-1'!A1","[提取结果.xlsx]4内部关联现金流-1")</f>
        <v>[提取结果.xlsx]4内部关联现金流-1</v>
      </c>
      <c r="B663" s="9">
        <v>540</v>
      </c>
      <c r="C663" s="10" t="str">
        <f t="shared" si="36"/>
        <v>4级-3级</v>
      </c>
      <c r="D663" s="73" t="s">
        <v>72</v>
      </c>
      <c r="E663" s="73" t="s">
        <v>173</v>
      </c>
      <c r="F663" s="73" t="s">
        <v>69</v>
      </c>
      <c r="G663" s="73" t="s">
        <v>449</v>
      </c>
      <c r="H663" s="81" t="s">
        <v>437</v>
      </c>
      <c r="I663" s="77" t="s">
        <v>3</v>
      </c>
      <c r="J663" s="26">
        <v>1530</v>
      </c>
      <c r="K663" s="54"/>
      <c r="L663" s="55"/>
      <c r="M663" s="58"/>
      <c r="N663" s="24"/>
      <c r="O663" s="20"/>
      <c r="P663" s="20"/>
      <c r="Q663" s="20"/>
      <c r="R663" s="20"/>
      <c r="S663" s="20"/>
      <c r="T663">
        <v>58</v>
      </c>
    </row>
    <row r="664" spans="1:27" ht="14.5">
      <c r="A66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64" s="9">
        <v>878</v>
      </c>
      <c r="C664" s="10" t="str">
        <f t="shared" si="36"/>
        <v>3级-2级</v>
      </c>
      <c r="D664" s="73" t="s">
        <v>69</v>
      </c>
      <c r="E664" s="73" t="s">
        <v>293</v>
      </c>
      <c r="F664" s="73" t="s">
        <v>66</v>
      </c>
      <c r="G664" s="73" t="s">
        <v>175</v>
      </c>
      <c r="H664" s="136" t="s">
        <v>403</v>
      </c>
      <c r="I664" s="77" t="s">
        <v>9</v>
      </c>
      <c r="J664" s="26">
        <v>1500</v>
      </c>
      <c r="K664" s="22"/>
      <c r="L664" s="23"/>
      <c r="M664" s="20"/>
      <c r="N664" s="24"/>
      <c r="O664" s="20"/>
      <c r="P664" s="20"/>
      <c r="Q664" s="20"/>
      <c r="R664" s="20"/>
      <c r="S664" s="20"/>
      <c r="T664">
        <v>59</v>
      </c>
    </row>
    <row r="665" spans="1:27" ht="13">
      <c r="A66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65" s="9">
        <v>784</v>
      </c>
      <c r="C665" s="121" t="str">
        <f t="shared" si="36"/>
        <v>3级-3级</v>
      </c>
      <c r="D665" s="121" t="s">
        <v>69</v>
      </c>
      <c r="E665" s="121" t="s">
        <v>161</v>
      </c>
      <c r="F665" s="121" t="s">
        <v>69</v>
      </c>
      <c r="G665" s="121" t="s">
        <v>125</v>
      </c>
      <c r="H665" s="144" t="s">
        <v>669</v>
      </c>
      <c r="I665" s="124" t="s">
        <v>3</v>
      </c>
      <c r="J665" s="123">
        <v>1430.4</v>
      </c>
      <c r="K665" s="22"/>
      <c r="L665" s="23"/>
      <c r="M665" s="20"/>
      <c r="N665" s="24"/>
      <c r="O665" s="20"/>
      <c r="P665" s="20"/>
      <c r="Q665" s="20"/>
      <c r="R665" s="20"/>
      <c r="S665" s="20"/>
      <c r="T665">
        <v>395</v>
      </c>
    </row>
    <row r="666" spans="1:27" s="178" customFormat="1" ht="13">
      <c r="A66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66" s="9">
        <v>603</v>
      </c>
      <c r="C666" s="10" t="s">
        <v>499</v>
      </c>
      <c r="D666" s="10" t="s">
        <v>69</v>
      </c>
      <c r="E666" s="10" t="s">
        <v>158</v>
      </c>
      <c r="F666" s="10" t="s">
        <v>69</v>
      </c>
      <c r="G666" s="10" t="s">
        <v>350</v>
      </c>
      <c r="H666" s="79"/>
      <c r="I666" s="77" t="s">
        <v>3</v>
      </c>
      <c r="J666" s="26">
        <v>1400</v>
      </c>
      <c r="K666" s="22"/>
      <c r="L666" s="23"/>
      <c r="M666" s="20"/>
      <c r="N666" s="24"/>
      <c r="O666" s="20"/>
      <c r="P666" s="20"/>
      <c r="Q666" s="20"/>
      <c r="R666" s="20"/>
      <c r="S666" s="20"/>
      <c r="T666">
        <v>25</v>
      </c>
      <c r="U666"/>
      <c r="V666"/>
      <c r="W666"/>
      <c r="X666"/>
      <c r="Y666"/>
      <c r="Z666"/>
      <c r="AA666"/>
    </row>
    <row r="667" spans="1:27" ht="13">
      <c r="A66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67" s="9">
        <v>606</v>
      </c>
      <c r="C667" s="10" t="s">
        <v>499</v>
      </c>
      <c r="D667" s="10" t="s">
        <v>69</v>
      </c>
      <c r="E667" s="10" t="s">
        <v>158</v>
      </c>
      <c r="F667" s="10" t="s">
        <v>69</v>
      </c>
      <c r="G667" s="10" t="s">
        <v>347</v>
      </c>
      <c r="H667" s="79"/>
      <c r="I667" s="77" t="s">
        <v>3</v>
      </c>
      <c r="J667" s="26">
        <v>1400</v>
      </c>
      <c r="K667" s="22"/>
      <c r="L667" s="23"/>
      <c r="M667" s="20"/>
      <c r="N667" s="24"/>
      <c r="O667" s="20"/>
      <c r="P667" s="20"/>
      <c r="Q667" s="20"/>
      <c r="R667" s="20"/>
      <c r="S667" s="20"/>
      <c r="T667">
        <v>28</v>
      </c>
    </row>
    <row r="668" spans="1:27" s="178" customFormat="1" ht="13">
      <c r="A6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68" s="9">
        <v>689</v>
      </c>
      <c r="C668" s="121" t="str">
        <f t="shared" ref="C668:C676" si="37">TEXT(D668,"000")&amp;"-"&amp;TEXT(F668,"000")</f>
        <v>3级-2级</v>
      </c>
      <c r="D668" s="121" t="s">
        <v>69</v>
      </c>
      <c r="E668" s="121" t="s">
        <v>381</v>
      </c>
      <c r="F668" s="121" t="s">
        <v>66</v>
      </c>
      <c r="G668" s="121" t="s">
        <v>80</v>
      </c>
      <c r="H668" s="144" t="s">
        <v>297</v>
      </c>
      <c r="I668" s="124" t="s">
        <v>3</v>
      </c>
      <c r="J668" s="123">
        <v>1384.48</v>
      </c>
      <c r="K668" s="54"/>
      <c r="L668" s="55"/>
      <c r="M668" s="59"/>
      <c r="N668" s="57"/>
      <c r="O668" s="58"/>
      <c r="P668" s="58" t="str">
        <f>IF(N668=0,"OK","待核对")</f>
        <v>OK</v>
      </c>
      <c r="Q668" s="58"/>
      <c r="R668" s="58"/>
      <c r="S668" s="58"/>
      <c r="T668">
        <v>182</v>
      </c>
      <c r="U668"/>
      <c r="V668"/>
      <c r="W668"/>
      <c r="X668"/>
      <c r="Y668"/>
      <c r="Z668"/>
      <c r="AA668"/>
    </row>
    <row r="669" spans="1:27" s="178" customFormat="1" ht="13">
      <c r="A669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669" s="9">
        <v>115</v>
      </c>
      <c r="C669" s="10" t="str">
        <f t="shared" si="37"/>
        <v>2级-2级</v>
      </c>
      <c r="D669" s="10" t="s">
        <v>66</v>
      </c>
      <c r="E669" s="10" t="s">
        <v>179</v>
      </c>
      <c r="F669" s="10" t="s">
        <v>66</v>
      </c>
      <c r="G669" s="10" t="s">
        <v>106</v>
      </c>
      <c r="H669" s="119" t="s">
        <v>193</v>
      </c>
      <c r="I669" s="77" t="s">
        <v>3</v>
      </c>
      <c r="J669" s="26">
        <v>1349.7963</v>
      </c>
      <c r="K669" s="22"/>
      <c r="L669" s="23"/>
      <c r="M669" s="32"/>
      <c r="N669" s="24"/>
      <c r="O669" s="20"/>
      <c r="P669" s="20"/>
      <c r="Q669" s="20"/>
      <c r="R669" s="20"/>
      <c r="S669" s="20"/>
      <c r="T669">
        <v>2</v>
      </c>
      <c r="U669"/>
      <c r="V669"/>
      <c r="W669"/>
      <c r="X669"/>
      <c r="Y669"/>
      <c r="Z669"/>
      <c r="AA669"/>
    </row>
    <row r="670" spans="1:27" ht="13">
      <c r="A670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670" s="9">
        <v>100</v>
      </c>
      <c r="C670" s="10" t="str">
        <f t="shared" si="37"/>
        <v>2级-3级</v>
      </c>
      <c r="D670" s="10" t="s">
        <v>66</v>
      </c>
      <c r="E670" s="10" t="s">
        <v>169</v>
      </c>
      <c r="F670" s="10" t="s">
        <v>69</v>
      </c>
      <c r="G670" s="10" t="s">
        <v>125</v>
      </c>
      <c r="H670" s="79"/>
      <c r="I670" s="77" t="s">
        <v>9</v>
      </c>
      <c r="J670" s="26">
        <v>1308.8699999999999</v>
      </c>
      <c r="K670" s="22"/>
      <c r="L670" s="23"/>
      <c r="M670" s="40"/>
      <c r="N670" s="24"/>
      <c r="O670" s="20"/>
      <c r="P670" s="20" t="str">
        <f>IF(N670=0,"OK","待核对")</f>
        <v>OK</v>
      </c>
      <c r="Q670" s="20"/>
      <c r="R670" s="20"/>
      <c r="S670" s="20"/>
      <c r="T670">
        <v>9</v>
      </c>
    </row>
    <row r="671" spans="1:27" ht="13">
      <c r="A671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671" s="9">
        <v>104</v>
      </c>
      <c r="C671" s="10" t="str">
        <f t="shared" si="37"/>
        <v>2级-3级</v>
      </c>
      <c r="D671" s="10" t="s">
        <v>66</v>
      </c>
      <c r="E671" s="10" t="s">
        <v>169</v>
      </c>
      <c r="F671" s="10" t="s">
        <v>69</v>
      </c>
      <c r="G671" s="10" t="s">
        <v>161</v>
      </c>
      <c r="H671" s="79"/>
      <c r="I671" s="77" t="s">
        <v>9</v>
      </c>
      <c r="J671" s="26">
        <v>1280</v>
      </c>
      <c r="K671" s="22"/>
      <c r="L671" s="23"/>
      <c r="M671" s="20"/>
      <c r="N671" s="24"/>
      <c r="O671" s="20"/>
      <c r="P671" s="20"/>
      <c r="Q671" s="20"/>
      <c r="R671" s="20"/>
      <c r="S671" s="20"/>
      <c r="T671">
        <v>16</v>
      </c>
    </row>
    <row r="672" spans="1:27" s="178" customFormat="1" ht="13">
      <c r="A67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672" s="9">
        <v>154</v>
      </c>
      <c r="C672" s="10" t="str">
        <f t="shared" si="37"/>
        <v>2级-2级</v>
      </c>
      <c r="D672" s="10" t="s">
        <v>66</v>
      </c>
      <c r="E672" s="10" t="s">
        <v>84</v>
      </c>
      <c r="F672" s="10" t="s">
        <v>66</v>
      </c>
      <c r="G672" s="10" t="s">
        <v>78</v>
      </c>
      <c r="H672" s="81" t="s">
        <v>230</v>
      </c>
      <c r="I672" s="77" t="s">
        <v>6</v>
      </c>
      <c r="J672" s="26">
        <v>1246</v>
      </c>
      <c r="K672" s="22"/>
      <c r="L672" s="23"/>
      <c r="M672" s="32"/>
      <c r="N672" s="24"/>
      <c r="O672" s="20"/>
      <c r="P672" s="20"/>
      <c r="Q672" s="20"/>
      <c r="R672" s="20"/>
      <c r="S672" s="20"/>
      <c r="T672">
        <v>5</v>
      </c>
      <c r="U672"/>
      <c r="V672"/>
      <c r="W672"/>
      <c r="X672"/>
      <c r="Y672"/>
      <c r="Z672"/>
      <c r="AA672"/>
    </row>
    <row r="673" spans="1:27" ht="13">
      <c r="A67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73" s="9">
        <v>778</v>
      </c>
      <c r="C673" s="121" t="str">
        <f t="shared" si="37"/>
        <v>3级-3级</v>
      </c>
      <c r="D673" s="121" t="s">
        <v>69</v>
      </c>
      <c r="E673" s="121" t="s">
        <v>161</v>
      </c>
      <c r="F673" s="121" t="s">
        <v>69</v>
      </c>
      <c r="G673" s="121" t="s">
        <v>213</v>
      </c>
      <c r="H673" s="144" t="s">
        <v>669</v>
      </c>
      <c r="I673" s="124" t="s">
        <v>3</v>
      </c>
      <c r="J673" s="123">
        <v>1222</v>
      </c>
      <c r="K673" s="22"/>
      <c r="L673" s="23"/>
      <c r="M673" s="20"/>
      <c r="N673" s="24"/>
      <c r="O673" s="20"/>
      <c r="P673" s="20"/>
      <c r="Q673" s="20"/>
      <c r="R673" s="20"/>
      <c r="S673" s="20"/>
      <c r="T673">
        <v>389</v>
      </c>
    </row>
    <row r="674" spans="1:27" s="178" customFormat="1" ht="13">
      <c r="A67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74" s="9">
        <v>849</v>
      </c>
      <c r="C674" s="10" t="str">
        <f t="shared" si="37"/>
        <v>2级-2级</v>
      </c>
      <c r="D674" s="73" t="s">
        <v>66</v>
      </c>
      <c r="E674" s="73" t="s">
        <v>78</v>
      </c>
      <c r="F674" s="73" t="s">
        <v>66</v>
      </c>
      <c r="G674" s="73" t="s">
        <v>175</v>
      </c>
      <c r="H674" s="119" t="s">
        <v>297</v>
      </c>
      <c r="I674" s="77" t="s">
        <v>3</v>
      </c>
      <c r="J674" s="26">
        <v>1148</v>
      </c>
      <c r="K674" s="22"/>
      <c r="L674" s="23"/>
      <c r="M674" s="20"/>
      <c r="N674" s="24"/>
      <c r="O674" s="20"/>
      <c r="P674" s="20"/>
      <c r="Q674" s="20"/>
      <c r="R674" s="20"/>
      <c r="S674" s="20"/>
      <c r="T674">
        <v>30</v>
      </c>
      <c r="U674"/>
      <c r="V674"/>
      <c r="W674"/>
      <c r="X674"/>
      <c r="Y674"/>
      <c r="Z674"/>
      <c r="AA674"/>
    </row>
    <row r="675" spans="1:27" s="178" customFormat="1" ht="13">
      <c r="A67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75" s="9">
        <v>681</v>
      </c>
      <c r="C675" s="121" t="str">
        <f t="shared" si="37"/>
        <v>3级-4级</v>
      </c>
      <c r="D675" s="121" t="s">
        <v>69</v>
      </c>
      <c r="E675" s="121" t="s">
        <v>245</v>
      </c>
      <c r="F675" s="121" t="s">
        <v>72</v>
      </c>
      <c r="G675" s="121" t="s">
        <v>76</v>
      </c>
      <c r="H675" s="76" t="s">
        <v>571</v>
      </c>
      <c r="I675" s="124" t="s">
        <v>3</v>
      </c>
      <c r="J675" s="123">
        <v>1072</v>
      </c>
      <c r="K675" s="126"/>
      <c r="L675" s="127"/>
      <c r="M675" s="20"/>
      <c r="N675" s="24"/>
      <c r="O675" s="20"/>
      <c r="P675" s="20"/>
      <c r="Q675" s="20"/>
      <c r="R675" s="20"/>
      <c r="S675" s="20"/>
      <c r="T675">
        <v>80</v>
      </c>
      <c r="U675"/>
      <c r="V675"/>
      <c r="W675"/>
      <c r="X675"/>
      <c r="Y675"/>
      <c r="Z675"/>
      <c r="AA675"/>
    </row>
    <row r="676" spans="1:27" ht="13" customHeight="1">
      <c r="A676" s="147" t="str">
        <f>HYPERLINK("C:\Users\chizh\Desktop\ffcell\提取结果.xlsx#'4内部关联现金流'!A1","[提取结果.xlsx]4内部关联现金流")</f>
        <v>[提取结果.xlsx]4内部关联现金流</v>
      </c>
      <c r="B676" s="9">
        <v>474</v>
      </c>
      <c r="C676" s="85" t="str">
        <f t="shared" si="37"/>
        <v>2级-2级</v>
      </c>
      <c r="D676" s="100" t="s">
        <v>66</v>
      </c>
      <c r="E676" s="85" t="s">
        <v>80</v>
      </c>
      <c r="F676" s="100" t="s">
        <v>66</v>
      </c>
      <c r="G676" s="100" t="s">
        <v>83</v>
      </c>
      <c r="H676" s="104" t="s">
        <v>380</v>
      </c>
      <c r="I676" s="97" t="s">
        <v>3</v>
      </c>
      <c r="J676" s="89">
        <v>1064</v>
      </c>
      <c r="K676" s="22"/>
      <c r="L676" s="23"/>
      <c r="M676" s="20"/>
      <c r="N676" s="24"/>
      <c r="O676" s="20"/>
      <c r="P676" s="20"/>
      <c r="Q676" s="20"/>
      <c r="R676" s="20"/>
      <c r="S676" s="20"/>
      <c r="T676">
        <v>55</v>
      </c>
    </row>
    <row r="677" spans="1:27" ht="13">
      <c r="A67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77" s="9">
        <v>638</v>
      </c>
      <c r="C677" s="10" t="s">
        <v>511</v>
      </c>
      <c r="D677" s="10" t="s">
        <v>66</v>
      </c>
      <c r="E677" s="10" t="s">
        <v>365</v>
      </c>
      <c r="F677" s="10" t="s">
        <v>72</v>
      </c>
      <c r="G677" s="10" t="s">
        <v>76</v>
      </c>
      <c r="H677" s="79" t="s">
        <v>512</v>
      </c>
      <c r="I677" s="77" t="s">
        <v>9</v>
      </c>
      <c r="J677" s="26">
        <v>1062.8599999999999</v>
      </c>
      <c r="K677" s="22"/>
      <c r="L677" s="23"/>
      <c r="M677" s="20"/>
      <c r="N677" s="24"/>
      <c r="O677" s="20"/>
      <c r="P677" s="20" t="s">
        <v>501</v>
      </c>
      <c r="Q677" s="20"/>
      <c r="R677" s="20"/>
      <c r="S677" s="20"/>
      <c r="T677">
        <v>63</v>
      </c>
    </row>
    <row r="678" spans="1:27" ht="13">
      <c r="A678" s="147" t="str">
        <f>HYPERLINK("C:\Users\chizh\Desktop\ffcell\提取结果.xlsx#'4内部关联现金流-1'!A1","[提取结果.xlsx]4内部关联现金流-1")</f>
        <v>[提取结果.xlsx]4内部关联现金流-1</v>
      </c>
      <c r="B678" s="9">
        <v>505</v>
      </c>
      <c r="C678" s="10" t="str">
        <f>TEXT(D678,"000")&amp;"-"&amp;TEXT(F678,"000")</f>
        <v>2级-4级</v>
      </c>
      <c r="D678" s="10" t="s">
        <v>66</v>
      </c>
      <c r="E678" s="10" t="s">
        <v>106</v>
      </c>
      <c r="F678" s="10" t="s">
        <v>72</v>
      </c>
      <c r="G678" s="10" t="s">
        <v>73</v>
      </c>
      <c r="H678" s="76" t="s">
        <v>424</v>
      </c>
      <c r="I678" s="77" t="s">
        <v>23</v>
      </c>
      <c r="J678" s="26">
        <v>1060</v>
      </c>
      <c r="K678" s="22"/>
      <c r="L678" s="23"/>
      <c r="M678" s="20"/>
      <c r="N678" s="24"/>
      <c r="O678" s="20"/>
      <c r="P678" s="20"/>
      <c r="Q678" s="20"/>
      <c r="R678" s="20"/>
      <c r="S678" s="20"/>
      <c r="T678">
        <v>14</v>
      </c>
    </row>
    <row r="679" spans="1:27" ht="13">
      <c r="A679" s="147" t="str">
        <f>HYPERLINK("C:\Users\chizh\Desktop\ffcell\提取结果.xlsx#'4内部关联现金流-1'!A1","[提取结果.xlsx]4内部关联现金流-1")</f>
        <v>[提取结果.xlsx]4内部关联现金流-1</v>
      </c>
      <c r="B679" s="9">
        <v>514</v>
      </c>
      <c r="C679" s="10" t="str">
        <f>TEXT(D679,"000")&amp;"-"&amp;TEXT(F679,"000")</f>
        <v>2级-3级</v>
      </c>
      <c r="D679" s="10" t="s">
        <v>66</v>
      </c>
      <c r="E679" s="10" t="s">
        <v>106</v>
      </c>
      <c r="F679" s="10" t="s">
        <v>69</v>
      </c>
      <c r="G679" s="10" t="s">
        <v>428</v>
      </c>
      <c r="H679" s="76" t="s">
        <v>424</v>
      </c>
      <c r="I679" s="77" t="s">
        <v>23</v>
      </c>
      <c r="J679" s="26">
        <v>1037.4000000000001</v>
      </c>
      <c r="K679" s="22"/>
      <c r="L679" s="23"/>
      <c r="M679" s="20"/>
      <c r="N679" s="24"/>
      <c r="O679" s="20"/>
      <c r="P679" s="20"/>
      <c r="Q679" s="20"/>
      <c r="R679" s="20"/>
      <c r="S679" s="20"/>
      <c r="T679">
        <v>23</v>
      </c>
    </row>
    <row r="680" spans="1:27" ht="13">
      <c r="A68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80" s="9">
        <v>795</v>
      </c>
      <c r="C680" s="121" t="str">
        <f>TEXT(D680,"000")&amp;"-"&amp;TEXT(F680,"000")</f>
        <v>3级-2级</v>
      </c>
      <c r="D680" s="121" t="s">
        <v>69</v>
      </c>
      <c r="E680" s="121" t="s">
        <v>428</v>
      </c>
      <c r="F680" s="121" t="s">
        <v>66</v>
      </c>
      <c r="G680" s="121" t="s">
        <v>106</v>
      </c>
      <c r="H680" s="144" t="s">
        <v>675</v>
      </c>
      <c r="I680" s="124" t="s">
        <v>3</v>
      </c>
      <c r="J680" s="123">
        <v>1037.4000000000001</v>
      </c>
      <c r="K680" s="22"/>
      <c r="L680" s="23"/>
      <c r="M680" s="38"/>
      <c r="N680" s="24"/>
      <c r="O680" s="20"/>
      <c r="P680" s="20" t="str">
        <f>IF(N680=0,"OK","待核对")</f>
        <v>OK</v>
      </c>
      <c r="Q680" s="20"/>
      <c r="R680" s="20"/>
      <c r="S680" s="20"/>
      <c r="T680">
        <v>440</v>
      </c>
    </row>
    <row r="681" spans="1:27" ht="13">
      <c r="A68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681" s="9">
        <v>830</v>
      </c>
      <c r="C681" s="10" t="str">
        <f>TEXT(D681,"000")&amp;"-"&amp;TEXT(F681,"000")</f>
        <v>2级-3级</v>
      </c>
      <c r="D681" s="10" t="s">
        <v>66</v>
      </c>
      <c r="E681" s="10" t="s">
        <v>78</v>
      </c>
      <c r="F681" s="10" t="s">
        <v>69</v>
      </c>
      <c r="G681" s="10" t="s">
        <v>196</v>
      </c>
      <c r="H681" s="81" t="s">
        <v>297</v>
      </c>
      <c r="I681" s="77" t="s">
        <v>3</v>
      </c>
      <c r="J681" s="26">
        <v>1036</v>
      </c>
      <c r="K681" s="22"/>
      <c r="L681" s="23"/>
      <c r="M681" s="20"/>
      <c r="N681" s="24"/>
      <c r="O681" s="20"/>
      <c r="P681" s="20" t="str">
        <f>IF(N681=0,"OK","待核对")</f>
        <v>OK</v>
      </c>
      <c r="Q681" s="20"/>
      <c r="R681" s="20"/>
      <c r="S681" s="20"/>
      <c r="T681">
        <v>11</v>
      </c>
    </row>
    <row r="682" spans="1:27" s="178" customFormat="1" ht="13">
      <c r="A68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82" s="9">
        <v>81</v>
      </c>
      <c r="C682" s="10" t="str">
        <f>TEXT(D682,"000")&amp;"-"&amp;TEXT(F682,"000")</f>
        <v>2级-3级</v>
      </c>
      <c r="D682" s="10" t="s">
        <v>66</v>
      </c>
      <c r="E682" s="10" t="s">
        <v>81</v>
      </c>
      <c r="F682" s="10" t="s">
        <v>69</v>
      </c>
      <c r="G682" s="10" t="s">
        <v>170</v>
      </c>
      <c r="H682" s="81" t="s">
        <v>118</v>
      </c>
      <c r="I682" s="77" t="s">
        <v>5</v>
      </c>
      <c r="J682" s="26">
        <v>1010.59</v>
      </c>
      <c r="K682" s="22"/>
      <c r="L682" s="23"/>
      <c r="M682" s="32"/>
      <c r="N682" s="24"/>
      <c r="O682" s="20"/>
      <c r="P682" s="20"/>
      <c r="Q682" s="33"/>
      <c r="R682" s="33"/>
      <c r="S682" s="33"/>
      <c r="T682">
        <v>153</v>
      </c>
      <c r="U682"/>
      <c r="V682"/>
      <c r="W682"/>
      <c r="X682"/>
      <c r="Y682"/>
      <c r="Z682"/>
      <c r="AA682"/>
    </row>
    <row r="683" spans="1:27" ht="13">
      <c r="A68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83" s="9">
        <v>590</v>
      </c>
      <c r="C683" s="10" t="s">
        <v>499</v>
      </c>
      <c r="D683" s="10" t="s">
        <v>69</v>
      </c>
      <c r="E683" s="10" t="s">
        <v>158</v>
      </c>
      <c r="F683" s="10" t="s">
        <v>69</v>
      </c>
      <c r="G683" s="10" t="s">
        <v>381</v>
      </c>
      <c r="H683" s="79"/>
      <c r="I683" s="77" t="s">
        <v>3</v>
      </c>
      <c r="J683" s="26">
        <v>1000</v>
      </c>
      <c r="K683" s="22"/>
      <c r="L683" s="23"/>
      <c r="M683" s="20"/>
      <c r="N683" s="24"/>
      <c r="O683" s="20"/>
      <c r="P683" s="20" t="s">
        <v>501</v>
      </c>
      <c r="Q683" s="20"/>
      <c r="R683" s="20"/>
      <c r="S683" s="20"/>
      <c r="T683">
        <v>12</v>
      </c>
    </row>
    <row r="684" spans="1:27" s="178" customFormat="1" ht="13">
      <c r="A684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684" s="9">
        <v>162</v>
      </c>
      <c r="C684" s="10" t="str">
        <f>TEXT(D684,"000")&amp;"-"&amp;TEXT(F684,"000")</f>
        <v>2级-2级</v>
      </c>
      <c r="D684" s="10" t="s">
        <v>66</v>
      </c>
      <c r="E684" s="10" t="s">
        <v>84</v>
      </c>
      <c r="F684" s="10" t="s">
        <v>66</v>
      </c>
      <c r="G684" s="10" t="s">
        <v>179</v>
      </c>
      <c r="H684" s="81" t="s">
        <v>230</v>
      </c>
      <c r="I684" s="77" t="s">
        <v>6</v>
      </c>
      <c r="J684" s="26">
        <v>979</v>
      </c>
      <c r="K684" s="22"/>
      <c r="L684" s="23"/>
      <c r="M684" s="20"/>
      <c r="N684" s="24"/>
      <c r="O684" s="20"/>
      <c r="P684" s="20"/>
      <c r="Q684" s="20"/>
      <c r="R684" s="20"/>
      <c r="S684" s="20"/>
      <c r="T684">
        <v>13</v>
      </c>
      <c r="U684"/>
      <c r="V684"/>
      <c r="W684"/>
      <c r="X684"/>
      <c r="Y684"/>
      <c r="Z684"/>
      <c r="AA684"/>
    </row>
    <row r="685" spans="1:27" ht="13">
      <c r="A685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685" s="9">
        <v>121</v>
      </c>
      <c r="C685" s="10" t="str">
        <f>TEXT(D685,"000")&amp;"-"&amp;TEXT(F685,"000")</f>
        <v>2级-2级</v>
      </c>
      <c r="D685" s="10" t="s">
        <v>66</v>
      </c>
      <c r="E685" s="10" t="s">
        <v>179</v>
      </c>
      <c r="F685" s="10" t="s">
        <v>66</v>
      </c>
      <c r="G685" s="10" t="s">
        <v>84</v>
      </c>
      <c r="H685" s="37" t="s">
        <v>193</v>
      </c>
      <c r="I685" s="77" t="s">
        <v>3</v>
      </c>
      <c r="J685" s="26">
        <v>978.99809999999991</v>
      </c>
      <c r="K685" s="22"/>
      <c r="L685" s="23"/>
      <c r="M685" s="38"/>
      <c r="N685" s="24"/>
      <c r="O685" s="20"/>
      <c r="P685" s="20" t="str">
        <f>IF(N685=0,"OK","待核对")</f>
        <v>OK</v>
      </c>
      <c r="Q685" s="20"/>
      <c r="R685" s="20"/>
      <c r="S685" s="20"/>
      <c r="T685">
        <v>8</v>
      </c>
    </row>
    <row r="686" spans="1:27" ht="13" customHeight="1">
      <c r="A686" s="147" t="str">
        <f>HYPERLINK("C:\Users\chizh\Desktop\ffcell\提取结果.xlsx#'4内部关联现金流'!A1","[提取结果.xlsx]4内部关联现金流")</f>
        <v>[提取结果.xlsx]4内部关联现金流</v>
      </c>
      <c r="B686" s="9">
        <v>442</v>
      </c>
      <c r="C686" s="85" t="str">
        <f>TEXT(D686,"000")&amp;"-"&amp;TEXT(F686,"000")</f>
        <v>3级-3级</v>
      </c>
      <c r="D686" s="100" t="s">
        <v>69</v>
      </c>
      <c r="E686" s="85" t="s">
        <v>80</v>
      </c>
      <c r="F686" s="100" t="s">
        <v>69</v>
      </c>
      <c r="G686" s="100" t="s">
        <v>161</v>
      </c>
      <c r="H686" s="97" t="s">
        <v>380</v>
      </c>
      <c r="I686" s="97" t="s">
        <v>3</v>
      </c>
      <c r="J686" s="99">
        <v>968</v>
      </c>
      <c r="K686" s="22"/>
      <c r="L686" s="23"/>
      <c r="M686" s="20"/>
      <c r="N686" s="24"/>
      <c r="O686" s="20"/>
      <c r="P686" s="20"/>
      <c r="Q686" s="20"/>
      <c r="R686" s="20"/>
      <c r="S686" s="20"/>
      <c r="T686">
        <v>23</v>
      </c>
    </row>
    <row r="687" spans="1:27" ht="13">
      <c r="A68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87" s="9">
        <v>761</v>
      </c>
      <c r="C687" s="121" t="str">
        <f>TEXT(D687,"000")&amp;"-"&amp;TEXT(F687,"000")</f>
        <v>3级-4级</v>
      </c>
      <c r="D687" s="121" t="s">
        <v>69</v>
      </c>
      <c r="E687" s="121" t="s">
        <v>358</v>
      </c>
      <c r="F687" s="121" t="s">
        <v>72</v>
      </c>
      <c r="G687" s="121" t="s">
        <v>173</v>
      </c>
      <c r="H687" s="76" t="s">
        <v>665</v>
      </c>
      <c r="I687" s="124" t="s">
        <v>9</v>
      </c>
      <c r="J687" s="123">
        <v>960</v>
      </c>
      <c r="K687" s="54"/>
      <c r="L687" s="55"/>
      <c r="M687" s="58"/>
      <c r="N687" s="57"/>
      <c r="O687" s="58"/>
      <c r="P687" s="58"/>
      <c r="Q687" s="58"/>
      <c r="R687" s="58"/>
      <c r="S687" s="58"/>
      <c r="T687">
        <v>362</v>
      </c>
    </row>
    <row r="688" spans="1:27" ht="13">
      <c r="A68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88" s="9">
        <v>291</v>
      </c>
      <c r="C688" s="10" t="str">
        <f>TEXT(D688,"000")&amp;"-"&amp;TEXT(F688,"000")</f>
        <v>2级-4级</v>
      </c>
      <c r="D688" s="10" t="s">
        <v>115</v>
      </c>
      <c r="E688" s="10" t="s">
        <v>93</v>
      </c>
      <c r="F688" s="10" t="s">
        <v>163</v>
      </c>
      <c r="G688" s="10" t="s">
        <v>76</v>
      </c>
      <c r="H688" s="81" t="s">
        <v>103</v>
      </c>
      <c r="I688" s="77" t="s">
        <v>5</v>
      </c>
      <c r="J688" s="69">
        <v>957.87</v>
      </c>
      <c r="K688" s="22"/>
      <c r="L688" s="23"/>
      <c r="M688" s="32"/>
      <c r="N688" s="24"/>
      <c r="O688" s="20"/>
      <c r="P688" s="20"/>
      <c r="Q688" s="20"/>
      <c r="R688" s="20"/>
      <c r="S688" s="20"/>
      <c r="T688">
        <v>111</v>
      </c>
      <c r="U688" s="162"/>
      <c r="V688" s="162"/>
      <c r="W688" s="162"/>
      <c r="X688" s="162"/>
      <c r="Y688" s="162"/>
      <c r="Z688" s="162"/>
      <c r="AA688" s="162"/>
    </row>
    <row r="689" spans="1:27" s="178" customFormat="1" ht="13">
      <c r="A68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89" s="9">
        <v>587</v>
      </c>
      <c r="C689" s="10" t="s">
        <v>500</v>
      </c>
      <c r="D689" s="10" t="s">
        <v>69</v>
      </c>
      <c r="E689" s="10" t="s">
        <v>158</v>
      </c>
      <c r="F689" s="10" t="s">
        <v>66</v>
      </c>
      <c r="G689" s="10" t="s">
        <v>169</v>
      </c>
      <c r="H689" s="37"/>
      <c r="I689" s="77" t="s">
        <v>3</v>
      </c>
      <c r="J689" s="26">
        <v>932.4</v>
      </c>
      <c r="K689" s="22"/>
      <c r="L689" s="23"/>
      <c r="M689" s="38"/>
      <c r="N689" s="24"/>
      <c r="O689" s="20"/>
      <c r="P689" s="20"/>
      <c r="Q689" s="20"/>
      <c r="R689" s="20"/>
      <c r="S689" s="20"/>
      <c r="T689">
        <v>8</v>
      </c>
      <c r="U689"/>
      <c r="V689"/>
      <c r="W689"/>
      <c r="X689"/>
      <c r="Y689"/>
      <c r="Z689"/>
      <c r="AA689"/>
    </row>
    <row r="690" spans="1:27" ht="13">
      <c r="A690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690" s="9">
        <v>125</v>
      </c>
      <c r="C690" s="10" t="str">
        <f t="shared" ref="C690:C721" si="38">TEXT(D690,"000")&amp;"-"&amp;TEXT(F690,"000")</f>
        <v>2级-2级</v>
      </c>
      <c r="D690" s="10" t="s">
        <v>66</v>
      </c>
      <c r="E690" s="10" t="s">
        <v>179</v>
      </c>
      <c r="F690" s="10" t="s">
        <v>66</v>
      </c>
      <c r="G690" s="10" t="s">
        <v>175</v>
      </c>
      <c r="H690" s="79" t="s">
        <v>193</v>
      </c>
      <c r="I690" s="77" t="s">
        <v>3</v>
      </c>
      <c r="J690" s="26">
        <v>901.99989999999991</v>
      </c>
      <c r="K690" s="22"/>
      <c r="L690" s="23"/>
      <c r="M690" s="20"/>
      <c r="N690" s="24"/>
      <c r="O690" s="20"/>
      <c r="P690" s="20"/>
      <c r="Q690" s="20"/>
      <c r="R690" s="20"/>
      <c r="S690" s="20"/>
      <c r="T690">
        <v>12</v>
      </c>
    </row>
    <row r="691" spans="1:27" ht="13">
      <c r="A691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691" s="9">
        <v>111</v>
      </c>
      <c r="C691" s="10" t="str">
        <f t="shared" si="38"/>
        <v>3级-2级</v>
      </c>
      <c r="D691" s="10" t="s">
        <v>69</v>
      </c>
      <c r="E691" s="10" t="s">
        <v>170</v>
      </c>
      <c r="F691" s="10" t="s">
        <v>66</v>
      </c>
      <c r="G691" s="10" t="s">
        <v>106</v>
      </c>
      <c r="H691" s="119"/>
      <c r="I691" s="77" t="s">
        <v>3</v>
      </c>
      <c r="J691" s="26">
        <v>900</v>
      </c>
      <c r="K691" s="22"/>
      <c r="L691" s="23"/>
      <c r="M691" s="20"/>
      <c r="N691" s="24"/>
      <c r="O691" s="20"/>
      <c r="P691" s="20"/>
      <c r="Q691" s="20"/>
      <c r="R691" s="20"/>
      <c r="S691" s="20"/>
      <c r="T691">
        <v>28</v>
      </c>
    </row>
    <row r="692" spans="1:27" ht="13">
      <c r="A692" s="147" t="str">
        <f>HYPERLINK("C:\Users\chizh\Desktop\ffcell\提取结果.xlsx#'4内部关联现金流-1'!A1","[提取结果.xlsx]4内部关联现金流-1")</f>
        <v>[提取结果.xlsx]4内部关联现金流-1</v>
      </c>
      <c r="B692" s="9">
        <v>509</v>
      </c>
      <c r="C692" s="10" t="str">
        <f t="shared" si="38"/>
        <v>2级-3级</v>
      </c>
      <c r="D692" s="10" t="s">
        <v>66</v>
      </c>
      <c r="E692" s="10" t="s">
        <v>106</v>
      </c>
      <c r="F692" s="10" t="s">
        <v>69</v>
      </c>
      <c r="G692" s="10" t="s">
        <v>170</v>
      </c>
      <c r="H692" s="76" t="s">
        <v>424</v>
      </c>
      <c r="I692" s="77" t="s">
        <v>23</v>
      </c>
      <c r="J692" s="26">
        <v>900</v>
      </c>
      <c r="K692" s="22"/>
      <c r="L692" s="23"/>
      <c r="M692" s="20"/>
      <c r="N692" s="24"/>
      <c r="O692" s="20"/>
      <c r="P692" s="20"/>
      <c r="Q692" s="20"/>
      <c r="R692" s="20"/>
      <c r="S692" s="20"/>
      <c r="T692">
        <v>18</v>
      </c>
    </row>
    <row r="693" spans="1:27" ht="13">
      <c r="A693" s="147" t="str">
        <f>HYPERLINK("C:\Users\chizh\Desktop\ffcell\提取结果.xlsx#'4内部关联现金流-1'!A1","[提取结果.xlsx]4内部关联现金流-1")</f>
        <v>[提取结果.xlsx]4内部关联现金流-1</v>
      </c>
      <c r="B693" s="9">
        <v>512</v>
      </c>
      <c r="C693" s="10" t="str">
        <f t="shared" si="38"/>
        <v>2级-3级</v>
      </c>
      <c r="D693" s="10" t="s">
        <v>66</v>
      </c>
      <c r="E693" s="10" t="s">
        <v>106</v>
      </c>
      <c r="F693" s="10" t="s">
        <v>69</v>
      </c>
      <c r="G693" s="10" t="s">
        <v>195</v>
      </c>
      <c r="H693" s="76" t="s">
        <v>424</v>
      </c>
      <c r="I693" s="77" t="s">
        <v>23</v>
      </c>
      <c r="J693" s="26">
        <v>884</v>
      </c>
      <c r="K693" s="22"/>
      <c r="L693" s="23"/>
      <c r="M693" s="20"/>
      <c r="N693" s="24"/>
      <c r="O693" s="20"/>
      <c r="P693" s="20"/>
      <c r="Q693" s="20"/>
      <c r="R693" s="20"/>
      <c r="S693" s="20"/>
      <c r="T693">
        <v>21</v>
      </c>
    </row>
    <row r="694" spans="1:27" ht="13">
      <c r="A69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4" s="9">
        <v>668</v>
      </c>
      <c r="C694" s="121" t="str">
        <f t="shared" si="38"/>
        <v>3级-2级</v>
      </c>
      <c r="D694" s="121" t="s">
        <v>69</v>
      </c>
      <c r="E694" s="121" t="s">
        <v>195</v>
      </c>
      <c r="F694" s="121" t="s">
        <v>66</v>
      </c>
      <c r="G694" s="121" t="s">
        <v>106</v>
      </c>
      <c r="H694" s="144" t="s">
        <v>554</v>
      </c>
      <c r="I694" s="124" t="s">
        <v>3</v>
      </c>
      <c r="J694" s="125">
        <v>884</v>
      </c>
      <c r="K694" s="22"/>
      <c r="L694" s="23"/>
      <c r="M694" s="32"/>
      <c r="N694" s="24"/>
      <c r="O694" s="20"/>
      <c r="P694" s="20"/>
      <c r="Q694" s="20"/>
      <c r="R694" s="20"/>
      <c r="S694" s="20"/>
      <c r="T694">
        <v>47</v>
      </c>
    </row>
    <row r="695" spans="1:27" ht="13">
      <c r="A69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5" s="9">
        <v>780</v>
      </c>
      <c r="C695" s="121" t="str">
        <f t="shared" si="38"/>
        <v>3级-3级</v>
      </c>
      <c r="D695" s="121" t="s">
        <v>69</v>
      </c>
      <c r="E695" s="121" t="s">
        <v>161</v>
      </c>
      <c r="F695" s="121" t="s">
        <v>69</v>
      </c>
      <c r="G695" s="121" t="s">
        <v>123</v>
      </c>
      <c r="H695" s="144" t="s">
        <v>669</v>
      </c>
      <c r="I695" s="124" t="s">
        <v>3</v>
      </c>
      <c r="J695" s="123">
        <v>878.8</v>
      </c>
      <c r="K695" s="22"/>
      <c r="L695" s="23"/>
      <c r="M695" s="20"/>
      <c r="N695" s="24"/>
      <c r="O695" s="20"/>
      <c r="P695" s="20"/>
      <c r="Q695" s="20"/>
      <c r="R695" s="20"/>
      <c r="S695" s="20"/>
      <c r="T695">
        <v>391</v>
      </c>
    </row>
    <row r="696" spans="1:27" s="178" customFormat="1" ht="13">
      <c r="A69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96" s="9">
        <v>225</v>
      </c>
      <c r="C696" s="10" t="str">
        <f t="shared" si="38"/>
        <v>000-3级</v>
      </c>
      <c r="D696" s="144"/>
      <c r="E696" s="153"/>
      <c r="F696" s="10" t="s">
        <v>116</v>
      </c>
      <c r="G696" s="10" t="s">
        <v>180</v>
      </c>
      <c r="H696" s="81" t="s">
        <v>299</v>
      </c>
      <c r="I696" s="77" t="s">
        <v>9</v>
      </c>
      <c r="J696" s="26">
        <v>878.4</v>
      </c>
      <c r="K696" s="22"/>
      <c r="L696" s="23"/>
      <c r="M696" s="38"/>
      <c r="N696" s="24"/>
      <c r="O696" s="20"/>
      <c r="P696" s="20" t="str">
        <f>IF(N696=0,"OK","待核对")</f>
        <v>OK</v>
      </c>
      <c r="Q696" s="20"/>
      <c r="R696" s="20"/>
      <c r="S696" s="20"/>
      <c r="T696">
        <v>43</v>
      </c>
      <c r="U696" s="162"/>
      <c r="V696" s="162"/>
      <c r="W696" s="162"/>
      <c r="X696" s="162"/>
      <c r="Y696" s="162"/>
      <c r="Z696" s="162"/>
      <c r="AA696" s="162"/>
    </row>
    <row r="697" spans="1:27" s="178" customFormat="1" ht="13">
      <c r="A697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697" s="9">
        <v>103</v>
      </c>
      <c r="C697" s="10" t="str">
        <f t="shared" si="38"/>
        <v>2级-3级</v>
      </c>
      <c r="D697" s="10" t="s">
        <v>66</v>
      </c>
      <c r="E697" s="10" t="s">
        <v>169</v>
      </c>
      <c r="F697" s="10" t="s">
        <v>69</v>
      </c>
      <c r="G697" s="10" t="s">
        <v>161</v>
      </c>
      <c r="H697" s="79"/>
      <c r="I697" s="77" t="s">
        <v>9</v>
      </c>
      <c r="J697" s="26">
        <v>860</v>
      </c>
      <c r="K697" s="22"/>
      <c r="L697" s="23"/>
      <c r="M697" s="20"/>
      <c r="N697" s="24"/>
      <c r="O697" s="20"/>
      <c r="P697" s="20"/>
      <c r="Q697" s="20"/>
      <c r="R697" s="20"/>
      <c r="S697" s="20"/>
      <c r="T697">
        <v>15</v>
      </c>
      <c r="U697"/>
      <c r="V697"/>
      <c r="W697"/>
      <c r="X697"/>
      <c r="Y697"/>
      <c r="Z697"/>
      <c r="AA697"/>
    </row>
    <row r="698" spans="1:27" s="178" customFormat="1" ht="13">
      <c r="A698" s="147" t="str">
        <f>HYPERLINK("C:\Users\chizh\Desktop\ffcell\提取结果.xlsx#'4内部关联现金流-1'!A1","[提取结果.xlsx]4内部关联现金流-1")</f>
        <v>[提取结果.xlsx]4内部关联现金流-1</v>
      </c>
      <c r="B698" s="9">
        <v>506</v>
      </c>
      <c r="C698" s="10" t="str">
        <f t="shared" si="38"/>
        <v>2级-3级</v>
      </c>
      <c r="D698" s="10" t="s">
        <v>66</v>
      </c>
      <c r="E698" s="10" t="s">
        <v>106</v>
      </c>
      <c r="F698" s="10" t="s">
        <v>69</v>
      </c>
      <c r="G698" s="10" t="s">
        <v>371</v>
      </c>
      <c r="H698" s="76" t="s">
        <v>424</v>
      </c>
      <c r="I698" s="77" t="s">
        <v>23</v>
      </c>
      <c r="J698" s="26">
        <v>850</v>
      </c>
      <c r="K698" s="22"/>
      <c r="L698" s="23"/>
      <c r="M698" s="20"/>
      <c r="N698" s="24"/>
      <c r="O698" s="20"/>
      <c r="P698" s="20"/>
      <c r="Q698" s="20"/>
      <c r="R698" s="20"/>
      <c r="S698" s="20"/>
      <c r="T698">
        <v>15</v>
      </c>
      <c r="U698"/>
      <c r="V698"/>
      <c r="W698"/>
      <c r="X698"/>
      <c r="Y698"/>
      <c r="Z698"/>
      <c r="AA698"/>
    </row>
    <row r="699" spans="1:27" s="178" customFormat="1" ht="13">
      <c r="A69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99" s="9">
        <v>706</v>
      </c>
      <c r="C699" s="121" t="str">
        <f t="shared" si="38"/>
        <v>3级-2级</v>
      </c>
      <c r="D699" s="121" t="s">
        <v>69</v>
      </c>
      <c r="E699" s="121" t="s">
        <v>371</v>
      </c>
      <c r="F699" s="121" t="s">
        <v>66</v>
      </c>
      <c r="G699" s="121" t="s">
        <v>106</v>
      </c>
      <c r="H699" s="76" t="s">
        <v>437</v>
      </c>
      <c r="I699" s="124" t="s">
        <v>3</v>
      </c>
      <c r="J699" s="123">
        <v>850</v>
      </c>
      <c r="K699" s="22"/>
      <c r="L699" s="23"/>
      <c r="M699" s="20"/>
      <c r="N699" s="24"/>
      <c r="O699" s="20"/>
      <c r="P699" s="20"/>
      <c r="Q699" s="20"/>
      <c r="R699" s="20"/>
      <c r="S699" s="20"/>
      <c r="T699">
        <v>228</v>
      </c>
      <c r="U699"/>
      <c r="V699"/>
      <c r="W699"/>
      <c r="X699"/>
      <c r="Y699"/>
      <c r="Z699"/>
      <c r="AA699"/>
    </row>
    <row r="700" spans="1:27" ht="13">
      <c r="A70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00" s="9">
        <v>319</v>
      </c>
      <c r="C700" s="10" t="str">
        <f t="shared" si="38"/>
        <v>4级-3级</v>
      </c>
      <c r="D700" s="10" t="s">
        <v>72</v>
      </c>
      <c r="E700" s="10" t="s">
        <v>97</v>
      </c>
      <c r="F700" s="10" t="s">
        <v>69</v>
      </c>
      <c r="G700" s="10" t="s">
        <v>353</v>
      </c>
      <c r="H700" s="118" t="s">
        <v>306</v>
      </c>
      <c r="I700" s="77" t="s">
        <v>3</v>
      </c>
      <c r="J700" s="26">
        <v>849.09</v>
      </c>
      <c r="K700" s="22"/>
      <c r="L700" s="23"/>
      <c r="M700" s="20"/>
      <c r="N700" s="24"/>
      <c r="O700" s="20"/>
      <c r="P700" s="20"/>
      <c r="Q700" s="20"/>
      <c r="R700" s="20"/>
      <c r="S700" s="20"/>
      <c r="T700">
        <v>27</v>
      </c>
    </row>
    <row r="701" spans="1:27" s="178" customFormat="1" ht="13">
      <c r="A70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01" s="9">
        <v>799</v>
      </c>
      <c r="C701" s="121" t="str">
        <f t="shared" si="38"/>
        <v>3级-4级</v>
      </c>
      <c r="D701" s="121" t="s">
        <v>69</v>
      </c>
      <c r="E701" s="121" t="s">
        <v>353</v>
      </c>
      <c r="F701" s="121" t="s">
        <v>72</v>
      </c>
      <c r="G701" s="121" t="s">
        <v>97</v>
      </c>
      <c r="H701" s="76" t="s">
        <v>532</v>
      </c>
      <c r="I701" s="124" t="s">
        <v>6</v>
      </c>
      <c r="J701" s="123">
        <v>849.09</v>
      </c>
      <c r="K701" s="54"/>
      <c r="L701" s="55"/>
      <c r="M701" s="56"/>
      <c r="N701" s="57"/>
      <c r="O701" s="58"/>
      <c r="P701" s="58"/>
      <c r="Q701" s="58"/>
      <c r="R701" s="58"/>
      <c r="S701" s="58"/>
      <c r="T701">
        <v>444</v>
      </c>
      <c r="U701"/>
      <c r="V701"/>
      <c r="W701"/>
      <c r="X701"/>
      <c r="Y701"/>
      <c r="Z701"/>
      <c r="AA701"/>
    </row>
    <row r="702" spans="1:27" s="178" customFormat="1" ht="26.5">
      <c r="A702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702" s="9">
        <v>147</v>
      </c>
      <c r="C702" s="10" t="str">
        <f t="shared" si="38"/>
        <v>2级-3级</v>
      </c>
      <c r="D702" s="10" t="s">
        <v>115</v>
      </c>
      <c r="E702" s="81" t="s">
        <v>209</v>
      </c>
      <c r="F702" s="145" t="s">
        <v>116</v>
      </c>
      <c r="G702" s="50" t="s">
        <v>217</v>
      </c>
      <c r="H702" s="51" t="s">
        <v>218</v>
      </c>
      <c r="I702" s="77" t="s">
        <v>9</v>
      </c>
      <c r="J702" s="49">
        <v>849</v>
      </c>
      <c r="K702" s="22"/>
      <c r="L702" s="23"/>
      <c r="M702" s="32"/>
      <c r="N702" s="24"/>
      <c r="O702" s="20"/>
      <c r="P702" s="20"/>
      <c r="Q702" s="20"/>
      <c r="R702" s="20"/>
      <c r="S702" s="20"/>
      <c r="T702">
        <v>5</v>
      </c>
      <c r="U702"/>
      <c r="V702"/>
      <c r="W702"/>
      <c r="X702"/>
      <c r="Y702"/>
      <c r="Z702"/>
      <c r="AA702"/>
    </row>
    <row r="703" spans="1:27" ht="13">
      <c r="A703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03" s="9">
        <v>135</v>
      </c>
      <c r="C703" s="10" t="str">
        <f t="shared" si="38"/>
        <v>2级-2级</v>
      </c>
      <c r="D703" s="10" t="s">
        <v>66</v>
      </c>
      <c r="E703" s="10" t="s">
        <v>179</v>
      </c>
      <c r="F703" s="10" t="s">
        <v>66</v>
      </c>
      <c r="G703" s="10" t="s">
        <v>78</v>
      </c>
      <c r="H703" s="79" t="s">
        <v>198</v>
      </c>
      <c r="I703" s="77" t="s">
        <v>9</v>
      </c>
      <c r="J703" s="26">
        <v>840</v>
      </c>
      <c r="K703" s="22"/>
      <c r="L703" s="23"/>
      <c r="M703" s="20"/>
      <c r="N703" s="24"/>
      <c r="O703" s="20"/>
      <c r="P703" s="20"/>
      <c r="Q703" s="20"/>
      <c r="R703" s="20"/>
      <c r="S703" s="20"/>
      <c r="T703">
        <v>22</v>
      </c>
    </row>
    <row r="704" spans="1:27" ht="13">
      <c r="A704" s="147" t="str">
        <f>HYPERLINK("C:\Users\chizh\Desktop\ffcell\提取结果.xlsx#'4内部关联现金流-1'!A1","[提取结果.xlsx]4内部关联现金流-1")</f>
        <v>[提取结果.xlsx]4内部关联现金流-1</v>
      </c>
      <c r="B704" s="9">
        <v>508</v>
      </c>
      <c r="C704" s="10" t="str">
        <f t="shared" si="38"/>
        <v>2级-3级</v>
      </c>
      <c r="D704" s="10" t="s">
        <v>66</v>
      </c>
      <c r="E704" s="10" t="s">
        <v>106</v>
      </c>
      <c r="F704" s="10" t="s">
        <v>69</v>
      </c>
      <c r="G704" s="10" t="s">
        <v>199</v>
      </c>
      <c r="H704" s="76" t="s">
        <v>424</v>
      </c>
      <c r="I704" s="77" t="s">
        <v>23</v>
      </c>
      <c r="J704" s="26">
        <v>840</v>
      </c>
      <c r="K704" s="22"/>
      <c r="L704" s="23"/>
      <c r="M704" s="20"/>
      <c r="N704" s="24"/>
      <c r="O704" s="20"/>
      <c r="P704" s="20"/>
      <c r="Q704" s="20"/>
      <c r="R704" s="20"/>
      <c r="S704" s="20"/>
      <c r="T704">
        <v>17</v>
      </c>
    </row>
    <row r="705" spans="1:27" ht="13">
      <c r="A705" s="147" t="str">
        <f>HYPERLINK("C:\Users\chizh\Desktop\ffcell\提取结果.xlsx#'4内部关联现金流-1'!A1","[提取结果.xlsx]4内部关联现金流-1")</f>
        <v>[提取结果.xlsx]4内部关联现金流-1</v>
      </c>
      <c r="B705" s="9">
        <v>513</v>
      </c>
      <c r="C705" s="10" t="str">
        <f t="shared" si="38"/>
        <v>2级-3级</v>
      </c>
      <c r="D705" s="10" t="s">
        <v>66</v>
      </c>
      <c r="E705" s="10" t="s">
        <v>106</v>
      </c>
      <c r="F705" s="10" t="s">
        <v>69</v>
      </c>
      <c r="G705" s="10" t="s">
        <v>245</v>
      </c>
      <c r="H705" s="76" t="s">
        <v>424</v>
      </c>
      <c r="I705" s="77" t="s">
        <v>23</v>
      </c>
      <c r="J705" s="26">
        <v>840</v>
      </c>
      <c r="K705" s="22"/>
      <c r="L705" s="23"/>
      <c r="M705" s="20"/>
      <c r="N705" s="24"/>
      <c r="O705" s="20"/>
      <c r="P705" s="20"/>
      <c r="Q705" s="20"/>
      <c r="R705" s="20"/>
      <c r="S705" s="20"/>
      <c r="T705">
        <v>22</v>
      </c>
    </row>
    <row r="706" spans="1:27" ht="13">
      <c r="A706" s="147" t="str">
        <f>HYPERLINK("C:\Users\chizh\Desktop\ffcell\提取结果.xlsx#'4内部关联现金流-1'!A1","[提取结果.xlsx]4内部关联现金流-1")</f>
        <v>[提取结果.xlsx]4内部关联现金流-1</v>
      </c>
      <c r="B706" s="9">
        <v>542</v>
      </c>
      <c r="C706" s="10" t="str">
        <f t="shared" si="38"/>
        <v>4级-2级</v>
      </c>
      <c r="D706" s="73" t="s">
        <v>72</v>
      </c>
      <c r="E706" s="73" t="s">
        <v>173</v>
      </c>
      <c r="F706" s="73" t="s">
        <v>66</v>
      </c>
      <c r="G706" s="73" t="s">
        <v>450</v>
      </c>
      <c r="H706" s="81" t="s">
        <v>437</v>
      </c>
      <c r="I706" s="77" t="s">
        <v>3</v>
      </c>
      <c r="J706" s="26">
        <v>840</v>
      </c>
      <c r="K706" s="54"/>
      <c r="L706" s="55"/>
      <c r="M706" s="58"/>
      <c r="N706" s="24"/>
      <c r="O706" s="20"/>
      <c r="P706" s="20"/>
      <c r="Q706" s="20"/>
      <c r="R706" s="20"/>
      <c r="S706" s="20"/>
      <c r="T706">
        <v>60</v>
      </c>
    </row>
    <row r="707" spans="1:27" ht="13">
      <c r="A70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07" s="9">
        <v>678</v>
      </c>
      <c r="C707" s="121" t="str">
        <f t="shared" si="38"/>
        <v>3级-3级</v>
      </c>
      <c r="D707" s="121" t="s">
        <v>69</v>
      </c>
      <c r="E707" s="121" t="s">
        <v>245</v>
      </c>
      <c r="F707" s="121" t="s">
        <v>69</v>
      </c>
      <c r="G707" s="121" t="s">
        <v>415</v>
      </c>
      <c r="H707" s="76" t="s">
        <v>572</v>
      </c>
      <c r="I707" s="124" t="s">
        <v>3</v>
      </c>
      <c r="J707" s="123">
        <v>840</v>
      </c>
      <c r="K707" s="126"/>
      <c r="L707" s="127"/>
      <c r="M707" s="20"/>
      <c r="N707" s="24"/>
      <c r="O707" s="20"/>
      <c r="P707" s="20"/>
      <c r="Q707" s="20"/>
      <c r="R707" s="20"/>
      <c r="S707" s="20"/>
      <c r="T707">
        <v>77</v>
      </c>
    </row>
    <row r="708" spans="1:27" ht="13">
      <c r="A70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08" s="9">
        <v>826</v>
      </c>
      <c r="C708" s="10" t="str">
        <f t="shared" si="38"/>
        <v>2级-2级</v>
      </c>
      <c r="D708" s="10" t="s">
        <v>66</v>
      </c>
      <c r="E708" s="10" t="s">
        <v>78</v>
      </c>
      <c r="F708" s="10" t="s">
        <v>66</v>
      </c>
      <c r="G708" s="10" t="s">
        <v>202</v>
      </c>
      <c r="H708" s="81" t="s">
        <v>297</v>
      </c>
      <c r="I708" s="77" t="s">
        <v>3</v>
      </c>
      <c r="J708" s="26">
        <v>840</v>
      </c>
      <c r="K708" s="22"/>
      <c r="L708" s="23"/>
      <c r="M708" s="38"/>
      <c r="N708" s="24"/>
      <c r="O708" s="20"/>
      <c r="P708" s="20" t="str">
        <f>IF(N708=0,"OK","待核对")</f>
        <v>OK</v>
      </c>
      <c r="Q708" s="20"/>
      <c r="R708" s="20"/>
      <c r="S708" s="20"/>
      <c r="T708">
        <v>7</v>
      </c>
    </row>
    <row r="709" spans="1:27" ht="13">
      <c r="A709" s="147" t="str">
        <f>HYPERLINK("C:\Users\chizh\Desktop\ffcell\提取结果.xlsx#'4内部关联现金流-1'!A1","[提取结果.xlsx]4内部关联现金流-1")</f>
        <v>[提取结果.xlsx]4内部关联现金流-1</v>
      </c>
      <c r="B709" s="9">
        <v>511</v>
      </c>
      <c r="C709" s="10" t="str">
        <f t="shared" si="38"/>
        <v>2级-3级</v>
      </c>
      <c r="D709" s="10" t="s">
        <v>66</v>
      </c>
      <c r="E709" s="10" t="s">
        <v>106</v>
      </c>
      <c r="F709" s="10" t="s">
        <v>69</v>
      </c>
      <c r="G709" s="10" t="s">
        <v>427</v>
      </c>
      <c r="H709" s="76" t="s">
        <v>424</v>
      </c>
      <c r="I709" s="77" t="s">
        <v>23</v>
      </c>
      <c r="J709" s="26">
        <v>832</v>
      </c>
      <c r="K709" s="22"/>
      <c r="L709" s="23"/>
      <c r="M709" s="20"/>
      <c r="N709" s="24"/>
      <c r="O709" s="20"/>
      <c r="P709" s="20"/>
      <c r="Q709" s="20"/>
      <c r="R709" s="20"/>
      <c r="S709" s="20"/>
      <c r="T709">
        <v>20</v>
      </c>
    </row>
    <row r="710" spans="1:27" ht="13">
      <c r="A7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10" s="9">
        <v>708</v>
      </c>
      <c r="C710" s="121" t="str">
        <f t="shared" si="38"/>
        <v>3级-3级</v>
      </c>
      <c r="D710" s="121" t="s">
        <v>69</v>
      </c>
      <c r="E710" s="121" t="s">
        <v>427</v>
      </c>
      <c r="F710" s="121" t="s">
        <v>69</v>
      </c>
      <c r="G710" s="121" t="s">
        <v>415</v>
      </c>
      <c r="H710" s="128" t="s">
        <v>572</v>
      </c>
      <c r="I710" s="124" t="s">
        <v>3</v>
      </c>
      <c r="J710" s="123">
        <v>832</v>
      </c>
      <c r="K710" s="126"/>
      <c r="L710" s="23"/>
      <c r="M710" s="20"/>
      <c r="N710" s="24"/>
      <c r="O710" s="20"/>
      <c r="P710" s="20"/>
      <c r="Q710" s="20"/>
      <c r="R710" s="20"/>
      <c r="S710" s="20"/>
      <c r="T710">
        <v>249</v>
      </c>
    </row>
    <row r="711" spans="1:27" ht="13">
      <c r="A71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11" s="9">
        <v>223</v>
      </c>
      <c r="C711" s="10" t="str">
        <f t="shared" si="38"/>
        <v>000-2级</v>
      </c>
      <c r="D711" s="10"/>
      <c r="E711" s="153"/>
      <c r="F711" s="10" t="s">
        <v>115</v>
      </c>
      <c r="G711" s="10" t="s">
        <v>106</v>
      </c>
      <c r="H711" s="81" t="s">
        <v>297</v>
      </c>
      <c r="I711" s="77" t="s">
        <v>3</v>
      </c>
      <c r="J711" s="26">
        <v>825</v>
      </c>
      <c r="K711" s="22"/>
      <c r="L711" s="23"/>
      <c r="M711" s="32"/>
      <c r="N711" s="24"/>
      <c r="O711" s="20"/>
      <c r="P711" s="20"/>
      <c r="Q711" s="20"/>
      <c r="R711" s="20"/>
      <c r="S711" s="20"/>
      <c r="T711">
        <v>41</v>
      </c>
      <c r="U711" s="162"/>
      <c r="V711" s="162"/>
      <c r="W711" s="162"/>
      <c r="X711" s="162"/>
      <c r="Y711" s="162"/>
      <c r="Z711" s="162"/>
      <c r="AA711" s="162"/>
    </row>
    <row r="712" spans="1:27" ht="13">
      <c r="A712" s="147" t="str">
        <f>HYPERLINK("C:\Users\chizh\Desktop\ffcell\提取结果.xlsx#'4内部关联现金流-1'!A1","[提取结果.xlsx]4内部关联现金流-1")</f>
        <v>[提取结果.xlsx]4内部关联现金流-1</v>
      </c>
      <c r="B712" s="9">
        <v>515</v>
      </c>
      <c r="C712" s="10" t="str">
        <f t="shared" si="38"/>
        <v>2级-3级</v>
      </c>
      <c r="D712" s="10" t="s">
        <v>66</v>
      </c>
      <c r="E712" s="10" t="s">
        <v>106</v>
      </c>
      <c r="F712" s="10" t="s">
        <v>69</v>
      </c>
      <c r="G712" s="10" t="s">
        <v>429</v>
      </c>
      <c r="H712" s="76" t="s">
        <v>424</v>
      </c>
      <c r="I712" s="77" t="s">
        <v>23</v>
      </c>
      <c r="J712" s="26">
        <v>819</v>
      </c>
      <c r="K712" s="22"/>
      <c r="L712" s="23"/>
      <c r="M712" s="20"/>
      <c r="N712" s="24"/>
      <c r="O712" s="20"/>
      <c r="P712" s="20"/>
      <c r="Q712" s="20"/>
      <c r="R712" s="20"/>
      <c r="S712" s="20"/>
      <c r="T712">
        <v>24</v>
      </c>
    </row>
    <row r="713" spans="1:27" ht="13">
      <c r="A713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13" s="9">
        <v>119</v>
      </c>
      <c r="C713" s="10" t="str">
        <f t="shared" si="38"/>
        <v>2级-3级</v>
      </c>
      <c r="D713" s="10" t="s">
        <v>66</v>
      </c>
      <c r="E713" s="10" t="s">
        <v>179</v>
      </c>
      <c r="F713" s="10" t="s">
        <v>69</v>
      </c>
      <c r="G713" s="10" t="s">
        <v>196</v>
      </c>
      <c r="H713" s="37" t="s">
        <v>193</v>
      </c>
      <c r="I713" s="77" t="s">
        <v>3</v>
      </c>
      <c r="J713" s="26">
        <v>813.99549999999999</v>
      </c>
      <c r="K713" s="22"/>
      <c r="L713" s="23"/>
      <c r="M713" s="38"/>
      <c r="N713" s="24"/>
      <c r="O713" s="20"/>
      <c r="P713" s="20" t="str">
        <f>IF(N713=0,"OK","待核对")</f>
        <v>OK</v>
      </c>
      <c r="Q713" s="20"/>
      <c r="R713" s="20"/>
      <c r="S713" s="20"/>
      <c r="T713">
        <v>6</v>
      </c>
    </row>
    <row r="714" spans="1:27" ht="13">
      <c r="A714" s="147" t="str">
        <f>HYPERLINK("C:\Users\chizh\Desktop\ffcell\提取结果.xlsx#'4内部关联现金流-1'!A1","[提取结果.xlsx]4内部关联现金流-1")</f>
        <v>[提取结果.xlsx]4内部关联现金流-1</v>
      </c>
      <c r="B714" s="9">
        <v>510</v>
      </c>
      <c r="C714" s="10" t="str">
        <f t="shared" si="38"/>
        <v>2级-4级</v>
      </c>
      <c r="D714" s="10" t="s">
        <v>66</v>
      </c>
      <c r="E714" s="10" t="s">
        <v>106</v>
      </c>
      <c r="F714" s="10" t="s">
        <v>72</v>
      </c>
      <c r="G714" s="10" t="s">
        <v>386</v>
      </c>
      <c r="H714" s="76" t="s">
        <v>424</v>
      </c>
      <c r="I714" s="77" t="s">
        <v>23</v>
      </c>
      <c r="J714" s="26">
        <v>808.5</v>
      </c>
      <c r="K714" s="22"/>
      <c r="L714" s="23"/>
      <c r="M714" s="20"/>
      <c r="N714" s="24"/>
      <c r="O714" s="20"/>
      <c r="P714" s="20"/>
      <c r="Q714" s="20"/>
      <c r="R714" s="20"/>
      <c r="S714" s="20"/>
      <c r="T714">
        <v>19</v>
      </c>
    </row>
    <row r="715" spans="1:27" ht="13">
      <c r="A71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15" s="9">
        <v>819</v>
      </c>
      <c r="C715" s="121" t="str">
        <f t="shared" si="38"/>
        <v>4级-2级</v>
      </c>
      <c r="D715" s="121" t="s">
        <v>72</v>
      </c>
      <c r="E715" s="121" t="s">
        <v>386</v>
      </c>
      <c r="F715" s="121" t="s">
        <v>66</v>
      </c>
      <c r="G715" s="121" t="s">
        <v>106</v>
      </c>
      <c r="H715" s="144" t="s">
        <v>544</v>
      </c>
      <c r="I715" s="124" t="s">
        <v>3</v>
      </c>
      <c r="J715" s="123">
        <v>808.5</v>
      </c>
      <c r="K715" s="54"/>
      <c r="L715" s="55"/>
      <c r="M715" s="56"/>
      <c r="N715" s="57"/>
      <c r="O715" s="58"/>
      <c r="P715" s="58"/>
      <c r="Q715" s="58"/>
      <c r="R715" s="58"/>
      <c r="S715" s="58"/>
      <c r="T715">
        <v>487</v>
      </c>
    </row>
    <row r="716" spans="1:27" ht="14.5">
      <c r="A716" s="147" t="str">
        <f>HYPERLINK("C:\Users\chizh\Desktop\ffcell\提取结果.xlsx#'4内部关联现金流-1'!A1","[提取结果.xlsx]4内部关联现金流-1")</f>
        <v>[提取结果.xlsx]4内部关联现金流-1</v>
      </c>
      <c r="B716" s="9">
        <v>507</v>
      </c>
      <c r="C716" s="10" t="str">
        <f t="shared" si="38"/>
        <v>2级-3级</v>
      </c>
      <c r="D716" s="10" t="s">
        <v>66</v>
      </c>
      <c r="E716" s="10" t="s">
        <v>106</v>
      </c>
      <c r="F716" s="10" t="s">
        <v>69</v>
      </c>
      <c r="G716" s="10" t="s">
        <v>426</v>
      </c>
      <c r="H716" s="76" t="s">
        <v>424</v>
      </c>
      <c r="I716" s="77" t="s">
        <v>23</v>
      </c>
      <c r="J716" s="26">
        <v>803.6</v>
      </c>
      <c r="K716" s="22"/>
      <c r="L716" s="23"/>
      <c r="M716" s="20"/>
      <c r="N716" s="24"/>
      <c r="O716" s="20"/>
      <c r="P716" s="20"/>
      <c r="Q716" s="20"/>
      <c r="R716" s="20"/>
      <c r="S716" s="20"/>
      <c r="T716">
        <v>16</v>
      </c>
    </row>
    <row r="717" spans="1:27" ht="14.5">
      <c r="A717" s="147" t="str">
        <f>HYPERLINK("C:\Users\chizh\Desktop\ffcell\提取结果.xlsx#'4内部关联现金流-1'!A1","[提取结果.xlsx]4内部关联现金流-1")</f>
        <v>[提取结果.xlsx]4内部关联现金流-1</v>
      </c>
      <c r="B717" s="9">
        <v>517</v>
      </c>
      <c r="C717" s="10" t="str">
        <f t="shared" si="38"/>
        <v>2级-3级</v>
      </c>
      <c r="D717" s="10" t="s">
        <v>66</v>
      </c>
      <c r="E717" s="10" t="s">
        <v>106</v>
      </c>
      <c r="F717" s="10" t="s">
        <v>69</v>
      </c>
      <c r="G717" s="10" t="s">
        <v>425</v>
      </c>
      <c r="H717" s="76" t="s">
        <v>424</v>
      </c>
      <c r="I717" s="77" t="s">
        <v>23</v>
      </c>
      <c r="J717" s="26">
        <v>800</v>
      </c>
      <c r="K717" s="22"/>
      <c r="L717" s="23"/>
      <c r="M717" s="20"/>
      <c r="N717" s="24"/>
      <c r="O717" s="20"/>
      <c r="P717" s="20"/>
      <c r="Q717" s="20"/>
      <c r="R717" s="20"/>
      <c r="S717" s="20"/>
      <c r="T717">
        <v>26</v>
      </c>
    </row>
    <row r="718" spans="1:27" ht="13">
      <c r="A718" s="147" t="str">
        <f>HYPERLINK("C:\Users\chizh\Desktop\ffcell\提取结果.xlsx#'4内部关联现金流-1'!A1","[提取结果.xlsx]4内部关联现金流-1")</f>
        <v>[提取结果.xlsx]4内部关联现金流-1</v>
      </c>
      <c r="B718" s="9">
        <v>519</v>
      </c>
      <c r="C718" s="10" t="str">
        <f t="shared" si="38"/>
        <v>2级-3级</v>
      </c>
      <c r="D718" s="10" t="s">
        <v>66</v>
      </c>
      <c r="E718" s="10" t="s">
        <v>106</v>
      </c>
      <c r="F718" s="10" t="s">
        <v>69</v>
      </c>
      <c r="G718" s="10" t="s">
        <v>180</v>
      </c>
      <c r="H718" s="76" t="s">
        <v>424</v>
      </c>
      <c r="I718" s="77" t="s">
        <v>23</v>
      </c>
      <c r="J718" s="26">
        <v>800</v>
      </c>
      <c r="K718" s="22"/>
      <c r="L718" s="23"/>
      <c r="M718" s="20"/>
      <c r="N718" s="24"/>
      <c r="O718" s="20"/>
      <c r="P718" s="20"/>
      <c r="Q718" s="20"/>
      <c r="R718" s="20"/>
      <c r="S718" s="20"/>
      <c r="T718">
        <v>28</v>
      </c>
    </row>
    <row r="719" spans="1:27" ht="13">
      <c r="A719" s="147" t="str">
        <f>HYPERLINK("C:\Users\chizh\Desktop\ffcell\提取结果.xlsx#'4内部关联现金流-1'!A1","[提取结果.xlsx]4内部关联现金流-1")</f>
        <v>[提取结果.xlsx]4内部关联现金流-1</v>
      </c>
      <c r="B719" s="9">
        <v>520</v>
      </c>
      <c r="C719" s="10" t="str">
        <f t="shared" si="38"/>
        <v>2级-3级</v>
      </c>
      <c r="D719" s="10" t="s">
        <v>66</v>
      </c>
      <c r="E719" s="10" t="s">
        <v>106</v>
      </c>
      <c r="F719" s="10" t="s">
        <v>69</v>
      </c>
      <c r="G719" s="10" t="s">
        <v>158</v>
      </c>
      <c r="H719" s="76" t="s">
        <v>431</v>
      </c>
      <c r="I719" s="77" t="s">
        <v>8</v>
      </c>
      <c r="J719" s="26">
        <v>755.26</v>
      </c>
      <c r="K719" s="22"/>
      <c r="L719" s="23"/>
      <c r="M719" s="20"/>
      <c r="N719" s="24"/>
      <c r="O719" s="20"/>
      <c r="P719" s="20"/>
      <c r="Q719" s="20"/>
      <c r="R719" s="20"/>
      <c r="S719" s="20"/>
      <c r="T719">
        <v>29</v>
      </c>
    </row>
    <row r="720" spans="1:27" ht="13">
      <c r="A72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20" s="9">
        <v>231</v>
      </c>
      <c r="C720" s="10" t="str">
        <f t="shared" si="38"/>
        <v>000-2级</v>
      </c>
      <c r="D720" s="10"/>
      <c r="E720" s="153"/>
      <c r="F720" s="10" t="s">
        <v>115</v>
      </c>
      <c r="G720" s="10" t="s">
        <v>80</v>
      </c>
      <c r="H720" s="81" t="s">
        <v>299</v>
      </c>
      <c r="I720" s="77" t="s">
        <v>9</v>
      </c>
      <c r="J720" s="26">
        <v>729.6</v>
      </c>
      <c r="K720" s="22"/>
      <c r="L720" s="23"/>
      <c r="M720" s="20"/>
      <c r="N720" s="24"/>
      <c r="O720" s="20"/>
      <c r="P720" s="20"/>
      <c r="Q720" s="20"/>
      <c r="R720" s="20"/>
      <c r="S720" s="20"/>
      <c r="T720">
        <v>49</v>
      </c>
      <c r="U720" s="162"/>
      <c r="V720" s="162"/>
      <c r="W720" s="162"/>
      <c r="X720" s="162"/>
      <c r="Y720" s="162"/>
      <c r="Z720" s="162"/>
      <c r="AA720" s="162"/>
    </row>
    <row r="721" spans="1:27" ht="13">
      <c r="A72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21" s="9">
        <v>825</v>
      </c>
      <c r="C721" s="10" t="str">
        <f t="shared" si="38"/>
        <v>2级-2级</v>
      </c>
      <c r="D721" s="10" t="s">
        <v>66</v>
      </c>
      <c r="E721" s="10" t="s">
        <v>78</v>
      </c>
      <c r="F721" s="10" t="s">
        <v>66</v>
      </c>
      <c r="G721" s="10" t="s">
        <v>202</v>
      </c>
      <c r="H721" s="81" t="s">
        <v>403</v>
      </c>
      <c r="I721" s="77" t="s">
        <v>6</v>
      </c>
      <c r="J721" s="26">
        <v>693</v>
      </c>
      <c r="K721" s="22"/>
      <c r="L721" s="23"/>
      <c r="M721" s="38"/>
      <c r="N721" s="24"/>
      <c r="O721" s="20"/>
      <c r="P721" s="20" t="str">
        <f>IF(N721=0,"OK","待核对")</f>
        <v>OK</v>
      </c>
      <c r="Q721" s="20"/>
      <c r="R721" s="20"/>
      <c r="S721" s="20"/>
      <c r="T721">
        <v>6</v>
      </c>
    </row>
    <row r="722" spans="1:27" ht="13">
      <c r="A72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722" s="9">
        <v>178</v>
      </c>
      <c r="C722" s="10" t="str">
        <f t="shared" ref="C722:C753" si="39">TEXT(D722,"000")&amp;"-"&amp;TEXT(F722,"000")</f>
        <v>3级-3级</v>
      </c>
      <c r="D722" s="10" t="s">
        <v>69</v>
      </c>
      <c r="E722" s="10" t="s">
        <v>197</v>
      </c>
      <c r="F722" s="10" t="s">
        <v>69</v>
      </c>
      <c r="G722" s="10" t="s">
        <v>102</v>
      </c>
      <c r="H722" s="118" t="s">
        <v>244</v>
      </c>
      <c r="I722" s="77" t="s">
        <v>6</v>
      </c>
      <c r="J722" s="26">
        <v>678</v>
      </c>
      <c r="K722" s="22"/>
      <c r="L722" s="23"/>
      <c r="M722" s="20"/>
      <c r="N722" s="24"/>
      <c r="O722" s="20"/>
      <c r="P722" s="20"/>
      <c r="Q722" s="20"/>
      <c r="R722" s="20"/>
      <c r="S722" s="20"/>
      <c r="T722">
        <v>29</v>
      </c>
    </row>
    <row r="723" spans="1:27" ht="13">
      <c r="A72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23" s="9">
        <v>226</v>
      </c>
      <c r="C723" s="10" t="str">
        <f t="shared" si="39"/>
        <v>000-3级</v>
      </c>
      <c r="D723" s="10"/>
      <c r="E723" s="153"/>
      <c r="F723" s="10" t="s">
        <v>116</v>
      </c>
      <c r="G723" s="10" t="s">
        <v>102</v>
      </c>
      <c r="H723" s="81" t="s">
        <v>299</v>
      </c>
      <c r="I723" s="77" t="s">
        <v>9</v>
      </c>
      <c r="J723" s="26">
        <v>670.8</v>
      </c>
      <c r="K723" s="22"/>
      <c r="L723" s="23"/>
      <c r="M723" s="38"/>
      <c r="N723" s="24"/>
      <c r="O723" s="20"/>
      <c r="P723" s="20" t="str">
        <f>IF(N723=0,"OK","待核对")</f>
        <v>OK</v>
      </c>
      <c r="Q723" s="20"/>
      <c r="R723" s="20"/>
      <c r="S723" s="20"/>
      <c r="T723">
        <v>44</v>
      </c>
      <c r="U723" s="162"/>
      <c r="V723" s="162"/>
      <c r="W723" s="162"/>
      <c r="X723" s="162"/>
      <c r="Y723" s="162"/>
      <c r="Z723" s="162"/>
      <c r="AA723" s="162"/>
    </row>
    <row r="724" spans="1:27" ht="13">
      <c r="A724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24" s="9">
        <v>134</v>
      </c>
      <c r="C724" s="10" t="str">
        <f t="shared" si="39"/>
        <v>2级-3级</v>
      </c>
      <c r="D724" s="10" t="s">
        <v>66</v>
      </c>
      <c r="E724" s="10" t="s">
        <v>179</v>
      </c>
      <c r="F724" s="10" t="s">
        <v>69</v>
      </c>
      <c r="G724" s="10" t="s">
        <v>161</v>
      </c>
      <c r="H724" s="79" t="s">
        <v>198</v>
      </c>
      <c r="I724" s="77" t="s">
        <v>9</v>
      </c>
      <c r="J724" s="26">
        <v>660</v>
      </c>
      <c r="K724" s="22"/>
      <c r="L724" s="23"/>
      <c r="M724" s="20"/>
      <c r="N724" s="24"/>
      <c r="O724" s="20"/>
      <c r="P724" s="20"/>
      <c r="Q724" s="20"/>
      <c r="R724" s="20"/>
      <c r="S724" s="20"/>
      <c r="T724">
        <v>21</v>
      </c>
    </row>
    <row r="725" spans="1:27" ht="13">
      <c r="A72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25" s="9">
        <v>767</v>
      </c>
      <c r="C725" s="121" t="str">
        <f t="shared" si="39"/>
        <v>3级-2级</v>
      </c>
      <c r="D725" s="121" t="s">
        <v>69</v>
      </c>
      <c r="E725" s="121" t="s">
        <v>161</v>
      </c>
      <c r="F725" s="121" t="s">
        <v>66</v>
      </c>
      <c r="G725" s="121" t="s">
        <v>179</v>
      </c>
      <c r="H725" s="144" t="s">
        <v>669</v>
      </c>
      <c r="I725" s="124" t="s">
        <v>3</v>
      </c>
      <c r="J725" s="123">
        <v>660</v>
      </c>
      <c r="K725" s="22"/>
      <c r="L725" s="23"/>
      <c r="M725" s="38"/>
      <c r="N725" s="24"/>
      <c r="O725" s="20"/>
      <c r="P725" s="20" t="str">
        <f>IF(N725=0,"OK","待核对")</f>
        <v>OK</v>
      </c>
      <c r="Q725" s="20"/>
      <c r="R725" s="20"/>
      <c r="S725" s="20"/>
      <c r="T725">
        <v>377</v>
      </c>
    </row>
    <row r="726" spans="1:27" ht="13">
      <c r="A726" s="147" t="str">
        <f>HYPERLINK("C:\Users\chizh\Desktop\ffcell\提取结果.xlsx#'4内部关联现金流-1'!A1","[提取结果.xlsx]4内部关联现金流-1")</f>
        <v>[提取结果.xlsx]4内部关联现金流-1</v>
      </c>
      <c r="B726" s="9">
        <v>539</v>
      </c>
      <c r="C726" s="10" t="str">
        <f t="shared" si="39"/>
        <v>4级-3级</v>
      </c>
      <c r="D726" s="73" t="s">
        <v>72</v>
      </c>
      <c r="E726" s="73" t="s">
        <v>173</v>
      </c>
      <c r="F726" s="73" t="s">
        <v>69</v>
      </c>
      <c r="G726" s="73" t="s">
        <v>448</v>
      </c>
      <c r="H726" s="81" t="s">
        <v>437</v>
      </c>
      <c r="I726" s="77" t="s">
        <v>3</v>
      </c>
      <c r="J726" s="26">
        <v>640</v>
      </c>
      <c r="K726" s="54"/>
      <c r="L726" s="55"/>
      <c r="M726" s="58"/>
      <c r="N726" s="24"/>
      <c r="O726" s="20"/>
      <c r="P726" s="20"/>
      <c r="Q726" s="20"/>
      <c r="R726" s="20"/>
      <c r="S726" s="20"/>
      <c r="T726">
        <v>57</v>
      </c>
    </row>
    <row r="727" spans="1:27" ht="13" customHeight="1">
      <c r="A727" s="147" t="str">
        <f>HYPERLINK("C:\Users\chizh\Desktop\ffcell\提取结果.xlsx#'4内部关联现金流'!A1","[提取结果.xlsx]4内部关联现金流")</f>
        <v>[提取结果.xlsx]4内部关联现金流</v>
      </c>
      <c r="B727" s="9">
        <v>450</v>
      </c>
      <c r="C727" s="85" t="str">
        <f t="shared" si="39"/>
        <v>3级-3级</v>
      </c>
      <c r="D727" s="100" t="s">
        <v>69</v>
      </c>
      <c r="E727" s="85" t="s">
        <v>80</v>
      </c>
      <c r="F727" s="100" t="s">
        <v>69</v>
      </c>
      <c r="G727" s="100" t="s">
        <v>194</v>
      </c>
      <c r="H727" s="97" t="s">
        <v>380</v>
      </c>
      <c r="I727" s="97" t="s">
        <v>3</v>
      </c>
      <c r="J727" s="99">
        <v>638.4</v>
      </c>
      <c r="K727" s="22"/>
      <c r="L727" s="23"/>
      <c r="M727" s="20"/>
      <c r="N727" s="24"/>
      <c r="O727" s="20"/>
      <c r="P727" s="20"/>
      <c r="Q727" s="20"/>
      <c r="R727" s="20"/>
      <c r="S727" s="20"/>
      <c r="T727">
        <v>31</v>
      </c>
    </row>
    <row r="728" spans="1:27" ht="13" customHeight="1">
      <c r="A728" s="147" t="str">
        <f>HYPERLINK("C:\Users\chizh\Desktop\ffcell\提取结果.xlsx#'4内部关联现金流'!A1","[提取结果.xlsx]4内部关联现金流")</f>
        <v>[提取结果.xlsx]4内部关联现金流</v>
      </c>
      <c r="B728" s="9">
        <v>485</v>
      </c>
      <c r="C728" s="85" t="str">
        <f t="shared" si="39"/>
        <v>2级-2级</v>
      </c>
      <c r="D728" s="100" t="s">
        <v>66</v>
      </c>
      <c r="E728" s="85" t="s">
        <v>80</v>
      </c>
      <c r="F728" s="100" t="s">
        <v>66</v>
      </c>
      <c r="G728" s="100" t="s">
        <v>106</v>
      </c>
      <c r="H728" s="104" t="s">
        <v>380</v>
      </c>
      <c r="I728" s="97" t="s">
        <v>3</v>
      </c>
      <c r="J728" s="89">
        <v>608</v>
      </c>
      <c r="K728" s="22"/>
      <c r="L728" s="23"/>
      <c r="M728" s="20"/>
      <c r="N728" s="24"/>
      <c r="O728" s="20"/>
      <c r="P728" s="20"/>
      <c r="Q728" s="20"/>
      <c r="R728" s="20"/>
      <c r="S728" s="20"/>
      <c r="T728">
        <v>66</v>
      </c>
    </row>
    <row r="729" spans="1:27" ht="13">
      <c r="A729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729" s="9">
        <v>94</v>
      </c>
      <c r="C729" s="10" t="str">
        <f t="shared" si="39"/>
        <v>2级-3级</v>
      </c>
      <c r="D729" s="10" t="s">
        <v>66</v>
      </c>
      <c r="E729" s="10" t="s">
        <v>169</v>
      </c>
      <c r="F729" s="10" t="s">
        <v>69</v>
      </c>
      <c r="G729" s="10" t="s">
        <v>180</v>
      </c>
      <c r="H729" s="119"/>
      <c r="I729" s="77" t="s">
        <v>9</v>
      </c>
      <c r="J729" s="26">
        <v>600</v>
      </c>
      <c r="K729" s="22"/>
      <c r="L729" s="23"/>
      <c r="M729" s="32"/>
      <c r="N729" s="24"/>
      <c r="O729" s="20"/>
      <c r="P729" s="20"/>
      <c r="Q729" s="20"/>
      <c r="R729" s="20"/>
      <c r="S729" s="20"/>
      <c r="T729">
        <v>3</v>
      </c>
    </row>
    <row r="730" spans="1:27" ht="13">
      <c r="A73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30" s="9">
        <v>70</v>
      </c>
      <c r="C730" s="10" t="str">
        <f t="shared" si="39"/>
        <v>2级-2级</v>
      </c>
      <c r="D730" s="10" t="s">
        <v>66</v>
      </c>
      <c r="E730" s="10" t="s">
        <v>81</v>
      </c>
      <c r="F730" s="10" t="s">
        <v>66</v>
      </c>
      <c r="G730" s="10" t="s">
        <v>80</v>
      </c>
      <c r="H730" s="81" t="s">
        <v>178</v>
      </c>
      <c r="I730" s="115" t="s">
        <v>9</v>
      </c>
      <c r="J730" s="26">
        <v>537.6</v>
      </c>
      <c r="K730" s="22"/>
      <c r="L730" s="23"/>
      <c r="M730" s="32"/>
      <c r="N730" s="24"/>
      <c r="O730" s="20"/>
      <c r="P730" s="20"/>
      <c r="Q730" s="33"/>
      <c r="R730" s="33"/>
      <c r="S730" s="33"/>
      <c r="T730">
        <v>142</v>
      </c>
      <c r="W730" t="s">
        <v>717</v>
      </c>
    </row>
    <row r="731" spans="1:27" ht="13">
      <c r="A73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31" s="9">
        <v>856</v>
      </c>
      <c r="C731" s="10" t="str">
        <f t="shared" si="39"/>
        <v>2级-4级</v>
      </c>
      <c r="D731" s="73" t="s">
        <v>66</v>
      </c>
      <c r="E731" s="73" t="s">
        <v>78</v>
      </c>
      <c r="F731" s="73" t="s">
        <v>72</v>
      </c>
      <c r="G731" s="73" t="s">
        <v>76</v>
      </c>
      <c r="H731" s="119" t="s">
        <v>297</v>
      </c>
      <c r="I731" s="77" t="s">
        <v>3</v>
      </c>
      <c r="J731" s="26">
        <v>518</v>
      </c>
      <c r="K731" s="22"/>
      <c r="L731" s="23"/>
      <c r="M731" s="20"/>
      <c r="N731" s="24"/>
      <c r="O731" s="20"/>
      <c r="P731" s="20"/>
      <c r="Q731" s="20"/>
      <c r="R731" s="20"/>
      <c r="S731" s="20"/>
      <c r="T731">
        <v>37</v>
      </c>
    </row>
    <row r="732" spans="1:27" ht="13">
      <c r="A73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32" s="9">
        <v>757</v>
      </c>
      <c r="C732" s="121" t="str">
        <f t="shared" si="39"/>
        <v>3级-2级</v>
      </c>
      <c r="D732" s="121" t="s">
        <v>69</v>
      </c>
      <c r="E732" s="121" t="s">
        <v>358</v>
      </c>
      <c r="F732" s="121" t="s">
        <v>66</v>
      </c>
      <c r="G732" s="121" t="s">
        <v>80</v>
      </c>
      <c r="H732" s="76" t="s">
        <v>664</v>
      </c>
      <c r="I732" s="124" t="s">
        <v>9</v>
      </c>
      <c r="J732" s="135">
        <v>516.79999999999995</v>
      </c>
      <c r="K732" s="54"/>
      <c r="L732" s="55"/>
      <c r="M732" s="58"/>
      <c r="N732" s="57"/>
      <c r="O732" s="58"/>
      <c r="P732" s="58" t="str">
        <f>IF(N732=0,"OK","待核对")</f>
        <v>OK</v>
      </c>
      <c r="Q732" s="58"/>
      <c r="R732" s="58"/>
      <c r="S732" s="58"/>
      <c r="T732">
        <v>358</v>
      </c>
    </row>
    <row r="733" spans="1:27" ht="13">
      <c r="A73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33" s="9">
        <v>760</v>
      </c>
      <c r="C733" s="121" t="str">
        <f t="shared" si="39"/>
        <v>3级-3级</v>
      </c>
      <c r="D733" s="121" t="s">
        <v>69</v>
      </c>
      <c r="E733" s="121" t="s">
        <v>358</v>
      </c>
      <c r="F733" s="121" t="s">
        <v>69</v>
      </c>
      <c r="G733" s="121" t="s">
        <v>102</v>
      </c>
      <c r="H733" s="76" t="s">
        <v>664</v>
      </c>
      <c r="I733" s="124" t="s">
        <v>9</v>
      </c>
      <c r="J733" s="123">
        <v>492.3</v>
      </c>
      <c r="K733" s="54"/>
      <c r="L733" s="55"/>
      <c r="M733" s="58"/>
      <c r="N733" s="57"/>
      <c r="O733" s="58"/>
      <c r="P733" s="58"/>
      <c r="Q733" s="58"/>
      <c r="R733" s="58"/>
      <c r="S733" s="58"/>
      <c r="T733">
        <v>361</v>
      </c>
    </row>
    <row r="734" spans="1:27" ht="13">
      <c r="A73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34" s="9">
        <v>842</v>
      </c>
      <c r="C734" s="10" t="str">
        <f t="shared" si="39"/>
        <v>2级-2级</v>
      </c>
      <c r="D734" s="73" t="s">
        <v>66</v>
      </c>
      <c r="E734" s="73" t="s">
        <v>78</v>
      </c>
      <c r="F734" s="73" t="s">
        <v>66</v>
      </c>
      <c r="G734" s="73" t="s">
        <v>83</v>
      </c>
      <c r="H734" s="119" t="s">
        <v>297</v>
      </c>
      <c r="I734" s="77" t="s">
        <v>3</v>
      </c>
      <c r="J734" s="26">
        <v>490</v>
      </c>
      <c r="K734" s="22"/>
      <c r="L734" s="23"/>
      <c r="M734" s="20"/>
      <c r="N734" s="24"/>
      <c r="O734" s="20"/>
      <c r="P734" s="20"/>
      <c r="Q734" s="20"/>
      <c r="R734" s="20"/>
      <c r="S734" s="20"/>
      <c r="T734">
        <v>23</v>
      </c>
    </row>
    <row r="735" spans="1:27" ht="13" customHeight="1">
      <c r="A735" s="147" t="str">
        <f>HYPERLINK("C:\Users\chizh\Desktop\ffcell\提取结果.xlsx#'4内部关联现金流'!A1","[提取结果.xlsx]4内部关联现金流")</f>
        <v>[提取结果.xlsx]4内部关联现金流</v>
      </c>
      <c r="B735" s="9">
        <v>439</v>
      </c>
      <c r="C735" s="85" t="str">
        <f t="shared" si="39"/>
        <v>2级-2级</v>
      </c>
      <c r="D735" s="100" t="s">
        <v>66</v>
      </c>
      <c r="E735" s="85" t="s">
        <v>80</v>
      </c>
      <c r="F735" s="100" t="s">
        <v>66</v>
      </c>
      <c r="G735" s="101" t="s">
        <v>90</v>
      </c>
      <c r="H735" s="97" t="s">
        <v>380</v>
      </c>
      <c r="I735" s="97" t="s">
        <v>3</v>
      </c>
      <c r="J735" s="99">
        <v>486.4</v>
      </c>
      <c r="K735" s="22"/>
      <c r="L735" s="23"/>
      <c r="M735" s="20"/>
      <c r="N735" s="24"/>
      <c r="O735" s="20"/>
      <c r="P735" s="20"/>
      <c r="Q735" s="20"/>
      <c r="R735" s="20"/>
      <c r="S735" s="20"/>
      <c r="T735">
        <v>20</v>
      </c>
    </row>
    <row r="736" spans="1:27" ht="13" customHeight="1">
      <c r="A736" s="147" t="str">
        <f>HYPERLINK("C:\Users\chizh\Desktop\ffcell\提取结果.xlsx#'4内部关联现金流'!A1","[提取结果.xlsx]4内部关联现金流")</f>
        <v>[提取结果.xlsx]4内部关联现金流</v>
      </c>
      <c r="B736" s="9">
        <v>496</v>
      </c>
      <c r="C736" s="85" t="str">
        <f t="shared" si="39"/>
        <v>3级-3级</v>
      </c>
      <c r="D736" s="100" t="s">
        <v>69</v>
      </c>
      <c r="E736" s="85" t="s">
        <v>80</v>
      </c>
      <c r="F736" s="100" t="s">
        <v>69</v>
      </c>
      <c r="G736" s="100" t="s">
        <v>354</v>
      </c>
      <c r="H736" s="104" t="s">
        <v>380</v>
      </c>
      <c r="I736" s="97" t="s">
        <v>3</v>
      </c>
      <c r="J736" s="89">
        <v>486.4</v>
      </c>
      <c r="K736" s="22"/>
      <c r="L736" s="23"/>
      <c r="M736" s="20"/>
      <c r="N736" s="24"/>
      <c r="O736" s="20"/>
      <c r="P736" s="20"/>
      <c r="Q736" s="20"/>
      <c r="R736" s="20"/>
      <c r="S736" s="20"/>
      <c r="T736">
        <v>77</v>
      </c>
    </row>
    <row r="737" spans="1:27" ht="13">
      <c r="A73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737" s="9">
        <v>577</v>
      </c>
      <c r="C737" s="10" t="str">
        <f t="shared" si="39"/>
        <v>2级-2级</v>
      </c>
      <c r="D737" s="10" t="s">
        <v>66</v>
      </c>
      <c r="E737" s="10" t="s">
        <v>90</v>
      </c>
      <c r="F737" s="10" t="s">
        <v>66</v>
      </c>
      <c r="G737" s="10" t="s">
        <v>80</v>
      </c>
      <c r="H737" s="79" t="s">
        <v>493</v>
      </c>
      <c r="I737" s="77" t="s">
        <v>7</v>
      </c>
      <c r="J737" s="26">
        <v>486.4</v>
      </c>
      <c r="K737" s="54"/>
      <c r="L737" s="55"/>
      <c r="M737" s="58"/>
      <c r="N737" s="57"/>
      <c r="O737" s="58"/>
      <c r="P737" s="58"/>
      <c r="Q737" s="58"/>
      <c r="R737" s="58"/>
      <c r="S737" s="58"/>
      <c r="T737">
        <v>20</v>
      </c>
    </row>
    <row r="738" spans="1:27" ht="13">
      <c r="A73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38" s="9">
        <v>746</v>
      </c>
      <c r="C738" s="121" t="str">
        <f t="shared" si="39"/>
        <v>3级-2级</v>
      </c>
      <c r="D738" s="121" t="s">
        <v>69</v>
      </c>
      <c r="E738" s="121" t="s">
        <v>354</v>
      </c>
      <c r="F738" s="121" t="s">
        <v>66</v>
      </c>
      <c r="G738" s="117" t="s">
        <v>80</v>
      </c>
      <c r="H738" s="144" t="s">
        <v>646</v>
      </c>
      <c r="I738" s="124" t="s">
        <v>9</v>
      </c>
      <c r="J738" s="123">
        <v>486.4</v>
      </c>
      <c r="K738" s="54"/>
      <c r="L738" s="55"/>
      <c r="M738" s="58"/>
      <c r="N738" s="57"/>
      <c r="O738" s="58"/>
      <c r="P738" s="58"/>
      <c r="Q738" s="58"/>
      <c r="R738" s="58"/>
      <c r="S738" s="58"/>
      <c r="T738">
        <v>328</v>
      </c>
    </row>
    <row r="739" spans="1:27" ht="13">
      <c r="A73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39" s="9">
        <v>306</v>
      </c>
      <c r="C739" s="10" t="str">
        <f t="shared" si="39"/>
        <v>4级-3级</v>
      </c>
      <c r="D739" s="10" t="s">
        <v>72</v>
      </c>
      <c r="E739" s="10" t="s">
        <v>97</v>
      </c>
      <c r="F739" s="10" t="s">
        <v>69</v>
      </c>
      <c r="G739" s="10" t="s">
        <v>180</v>
      </c>
      <c r="H739" s="118" t="s">
        <v>346</v>
      </c>
      <c r="I739" s="77" t="s">
        <v>6</v>
      </c>
      <c r="J739" s="26">
        <v>475.8</v>
      </c>
      <c r="K739" s="22"/>
      <c r="L739" s="23"/>
      <c r="M739" s="20"/>
      <c r="N739" s="24"/>
      <c r="O739" s="20"/>
      <c r="P739" s="20"/>
      <c r="Q739" s="20"/>
      <c r="R739" s="20"/>
      <c r="S739" s="20"/>
      <c r="T739">
        <v>14</v>
      </c>
    </row>
    <row r="740" spans="1:27" ht="13">
      <c r="A740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740" s="9">
        <v>575</v>
      </c>
      <c r="C740" s="10" t="str">
        <f t="shared" si="39"/>
        <v>2级-3级</v>
      </c>
      <c r="D740" s="10" t="s">
        <v>66</v>
      </c>
      <c r="E740" s="10" t="s">
        <v>90</v>
      </c>
      <c r="F740" s="10" t="s">
        <v>69</v>
      </c>
      <c r="G740" s="10" t="s">
        <v>102</v>
      </c>
      <c r="H740" s="79" t="s">
        <v>493</v>
      </c>
      <c r="I740" s="77" t="s">
        <v>7</v>
      </c>
      <c r="J740" s="26">
        <v>463.4</v>
      </c>
      <c r="K740" s="54"/>
      <c r="L740" s="55"/>
      <c r="M740" s="58"/>
      <c r="N740" s="57"/>
      <c r="O740" s="58"/>
      <c r="P740" s="58"/>
      <c r="Q740" s="58"/>
      <c r="R740" s="58"/>
      <c r="S740" s="58"/>
      <c r="T740">
        <v>18</v>
      </c>
    </row>
    <row r="741" spans="1:27" ht="13" customHeight="1">
      <c r="A741" s="147" t="str">
        <f>HYPERLINK("C:\Users\chizh\Desktop\ffcell\提取结果.xlsx#'4内部关联现金流'!A1","[提取结果.xlsx]4内部关联现金流")</f>
        <v>[提取结果.xlsx]4内部关联现金流</v>
      </c>
      <c r="B741" s="9">
        <v>468</v>
      </c>
      <c r="C741" s="85" t="str">
        <f t="shared" si="39"/>
        <v>3级-3级</v>
      </c>
      <c r="D741" s="100" t="s">
        <v>69</v>
      </c>
      <c r="E741" s="85" t="s">
        <v>80</v>
      </c>
      <c r="F741" s="100" t="s">
        <v>69</v>
      </c>
      <c r="G741" s="100" t="s">
        <v>122</v>
      </c>
      <c r="H741" s="104" t="s">
        <v>380</v>
      </c>
      <c r="I741" s="97" t="s">
        <v>3</v>
      </c>
      <c r="J741" s="89">
        <v>462</v>
      </c>
      <c r="K741" s="22"/>
      <c r="L741" s="23"/>
      <c r="M741" s="20"/>
      <c r="N741" s="24"/>
      <c r="O741" s="20"/>
      <c r="P741" s="20"/>
      <c r="Q741" s="20"/>
      <c r="R741" s="20"/>
      <c r="S741" s="20"/>
      <c r="T741">
        <v>49</v>
      </c>
    </row>
    <row r="742" spans="1:27" ht="13">
      <c r="A742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742" s="9">
        <v>112</v>
      </c>
      <c r="C742" s="10" t="str">
        <f t="shared" si="39"/>
        <v>3级-3级</v>
      </c>
      <c r="D742" s="10" t="s">
        <v>69</v>
      </c>
      <c r="E742" s="10" t="s">
        <v>170</v>
      </c>
      <c r="F742" s="10" t="s">
        <v>69</v>
      </c>
      <c r="G742" s="10" t="s">
        <v>161</v>
      </c>
      <c r="H742" s="119"/>
      <c r="I742" s="77" t="s">
        <v>9</v>
      </c>
      <c r="J742" s="26">
        <v>450</v>
      </c>
      <c r="K742" s="22"/>
      <c r="L742" s="23"/>
      <c r="M742" s="20"/>
      <c r="N742" s="24"/>
      <c r="O742" s="20"/>
      <c r="P742" s="20"/>
      <c r="Q742" s="20"/>
      <c r="R742" s="20"/>
      <c r="S742" s="20"/>
      <c r="T742">
        <v>29</v>
      </c>
    </row>
    <row r="743" spans="1:27" ht="13">
      <c r="A74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43" s="9">
        <v>792</v>
      </c>
      <c r="C743" s="121" t="str">
        <f t="shared" si="39"/>
        <v>3级-3级</v>
      </c>
      <c r="D743" s="121" t="s">
        <v>69</v>
      </c>
      <c r="E743" s="121" t="s">
        <v>161</v>
      </c>
      <c r="F743" s="121" t="s">
        <v>69</v>
      </c>
      <c r="G743" s="121" t="s">
        <v>170</v>
      </c>
      <c r="H743" s="144" t="s">
        <v>669</v>
      </c>
      <c r="I743" s="124" t="s">
        <v>3</v>
      </c>
      <c r="J743" s="123">
        <v>450</v>
      </c>
      <c r="K743" s="22"/>
      <c r="L743" s="23"/>
      <c r="M743" s="20"/>
      <c r="N743" s="24"/>
      <c r="O743" s="20"/>
      <c r="P743" s="20"/>
      <c r="Q743" s="20"/>
      <c r="R743" s="20"/>
      <c r="S743" s="20"/>
      <c r="T743">
        <v>416</v>
      </c>
    </row>
    <row r="744" spans="1:27" s="178" customFormat="1" ht="13">
      <c r="A74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44" s="9">
        <v>747</v>
      </c>
      <c r="C744" s="121" t="str">
        <f t="shared" si="39"/>
        <v>3级-3级</v>
      </c>
      <c r="D744" s="121" t="s">
        <v>69</v>
      </c>
      <c r="E744" s="121" t="s">
        <v>354</v>
      </c>
      <c r="F744" s="121" t="s">
        <v>69</v>
      </c>
      <c r="G744" s="117" t="s">
        <v>102</v>
      </c>
      <c r="H744" s="144" t="s">
        <v>647</v>
      </c>
      <c r="I744" s="124" t="s">
        <v>9</v>
      </c>
      <c r="J744" s="123">
        <v>446</v>
      </c>
      <c r="K744" s="54"/>
      <c r="L744" s="55"/>
      <c r="M744" s="58"/>
      <c r="N744" s="57"/>
      <c r="O744" s="58"/>
      <c r="P744" s="58"/>
      <c r="Q744" s="58"/>
      <c r="R744" s="58"/>
      <c r="S744" s="58"/>
      <c r="T744">
        <v>329</v>
      </c>
      <c r="U744"/>
      <c r="V744"/>
      <c r="W744"/>
      <c r="X744"/>
      <c r="Y744"/>
      <c r="Z744"/>
      <c r="AA744"/>
    </row>
    <row r="745" spans="1:27" s="178" customFormat="1" ht="13">
      <c r="A74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45" s="9">
        <v>794</v>
      </c>
      <c r="C745" s="121" t="str">
        <f t="shared" si="39"/>
        <v>3级-4级</v>
      </c>
      <c r="D745" s="121" t="s">
        <v>69</v>
      </c>
      <c r="E745" s="121" t="s">
        <v>161</v>
      </c>
      <c r="F745" s="121" t="s">
        <v>72</v>
      </c>
      <c r="G745" s="121" t="s">
        <v>76</v>
      </c>
      <c r="H745" s="144" t="s">
        <v>669</v>
      </c>
      <c r="I745" s="124" t="s">
        <v>3</v>
      </c>
      <c r="J745" s="123">
        <v>407</v>
      </c>
      <c r="K745" s="22"/>
      <c r="L745" s="23"/>
      <c r="M745" s="20"/>
      <c r="N745" s="24"/>
      <c r="O745" s="20"/>
      <c r="P745" s="20"/>
      <c r="Q745" s="20"/>
      <c r="R745" s="20"/>
      <c r="S745" s="20"/>
      <c r="T745">
        <v>419</v>
      </c>
      <c r="U745"/>
      <c r="V745"/>
      <c r="W745"/>
      <c r="X745"/>
      <c r="Y745"/>
      <c r="Z745"/>
      <c r="AA745"/>
    </row>
    <row r="746" spans="1:27" ht="13" customHeight="1">
      <c r="A746" s="147" t="str">
        <f>HYPERLINK("C:\Users\chizh\Desktop\ffcell\提取结果.xlsx#'4内部关联现金流'!A1","[提取结果.xlsx]4内部关联现金流")</f>
        <v>[提取结果.xlsx]4内部关联现金流</v>
      </c>
      <c r="B746" s="9">
        <v>481</v>
      </c>
      <c r="C746" s="85" t="str">
        <f t="shared" si="39"/>
        <v>4级-4级</v>
      </c>
      <c r="D746" s="100" t="s">
        <v>72</v>
      </c>
      <c r="E746" s="85" t="s">
        <v>80</v>
      </c>
      <c r="F746" s="100" t="s">
        <v>72</v>
      </c>
      <c r="G746" s="100" t="s">
        <v>97</v>
      </c>
      <c r="H746" s="104" t="s">
        <v>380</v>
      </c>
      <c r="I746" s="97" t="s">
        <v>3</v>
      </c>
      <c r="J746" s="89">
        <v>395.2</v>
      </c>
      <c r="K746" s="22"/>
      <c r="L746" s="23"/>
      <c r="M746" s="20"/>
      <c r="N746" s="24"/>
      <c r="O746" s="20"/>
      <c r="P746" s="20"/>
      <c r="Q746" s="20"/>
      <c r="R746" s="20"/>
      <c r="S746" s="20"/>
      <c r="T746">
        <v>62</v>
      </c>
    </row>
    <row r="747" spans="1:27" ht="13">
      <c r="A747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47" s="9">
        <v>130</v>
      </c>
      <c r="C747" s="10" t="str">
        <f t="shared" si="39"/>
        <v>2级-2级</v>
      </c>
      <c r="D747" s="10" t="s">
        <v>66</v>
      </c>
      <c r="E747" s="10" t="s">
        <v>179</v>
      </c>
      <c r="F747" s="10" t="s">
        <v>66</v>
      </c>
      <c r="G747" s="10" t="s">
        <v>83</v>
      </c>
      <c r="H747" s="79" t="s">
        <v>193</v>
      </c>
      <c r="I747" s="77" t="s">
        <v>3</v>
      </c>
      <c r="J747" s="26">
        <v>385.00229999999993</v>
      </c>
      <c r="K747" s="22"/>
      <c r="L747" s="23"/>
      <c r="M747" s="20"/>
      <c r="N747" s="24"/>
      <c r="O747" s="20"/>
      <c r="P747" s="20"/>
      <c r="Q747" s="20"/>
      <c r="R747" s="20"/>
      <c r="S747" s="20"/>
      <c r="T747">
        <v>17</v>
      </c>
    </row>
    <row r="748" spans="1:27" ht="13">
      <c r="A74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48" s="9">
        <v>771</v>
      </c>
      <c r="C748" s="121" t="str">
        <f t="shared" si="39"/>
        <v>3级-2级</v>
      </c>
      <c r="D748" s="121" t="s">
        <v>69</v>
      </c>
      <c r="E748" s="121" t="s">
        <v>161</v>
      </c>
      <c r="F748" s="121" t="s">
        <v>66</v>
      </c>
      <c r="G748" s="121" t="s">
        <v>83</v>
      </c>
      <c r="H748" s="144" t="s">
        <v>669</v>
      </c>
      <c r="I748" s="124" t="s">
        <v>3</v>
      </c>
      <c r="J748" s="123">
        <v>385</v>
      </c>
      <c r="K748" s="22"/>
      <c r="L748" s="23"/>
      <c r="M748" s="20"/>
      <c r="N748" s="24"/>
      <c r="O748" s="20"/>
      <c r="P748" s="20" t="str">
        <f>IF(N748=0,"OK","待核对")</f>
        <v>OK</v>
      </c>
      <c r="Q748" s="20"/>
      <c r="R748" s="20"/>
      <c r="S748" s="20"/>
      <c r="T748">
        <v>382</v>
      </c>
    </row>
    <row r="749" spans="1:27" ht="13">
      <c r="A74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749" s="9">
        <v>185</v>
      </c>
      <c r="C749" s="10" t="str">
        <f t="shared" si="39"/>
        <v>3级-2级</v>
      </c>
      <c r="D749" s="10" t="s">
        <v>69</v>
      </c>
      <c r="E749" s="10" t="s">
        <v>197</v>
      </c>
      <c r="F749" s="10" t="s">
        <v>66</v>
      </c>
      <c r="G749" s="10" t="s">
        <v>78</v>
      </c>
      <c r="H749" s="118" t="s">
        <v>244</v>
      </c>
      <c r="I749" s="77" t="s">
        <v>6</v>
      </c>
      <c r="J749" s="26">
        <v>336</v>
      </c>
      <c r="K749" s="22"/>
      <c r="L749" s="23"/>
      <c r="M749" s="20"/>
      <c r="N749" s="24"/>
      <c r="O749" s="20"/>
      <c r="P749" s="20"/>
      <c r="Q749" s="20"/>
      <c r="R749" s="20"/>
      <c r="S749" s="20"/>
      <c r="T749">
        <v>36</v>
      </c>
    </row>
    <row r="750" spans="1:27" ht="13">
      <c r="A75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50" s="9">
        <v>227</v>
      </c>
      <c r="C750" s="10" t="str">
        <f t="shared" si="39"/>
        <v>000-2级</v>
      </c>
      <c r="D750" s="10"/>
      <c r="E750" s="153"/>
      <c r="F750" s="10" t="s">
        <v>115</v>
      </c>
      <c r="G750" s="10" t="s">
        <v>78</v>
      </c>
      <c r="H750" s="81" t="s">
        <v>299</v>
      </c>
      <c r="I750" s="77" t="s">
        <v>9</v>
      </c>
      <c r="J750" s="26">
        <v>336</v>
      </c>
      <c r="K750" s="22"/>
      <c r="L750" s="23"/>
      <c r="M750" s="40"/>
      <c r="N750" s="24"/>
      <c r="O750" s="20"/>
      <c r="P750" s="20" t="str">
        <f>IF(N750=0,"OK","待核对")</f>
        <v>OK</v>
      </c>
      <c r="Q750" s="20"/>
      <c r="R750" s="20"/>
      <c r="S750" s="20"/>
      <c r="T750">
        <v>45</v>
      </c>
      <c r="U750" s="162"/>
      <c r="V750" s="162"/>
      <c r="W750" s="162"/>
      <c r="X750" s="162"/>
      <c r="Y750" s="162"/>
      <c r="Z750" s="162"/>
      <c r="AA750" s="162"/>
    </row>
    <row r="751" spans="1:27" ht="13">
      <c r="A75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51" s="9">
        <v>823</v>
      </c>
      <c r="C751" s="10" t="str">
        <f t="shared" si="39"/>
        <v>2级-3级</v>
      </c>
      <c r="D751" s="10" t="s">
        <v>66</v>
      </c>
      <c r="E751" s="10" t="s">
        <v>78</v>
      </c>
      <c r="F751" s="10" t="s">
        <v>69</v>
      </c>
      <c r="G751" s="10" t="s">
        <v>197</v>
      </c>
      <c r="H751" s="81" t="s">
        <v>297</v>
      </c>
      <c r="I751" s="77" t="s">
        <v>3</v>
      </c>
      <c r="J751" s="26">
        <v>336</v>
      </c>
      <c r="K751" s="22"/>
      <c r="L751" s="23"/>
      <c r="M751" s="32"/>
      <c r="N751" s="24"/>
      <c r="O751" s="20"/>
      <c r="P751" s="20"/>
      <c r="Q751" s="20"/>
      <c r="R751" s="20"/>
      <c r="S751" s="20"/>
      <c r="T751">
        <v>4</v>
      </c>
    </row>
    <row r="752" spans="1:27" ht="13">
      <c r="A75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52" s="9">
        <v>72</v>
      </c>
      <c r="C752" s="10" t="str">
        <f t="shared" si="39"/>
        <v>2级-3级</v>
      </c>
      <c r="D752" s="10" t="s">
        <v>66</v>
      </c>
      <c r="E752" s="10" t="s">
        <v>81</v>
      </c>
      <c r="F752" s="10" t="s">
        <v>69</v>
      </c>
      <c r="G752" s="10" t="s">
        <v>180</v>
      </c>
      <c r="H752" s="81" t="s">
        <v>178</v>
      </c>
      <c r="I752" s="115" t="s">
        <v>9</v>
      </c>
      <c r="J752" s="26">
        <v>329.4</v>
      </c>
      <c r="K752" s="22"/>
      <c r="L752" s="23"/>
      <c r="M752" s="32"/>
      <c r="N752" s="24"/>
      <c r="O752" s="20"/>
      <c r="P752" s="20"/>
      <c r="Q752" s="33"/>
      <c r="R752" s="33"/>
      <c r="S752" s="33"/>
      <c r="T752">
        <v>144</v>
      </c>
      <c r="W752" t="s">
        <v>719</v>
      </c>
    </row>
    <row r="753" spans="1:27" ht="13">
      <c r="A75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53" s="9">
        <v>71</v>
      </c>
      <c r="C753" s="10" t="str">
        <f t="shared" si="39"/>
        <v>2级-3级</v>
      </c>
      <c r="D753" s="10" t="s">
        <v>66</v>
      </c>
      <c r="E753" s="10" t="s">
        <v>81</v>
      </c>
      <c r="F753" s="10" t="s">
        <v>69</v>
      </c>
      <c r="G753" s="10" t="s">
        <v>102</v>
      </c>
      <c r="H753" s="81" t="s">
        <v>178</v>
      </c>
      <c r="I753" s="115" t="s">
        <v>9</v>
      </c>
      <c r="J753" s="26">
        <v>294.7</v>
      </c>
      <c r="K753" s="22"/>
      <c r="L753" s="23"/>
      <c r="M753" s="32"/>
      <c r="N753" s="24"/>
      <c r="O753" s="20"/>
      <c r="P753" s="20"/>
      <c r="Q753" s="33"/>
      <c r="R753" s="33"/>
      <c r="S753" s="33"/>
      <c r="T753">
        <v>143</v>
      </c>
      <c r="W753" t="s">
        <v>718</v>
      </c>
    </row>
    <row r="754" spans="1:27" ht="13">
      <c r="A75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54" s="9">
        <v>835</v>
      </c>
      <c r="C754" s="10" t="str">
        <f t="shared" ref="C754:C785" si="40">TEXT(D754,"000")&amp;"-"&amp;TEXT(F754,"000")</f>
        <v>2级-3级</v>
      </c>
      <c r="D754" s="10" t="s">
        <v>66</v>
      </c>
      <c r="E754" s="10" t="s">
        <v>78</v>
      </c>
      <c r="F754" s="10" t="s">
        <v>69</v>
      </c>
      <c r="G754" s="10" t="s">
        <v>194</v>
      </c>
      <c r="H754" s="81" t="s">
        <v>297</v>
      </c>
      <c r="I754" s="77" t="s">
        <v>3</v>
      </c>
      <c r="J754" s="26">
        <v>294</v>
      </c>
      <c r="K754" s="22"/>
      <c r="L754" s="23"/>
      <c r="M754" s="20"/>
      <c r="N754" s="24"/>
      <c r="O754" s="20"/>
      <c r="P754" s="20"/>
      <c r="Q754" s="20"/>
      <c r="R754" s="20"/>
      <c r="S754" s="20"/>
      <c r="T754">
        <v>16</v>
      </c>
    </row>
    <row r="755" spans="1:27" ht="13" customHeight="1">
      <c r="A755" s="147" t="str">
        <f>HYPERLINK("C:\Users\chizh\Desktop\ffcell\提取结果.xlsx#'4内部关联现金流'!A1","[提取结果.xlsx]4内部关联现金流")</f>
        <v>[提取结果.xlsx]4内部关联现金流</v>
      </c>
      <c r="B755" s="9">
        <v>488</v>
      </c>
      <c r="C755" s="85" t="str">
        <f t="shared" si="40"/>
        <v>3级-3级</v>
      </c>
      <c r="D755" s="100" t="s">
        <v>69</v>
      </c>
      <c r="E755" s="85" t="s">
        <v>80</v>
      </c>
      <c r="F755" s="100" t="s">
        <v>69</v>
      </c>
      <c r="G755" s="151" t="s">
        <v>180</v>
      </c>
      <c r="H755" s="104" t="s">
        <v>385</v>
      </c>
      <c r="I755" s="94" t="s">
        <v>7</v>
      </c>
      <c r="J755" s="89">
        <v>292.8</v>
      </c>
      <c r="K755" s="22"/>
      <c r="L755" s="23"/>
      <c r="M755" s="20"/>
      <c r="N755" s="24"/>
      <c r="O755" s="20"/>
      <c r="P755" s="20"/>
      <c r="Q755" s="20"/>
      <c r="R755" s="20"/>
      <c r="S755" s="20"/>
      <c r="T755">
        <v>69</v>
      </c>
    </row>
    <row r="756" spans="1:27" ht="13">
      <c r="A75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56" s="9">
        <v>852</v>
      </c>
      <c r="C756" s="10" t="str">
        <f t="shared" si="40"/>
        <v>2级-2级</v>
      </c>
      <c r="D756" s="73" t="s">
        <v>66</v>
      </c>
      <c r="E756" s="73" t="s">
        <v>78</v>
      </c>
      <c r="F756" s="73" t="s">
        <v>66</v>
      </c>
      <c r="G756" s="73" t="s">
        <v>106</v>
      </c>
      <c r="H756" s="119" t="s">
        <v>297</v>
      </c>
      <c r="I756" s="77" t="s">
        <v>3</v>
      </c>
      <c r="J756" s="26">
        <v>280</v>
      </c>
      <c r="K756" s="22"/>
      <c r="L756" s="23"/>
      <c r="M756" s="20"/>
      <c r="N756" s="24"/>
      <c r="O756" s="20"/>
      <c r="P756" s="20"/>
      <c r="Q756" s="20"/>
      <c r="R756" s="20"/>
      <c r="S756" s="20"/>
      <c r="T756">
        <v>33</v>
      </c>
    </row>
    <row r="757" spans="1:27" ht="13">
      <c r="A75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57" s="9">
        <v>860</v>
      </c>
      <c r="C757" s="10" t="str">
        <f t="shared" si="40"/>
        <v>2级-2级</v>
      </c>
      <c r="D757" s="73" t="s">
        <v>66</v>
      </c>
      <c r="E757" s="73" t="s">
        <v>78</v>
      </c>
      <c r="F757" s="73" t="s">
        <v>66</v>
      </c>
      <c r="G757" s="73" t="s">
        <v>88</v>
      </c>
      <c r="H757" s="119" t="s">
        <v>297</v>
      </c>
      <c r="I757" s="77" t="s">
        <v>3</v>
      </c>
      <c r="J757" s="26">
        <v>280</v>
      </c>
      <c r="K757" s="22"/>
      <c r="L757" s="23"/>
      <c r="M757" s="20"/>
      <c r="N757" s="24"/>
      <c r="O757" s="20"/>
      <c r="P757" s="20"/>
      <c r="Q757" s="20"/>
      <c r="R757" s="20"/>
      <c r="S757" s="20"/>
      <c r="T757">
        <v>41</v>
      </c>
    </row>
    <row r="758" spans="1:27" ht="13">
      <c r="A758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58" s="9">
        <v>122</v>
      </c>
      <c r="C758" s="10" t="str">
        <f t="shared" si="40"/>
        <v>2级-3级</v>
      </c>
      <c r="D758" s="10" t="s">
        <v>66</v>
      </c>
      <c r="E758" s="10" t="s">
        <v>179</v>
      </c>
      <c r="F758" s="10" t="s">
        <v>69</v>
      </c>
      <c r="G758" s="10" t="s">
        <v>197</v>
      </c>
      <c r="H758" s="79" t="s">
        <v>193</v>
      </c>
      <c r="I758" s="77" t="s">
        <v>3</v>
      </c>
      <c r="J758" s="26">
        <v>264.00189999999998</v>
      </c>
      <c r="K758" s="22"/>
      <c r="L758" s="23"/>
      <c r="M758" s="40"/>
      <c r="N758" s="24"/>
      <c r="O758" s="20"/>
      <c r="P758" s="20" t="str">
        <f>IF(N758=0,"OK","待核对")</f>
        <v>OK</v>
      </c>
      <c r="Q758" s="20"/>
      <c r="R758" s="20"/>
      <c r="S758" s="20"/>
      <c r="T758">
        <v>9</v>
      </c>
    </row>
    <row r="759" spans="1:27" ht="13">
      <c r="A75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759" s="9">
        <v>184</v>
      </c>
      <c r="C759" s="10" t="str">
        <f t="shared" si="40"/>
        <v>3级-2级</v>
      </c>
      <c r="D759" s="10" t="s">
        <v>69</v>
      </c>
      <c r="E759" s="10" t="s">
        <v>197</v>
      </c>
      <c r="F759" s="10" t="s">
        <v>66</v>
      </c>
      <c r="G759" s="10" t="s">
        <v>179</v>
      </c>
      <c r="H759" s="118" t="s">
        <v>244</v>
      </c>
      <c r="I759" s="77" t="s">
        <v>6</v>
      </c>
      <c r="J759" s="26">
        <v>264</v>
      </c>
      <c r="K759" s="22"/>
      <c r="L759" s="23"/>
      <c r="M759" s="20"/>
      <c r="N759" s="24"/>
      <c r="O759" s="20"/>
      <c r="P759" s="20"/>
      <c r="Q759" s="20"/>
      <c r="R759" s="20"/>
      <c r="S759" s="20"/>
      <c r="T759">
        <v>35</v>
      </c>
    </row>
    <row r="760" spans="1:27" ht="13">
      <c r="A76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60" s="9">
        <v>228</v>
      </c>
      <c r="C760" s="10" t="str">
        <f t="shared" si="40"/>
        <v>000-2级</v>
      </c>
      <c r="D760" s="10"/>
      <c r="E760" s="153"/>
      <c r="F760" s="10" t="s">
        <v>115</v>
      </c>
      <c r="G760" s="10" t="s">
        <v>179</v>
      </c>
      <c r="H760" s="81" t="s">
        <v>299</v>
      </c>
      <c r="I760" s="77" t="s">
        <v>9</v>
      </c>
      <c r="J760" s="26">
        <v>264</v>
      </c>
      <c r="K760" s="22"/>
      <c r="L760" s="23"/>
      <c r="M760" s="40"/>
      <c r="N760" s="24"/>
      <c r="O760" s="20"/>
      <c r="P760" s="20" t="str">
        <f>IF(N760=0,"OK","待核对")</f>
        <v>OK</v>
      </c>
      <c r="Q760" s="20"/>
      <c r="R760" s="20"/>
      <c r="S760" s="20"/>
      <c r="T760">
        <v>46</v>
      </c>
      <c r="U760" s="162"/>
      <c r="V760" s="162"/>
      <c r="W760" s="162"/>
      <c r="X760" s="162"/>
      <c r="Y760" s="162"/>
      <c r="Z760" s="162"/>
      <c r="AA760" s="162"/>
    </row>
    <row r="761" spans="1:27" ht="13">
      <c r="A76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61" s="9">
        <v>772</v>
      </c>
      <c r="C761" s="121" t="str">
        <f t="shared" si="40"/>
        <v>3级-2级</v>
      </c>
      <c r="D761" s="121" t="s">
        <v>69</v>
      </c>
      <c r="E761" s="121" t="s">
        <v>161</v>
      </c>
      <c r="F761" s="121" t="s">
        <v>66</v>
      </c>
      <c r="G761" s="121" t="s">
        <v>67</v>
      </c>
      <c r="H761" s="144" t="s">
        <v>669</v>
      </c>
      <c r="I761" s="124" t="s">
        <v>3</v>
      </c>
      <c r="J761" s="123">
        <v>264</v>
      </c>
      <c r="K761" s="22"/>
      <c r="L761" s="23"/>
      <c r="M761" s="20"/>
      <c r="N761" s="24"/>
      <c r="O761" s="20"/>
      <c r="P761" s="20"/>
      <c r="Q761" s="20"/>
      <c r="R761" s="20"/>
      <c r="S761" s="20"/>
      <c r="T761">
        <v>383</v>
      </c>
    </row>
    <row r="762" spans="1:27" ht="13" customHeight="1">
      <c r="A762" s="147" t="str">
        <f>HYPERLINK("C:\Users\chizh\Desktop\ffcell\提取结果.xlsx#'4内部关联现金流'!A1","[提取结果.xlsx]4内部关联现金流")</f>
        <v>[提取结果.xlsx]4内部关联现金流</v>
      </c>
      <c r="B762" s="9">
        <v>461</v>
      </c>
      <c r="C762" s="85" t="str">
        <f t="shared" si="40"/>
        <v>3级-3级</v>
      </c>
      <c r="D762" s="100" t="s">
        <v>69</v>
      </c>
      <c r="E762" s="85" t="s">
        <v>80</v>
      </c>
      <c r="F762" s="100" t="s">
        <v>69</v>
      </c>
      <c r="G762" s="100" t="s">
        <v>102</v>
      </c>
      <c r="H762" s="104" t="s">
        <v>385</v>
      </c>
      <c r="I762" s="97" t="s">
        <v>3</v>
      </c>
      <c r="J762" s="89">
        <v>247.2</v>
      </c>
      <c r="K762" s="22"/>
      <c r="L762" s="23"/>
      <c r="M762" s="20"/>
      <c r="N762" s="24"/>
      <c r="O762" s="20"/>
      <c r="P762" s="20"/>
      <c r="Q762" s="20"/>
      <c r="R762" s="20"/>
      <c r="S762" s="20"/>
      <c r="T762">
        <v>42</v>
      </c>
    </row>
    <row r="763" spans="1:27" ht="13">
      <c r="A76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63" s="9">
        <v>759</v>
      </c>
      <c r="C763" s="121" t="str">
        <f t="shared" si="40"/>
        <v>3级-2级</v>
      </c>
      <c r="D763" s="121" t="s">
        <v>69</v>
      </c>
      <c r="E763" s="121" t="s">
        <v>358</v>
      </c>
      <c r="F763" s="121" t="s">
        <v>66</v>
      </c>
      <c r="G763" s="121" t="s">
        <v>78</v>
      </c>
      <c r="H763" s="76" t="s">
        <v>664</v>
      </c>
      <c r="I763" s="124" t="s">
        <v>9</v>
      </c>
      <c r="J763" s="123">
        <v>238</v>
      </c>
      <c r="K763" s="54"/>
      <c r="L763" s="55"/>
      <c r="M763" s="58"/>
      <c r="N763" s="57"/>
      <c r="O763" s="58"/>
      <c r="P763" s="58"/>
      <c r="Q763" s="58"/>
      <c r="R763" s="58"/>
      <c r="S763" s="58"/>
      <c r="T763">
        <v>360</v>
      </c>
    </row>
    <row r="764" spans="1:27" ht="13">
      <c r="A76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64" s="9">
        <v>863</v>
      </c>
      <c r="C764" s="10" t="str">
        <f t="shared" si="40"/>
        <v>2级-3级</v>
      </c>
      <c r="D764" s="73" t="s">
        <v>66</v>
      </c>
      <c r="E764" s="73" t="s">
        <v>78</v>
      </c>
      <c r="F764" s="73" t="s">
        <v>69</v>
      </c>
      <c r="G764" s="73" t="s">
        <v>358</v>
      </c>
      <c r="H764" s="119" t="s">
        <v>297</v>
      </c>
      <c r="I764" s="77" t="s">
        <v>3</v>
      </c>
      <c r="J764" s="26">
        <v>238</v>
      </c>
      <c r="K764" s="22"/>
      <c r="L764" s="23"/>
      <c r="M764" s="20"/>
      <c r="N764" s="24"/>
      <c r="O764" s="20"/>
      <c r="P764" s="20"/>
      <c r="Q764" s="20"/>
      <c r="R764" s="20"/>
      <c r="S764" s="20"/>
      <c r="T764">
        <v>44</v>
      </c>
    </row>
    <row r="765" spans="1:27" s="178" customFormat="1" ht="13">
      <c r="A765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65" s="9">
        <v>117</v>
      </c>
      <c r="C765" s="10" t="str">
        <f t="shared" si="40"/>
        <v>2级-3级</v>
      </c>
      <c r="D765" s="10" t="s">
        <v>66</v>
      </c>
      <c r="E765" s="10" t="s">
        <v>179</v>
      </c>
      <c r="F765" s="10" t="s">
        <v>69</v>
      </c>
      <c r="G765" s="10" t="s">
        <v>194</v>
      </c>
      <c r="H765" s="119" t="s">
        <v>193</v>
      </c>
      <c r="I765" s="77" t="s">
        <v>3</v>
      </c>
      <c r="J765" s="26">
        <v>230.99459999999996</v>
      </c>
      <c r="K765" s="22"/>
      <c r="L765" s="23"/>
      <c r="M765" s="32"/>
      <c r="N765" s="24"/>
      <c r="O765" s="20"/>
      <c r="P765" s="20"/>
      <c r="Q765" s="20"/>
      <c r="R765" s="20"/>
      <c r="S765" s="20"/>
      <c r="T765">
        <v>4</v>
      </c>
      <c r="U765"/>
      <c r="V765"/>
      <c r="W765"/>
      <c r="X765"/>
      <c r="Y765"/>
      <c r="Z765"/>
      <c r="AA765"/>
    </row>
    <row r="766" spans="1:27" ht="13">
      <c r="A766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766" s="9">
        <v>578</v>
      </c>
      <c r="C766" s="10" t="str">
        <f t="shared" si="40"/>
        <v>2级-2级</v>
      </c>
      <c r="D766" s="10" t="s">
        <v>66</v>
      </c>
      <c r="E766" s="10" t="s">
        <v>90</v>
      </c>
      <c r="F766" s="10" t="s">
        <v>66</v>
      </c>
      <c r="G766" s="10" t="s">
        <v>78</v>
      </c>
      <c r="H766" s="79" t="s">
        <v>493</v>
      </c>
      <c r="I766" s="77" t="s">
        <v>7</v>
      </c>
      <c r="J766" s="26">
        <v>224</v>
      </c>
      <c r="K766" s="54"/>
      <c r="L766" s="55"/>
      <c r="M766" s="58"/>
      <c r="N766" s="57"/>
      <c r="O766" s="58"/>
      <c r="P766" s="58"/>
      <c r="Q766" s="58"/>
      <c r="R766" s="58"/>
      <c r="S766" s="58"/>
      <c r="T766">
        <v>21</v>
      </c>
    </row>
    <row r="767" spans="1:27" ht="13">
      <c r="A76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67" s="9">
        <v>748</v>
      </c>
      <c r="C767" s="121" t="str">
        <f t="shared" si="40"/>
        <v>3级-2级</v>
      </c>
      <c r="D767" s="121" t="s">
        <v>69</v>
      </c>
      <c r="E767" s="121" t="s">
        <v>354</v>
      </c>
      <c r="F767" s="121" t="s">
        <v>66</v>
      </c>
      <c r="G767" s="117" t="s">
        <v>78</v>
      </c>
      <c r="H767" s="144" t="s">
        <v>648</v>
      </c>
      <c r="I767" s="124" t="s">
        <v>9</v>
      </c>
      <c r="J767" s="123">
        <v>224</v>
      </c>
      <c r="K767" s="54"/>
      <c r="L767" s="55"/>
      <c r="M767" s="58"/>
      <c r="N767" s="57"/>
      <c r="O767" s="58"/>
      <c r="P767" s="58"/>
      <c r="Q767" s="58"/>
      <c r="R767" s="58"/>
      <c r="S767" s="58"/>
      <c r="T767">
        <v>330</v>
      </c>
    </row>
    <row r="768" spans="1:27" ht="13">
      <c r="A76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68" s="9">
        <v>820</v>
      </c>
      <c r="C768" s="10" t="str">
        <f t="shared" si="40"/>
        <v>2级-2级</v>
      </c>
      <c r="D768" s="10" t="s">
        <v>66</v>
      </c>
      <c r="E768" s="10" t="s">
        <v>78</v>
      </c>
      <c r="F768" s="10" t="s">
        <v>66</v>
      </c>
      <c r="G768" s="10" t="s">
        <v>90</v>
      </c>
      <c r="H768" s="81" t="s">
        <v>297</v>
      </c>
      <c r="I768" s="77" t="s">
        <v>3</v>
      </c>
      <c r="J768" s="26">
        <v>224</v>
      </c>
      <c r="K768" s="22"/>
      <c r="L768" s="23"/>
      <c r="M768" s="32"/>
      <c r="N768" s="24"/>
      <c r="O768" s="20"/>
      <c r="P768" s="20"/>
      <c r="Q768" s="20"/>
      <c r="R768" s="20"/>
      <c r="S768" s="20"/>
      <c r="T768">
        <v>1</v>
      </c>
    </row>
    <row r="769" spans="1:20" ht="13">
      <c r="A76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69" s="9">
        <v>841</v>
      </c>
      <c r="C769" s="10" t="str">
        <f t="shared" si="40"/>
        <v>2级-3级</v>
      </c>
      <c r="D769" s="73" t="s">
        <v>66</v>
      </c>
      <c r="E769" s="73" t="s">
        <v>78</v>
      </c>
      <c r="F769" s="73" t="s">
        <v>69</v>
      </c>
      <c r="G769" s="73" t="s">
        <v>354</v>
      </c>
      <c r="H769" s="119" t="s">
        <v>297</v>
      </c>
      <c r="I769" s="77" t="s">
        <v>3</v>
      </c>
      <c r="J769" s="26">
        <v>224</v>
      </c>
      <c r="K769" s="22"/>
      <c r="L769" s="23"/>
      <c r="M769" s="20"/>
      <c r="N769" s="24"/>
      <c r="O769" s="20"/>
      <c r="P769" s="20"/>
      <c r="Q769" s="20"/>
      <c r="R769" s="20"/>
      <c r="S769" s="20"/>
      <c r="T769">
        <v>22</v>
      </c>
    </row>
    <row r="770" spans="1:20" ht="13">
      <c r="A77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70" s="9">
        <v>775</v>
      </c>
      <c r="C770" s="121" t="str">
        <f t="shared" si="40"/>
        <v>3级-2级</v>
      </c>
      <c r="D770" s="121" t="s">
        <v>69</v>
      </c>
      <c r="E770" s="121" t="s">
        <v>161</v>
      </c>
      <c r="F770" s="121" t="s">
        <v>66</v>
      </c>
      <c r="G770" s="121" t="s">
        <v>88</v>
      </c>
      <c r="H770" s="144" t="s">
        <v>669</v>
      </c>
      <c r="I770" s="124" t="s">
        <v>3</v>
      </c>
      <c r="J770" s="123">
        <v>220</v>
      </c>
      <c r="K770" s="22"/>
      <c r="L770" s="23"/>
      <c r="M770" s="20"/>
      <c r="N770" s="24"/>
      <c r="O770" s="20"/>
      <c r="P770" s="20"/>
      <c r="Q770" s="20"/>
      <c r="R770" s="20"/>
      <c r="S770" s="20"/>
      <c r="T770">
        <v>386</v>
      </c>
    </row>
    <row r="771" spans="1:20" ht="13">
      <c r="A771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71" s="9">
        <v>126</v>
      </c>
      <c r="C771" s="10" t="str">
        <f t="shared" si="40"/>
        <v>2级-2级</v>
      </c>
      <c r="D771" s="10" t="s">
        <v>66</v>
      </c>
      <c r="E771" s="10" t="s">
        <v>179</v>
      </c>
      <c r="F771" s="10" t="s">
        <v>66</v>
      </c>
      <c r="G771" s="10" t="s">
        <v>88</v>
      </c>
      <c r="H771" s="79" t="s">
        <v>193</v>
      </c>
      <c r="I771" s="77" t="s">
        <v>3</v>
      </c>
      <c r="J771" s="26">
        <v>219.99969999999999</v>
      </c>
      <c r="K771" s="22"/>
      <c r="L771" s="23"/>
      <c r="M771" s="20"/>
      <c r="N771" s="24"/>
      <c r="O771" s="20"/>
      <c r="P771" s="20"/>
      <c r="Q771" s="20"/>
      <c r="R771" s="20"/>
      <c r="S771" s="20"/>
      <c r="T771">
        <v>13</v>
      </c>
    </row>
    <row r="772" spans="1:20" ht="13">
      <c r="A77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72" s="9">
        <v>839</v>
      </c>
      <c r="C772" s="10" t="str">
        <f t="shared" si="40"/>
        <v>2级-3级</v>
      </c>
      <c r="D772" s="10" t="s">
        <v>66</v>
      </c>
      <c r="E772" s="10" t="s">
        <v>78</v>
      </c>
      <c r="F772" s="10" t="s">
        <v>69</v>
      </c>
      <c r="G772" s="10" t="s">
        <v>180</v>
      </c>
      <c r="H772" s="81" t="s">
        <v>297</v>
      </c>
      <c r="I772" s="77" t="s">
        <v>3</v>
      </c>
      <c r="J772" s="26">
        <v>196</v>
      </c>
      <c r="K772" s="22"/>
      <c r="L772" s="23"/>
      <c r="M772" s="20"/>
      <c r="N772" s="24"/>
      <c r="O772" s="20"/>
      <c r="P772" s="20"/>
      <c r="Q772" s="20"/>
      <c r="R772" s="20"/>
      <c r="S772" s="20"/>
      <c r="T772">
        <v>20</v>
      </c>
    </row>
    <row r="773" spans="1:20" ht="13">
      <c r="A77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73" s="9">
        <v>758</v>
      </c>
      <c r="C773" s="121" t="str">
        <f t="shared" si="40"/>
        <v>3级-2级</v>
      </c>
      <c r="D773" s="121" t="s">
        <v>69</v>
      </c>
      <c r="E773" s="121" t="s">
        <v>358</v>
      </c>
      <c r="F773" s="121" t="s">
        <v>66</v>
      </c>
      <c r="G773" s="121" t="s">
        <v>179</v>
      </c>
      <c r="H773" s="76" t="s">
        <v>664</v>
      </c>
      <c r="I773" s="124" t="s">
        <v>9</v>
      </c>
      <c r="J773" s="123">
        <v>187</v>
      </c>
      <c r="K773" s="54"/>
      <c r="L773" s="55"/>
      <c r="M773" s="58"/>
      <c r="N773" s="57"/>
      <c r="O773" s="58"/>
      <c r="P773" s="58"/>
      <c r="Q773" s="58"/>
      <c r="R773" s="58"/>
      <c r="S773" s="58"/>
      <c r="T773">
        <v>359</v>
      </c>
    </row>
    <row r="774" spans="1:20" ht="13">
      <c r="A77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74" s="9">
        <v>855</v>
      </c>
      <c r="C774" s="10" t="str">
        <f t="shared" si="40"/>
        <v>2级-4级</v>
      </c>
      <c r="D774" s="73" t="s">
        <v>66</v>
      </c>
      <c r="E774" s="73" t="s">
        <v>78</v>
      </c>
      <c r="F774" s="73" t="s">
        <v>72</v>
      </c>
      <c r="G774" s="73" t="s">
        <v>97</v>
      </c>
      <c r="H774" s="119" t="s">
        <v>297</v>
      </c>
      <c r="I774" s="77" t="s">
        <v>3</v>
      </c>
      <c r="J774" s="26">
        <v>182</v>
      </c>
      <c r="K774" s="22"/>
      <c r="L774" s="23"/>
      <c r="M774" s="20"/>
      <c r="N774" s="24"/>
      <c r="O774" s="20"/>
      <c r="P774" s="20"/>
      <c r="Q774" s="20"/>
      <c r="R774" s="20"/>
      <c r="S774" s="20"/>
      <c r="T774">
        <v>36</v>
      </c>
    </row>
    <row r="775" spans="1:20" ht="13">
      <c r="A775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775" s="9">
        <v>576</v>
      </c>
      <c r="C775" s="10" t="str">
        <f t="shared" si="40"/>
        <v>2级-2级</v>
      </c>
      <c r="D775" s="10" t="s">
        <v>66</v>
      </c>
      <c r="E775" s="10" t="s">
        <v>90</v>
      </c>
      <c r="F775" s="10" t="s">
        <v>66</v>
      </c>
      <c r="G775" s="10" t="s">
        <v>179</v>
      </c>
      <c r="H775" s="79" t="s">
        <v>493</v>
      </c>
      <c r="I775" s="77" t="s">
        <v>7</v>
      </c>
      <c r="J775" s="26">
        <v>176</v>
      </c>
      <c r="K775" s="54"/>
      <c r="L775" s="55"/>
      <c r="M775" s="58"/>
      <c r="N775" s="57"/>
      <c r="O775" s="58"/>
      <c r="P775" s="58"/>
      <c r="Q775" s="58"/>
      <c r="R775" s="58"/>
      <c r="S775" s="58"/>
      <c r="T775">
        <v>19</v>
      </c>
    </row>
    <row r="776" spans="1:20" ht="13">
      <c r="A77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76" s="9">
        <v>750</v>
      </c>
      <c r="C776" s="121" t="str">
        <f t="shared" si="40"/>
        <v>3级-2级</v>
      </c>
      <c r="D776" s="121" t="s">
        <v>69</v>
      </c>
      <c r="E776" s="121" t="s">
        <v>354</v>
      </c>
      <c r="F776" s="121" t="s">
        <v>66</v>
      </c>
      <c r="G776" s="121" t="s">
        <v>179</v>
      </c>
      <c r="H776" s="144" t="s">
        <v>652</v>
      </c>
      <c r="I776" s="124" t="s">
        <v>9</v>
      </c>
      <c r="J776" s="123">
        <v>176</v>
      </c>
      <c r="K776" s="54"/>
      <c r="L776" s="55"/>
      <c r="M776" s="58"/>
      <c r="N776" s="57"/>
      <c r="O776" s="58"/>
      <c r="P776" s="58"/>
      <c r="Q776" s="58"/>
      <c r="R776" s="58"/>
      <c r="S776" s="58"/>
      <c r="T776">
        <v>334</v>
      </c>
    </row>
    <row r="777" spans="1:20" ht="13">
      <c r="A777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77" s="9">
        <v>127</v>
      </c>
      <c r="C777" s="10" t="str">
        <f t="shared" si="40"/>
        <v>2级-2级</v>
      </c>
      <c r="D777" s="10" t="s">
        <v>66</v>
      </c>
      <c r="E777" s="10" t="s">
        <v>179</v>
      </c>
      <c r="F777" s="10" t="s">
        <v>66</v>
      </c>
      <c r="G777" s="10" t="s">
        <v>90</v>
      </c>
      <c r="H777" s="79" t="s">
        <v>193</v>
      </c>
      <c r="I777" s="77" t="s">
        <v>3</v>
      </c>
      <c r="J777" s="26">
        <v>175.99749999999997</v>
      </c>
      <c r="K777" s="22"/>
      <c r="L777" s="23"/>
      <c r="M777" s="20"/>
      <c r="N777" s="24"/>
      <c r="O777" s="20"/>
      <c r="P777" s="20"/>
      <c r="Q777" s="20"/>
      <c r="R777" s="20"/>
      <c r="S777" s="20"/>
      <c r="T777">
        <v>14</v>
      </c>
    </row>
    <row r="778" spans="1:20" ht="13">
      <c r="A77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78" s="9">
        <v>831</v>
      </c>
      <c r="C778" s="10" t="str">
        <f t="shared" si="40"/>
        <v>2级-3级</v>
      </c>
      <c r="D778" s="10" t="s">
        <v>66</v>
      </c>
      <c r="E778" s="10" t="s">
        <v>78</v>
      </c>
      <c r="F778" s="10" t="s">
        <v>69</v>
      </c>
      <c r="G778" s="10" t="s">
        <v>195</v>
      </c>
      <c r="H778" s="81" t="s">
        <v>297</v>
      </c>
      <c r="I778" s="77" t="s">
        <v>3</v>
      </c>
      <c r="J778" s="26">
        <v>154</v>
      </c>
      <c r="K778" s="22"/>
      <c r="L778" s="23"/>
      <c r="M778" s="20"/>
      <c r="N778" s="24"/>
      <c r="O778" s="20"/>
      <c r="P778" s="20"/>
      <c r="Q778" s="20"/>
      <c r="R778" s="20"/>
      <c r="S778" s="20"/>
      <c r="T778">
        <v>12</v>
      </c>
    </row>
    <row r="779" spans="1:20" ht="13">
      <c r="A779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79" s="9">
        <v>120</v>
      </c>
      <c r="C779" s="10" t="str">
        <f t="shared" si="40"/>
        <v>2级-3级</v>
      </c>
      <c r="D779" s="10" t="s">
        <v>66</v>
      </c>
      <c r="E779" s="10" t="s">
        <v>179</v>
      </c>
      <c r="F779" s="10" t="s">
        <v>69</v>
      </c>
      <c r="G779" s="10" t="s">
        <v>180</v>
      </c>
      <c r="H779" s="37" t="s">
        <v>193</v>
      </c>
      <c r="I779" s="77" t="s">
        <v>3</v>
      </c>
      <c r="J779" s="26">
        <v>153.99639999999999</v>
      </c>
      <c r="K779" s="22"/>
      <c r="L779" s="23"/>
      <c r="M779" s="38"/>
      <c r="N779" s="24"/>
      <c r="O779" s="20"/>
      <c r="P779" s="20" t="str">
        <f>IF(N779=0,"OK","待核对")</f>
        <v>OK</v>
      </c>
      <c r="Q779" s="20"/>
      <c r="R779" s="20"/>
      <c r="S779" s="20"/>
      <c r="T779">
        <v>7</v>
      </c>
    </row>
    <row r="780" spans="1:20" ht="13" customHeight="1">
      <c r="A780" s="147" t="str">
        <f>HYPERLINK("C:\Users\chizh\Desktop\ffcell\提取结果.xlsx#'4内部关联现金流'!A1","[提取结果.xlsx]4内部关联现金流")</f>
        <v>[提取结果.xlsx]4内部关联现金流</v>
      </c>
      <c r="B780" s="9">
        <v>449</v>
      </c>
      <c r="C780" s="85" t="str">
        <f t="shared" si="40"/>
        <v>3级-3级</v>
      </c>
      <c r="D780" s="100" t="s">
        <v>69</v>
      </c>
      <c r="E780" s="85" t="s">
        <v>80</v>
      </c>
      <c r="F780" s="100" t="s">
        <v>69</v>
      </c>
      <c r="G780" s="100" t="s">
        <v>381</v>
      </c>
      <c r="H780" s="97" t="s">
        <v>380</v>
      </c>
      <c r="I780" s="97" t="s">
        <v>3</v>
      </c>
      <c r="J780" s="99">
        <v>152</v>
      </c>
      <c r="K780" s="22"/>
      <c r="L780" s="23"/>
      <c r="M780" s="20"/>
      <c r="N780" s="24"/>
      <c r="O780" s="20"/>
      <c r="P780" s="20"/>
      <c r="Q780" s="20"/>
      <c r="R780" s="20"/>
      <c r="S780" s="20"/>
      <c r="T780">
        <v>30</v>
      </c>
    </row>
    <row r="781" spans="1:20" ht="13">
      <c r="A78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81" s="9">
        <v>690</v>
      </c>
      <c r="C781" s="121" t="str">
        <f t="shared" si="40"/>
        <v>3级-2级</v>
      </c>
      <c r="D781" s="121" t="s">
        <v>69</v>
      </c>
      <c r="E781" s="121" t="s">
        <v>381</v>
      </c>
      <c r="F781" s="121" t="s">
        <v>66</v>
      </c>
      <c r="G781" s="121" t="s">
        <v>80</v>
      </c>
      <c r="H781" s="144" t="s">
        <v>603</v>
      </c>
      <c r="I781" s="124" t="s">
        <v>6</v>
      </c>
      <c r="J781" s="123">
        <v>152</v>
      </c>
      <c r="K781" s="54"/>
      <c r="L781" s="55"/>
      <c r="M781" s="59"/>
      <c r="N781" s="57"/>
      <c r="O781" s="58"/>
      <c r="P781" s="58" t="str">
        <f>IF(N781=0,"OK","待核对")</f>
        <v>OK</v>
      </c>
      <c r="Q781" s="58"/>
      <c r="R781" s="58"/>
      <c r="S781" s="58"/>
      <c r="T781">
        <v>184</v>
      </c>
    </row>
    <row r="782" spans="1:20" ht="13">
      <c r="A78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82" s="9">
        <v>764</v>
      </c>
      <c r="C782" s="121" t="str">
        <f t="shared" si="40"/>
        <v>3级-2级</v>
      </c>
      <c r="D782" s="121" t="s">
        <v>69</v>
      </c>
      <c r="E782" s="121" t="s">
        <v>161</v>
      </c>
      <c r="F782" s="121" t="s">
        <v>66</v>
      </c>
      <c r="G782" s="121" t="s">
        <v>85</v>
      </c>
      <c r="H782" s="144" t="s">
        <v>669</v>
      </c>
      <c r="I782" s="124" t="s">
        <v>3</v>
      </c>
      <c r="J782" s="123">
        <v>144</v>
      </c>
      <c r="K782" s="22"/>
      <c r="L782" s="23"/>
      <c r="M782" s="32"/>
      <c r="N782" s="24"/>
      <c r="O782" s="20"/>
      <c r="P782" s="20"/>
      <c r="Q782" s="20"/>
      <c r="R782" s="20"/>
      <c r="S782" s="20"/>
      <c r="T782">
        <v>374</v>
      </c>
    </row>
    <row r="783" spans="1:20" ht="13">
      <c r="A783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83" s="9">
        <v>124</v>
      </c>
      <c r="C783" s="10" t="str">
        <f t="shared" si="40"/>
        <v>2级-4级</v>
      </c>
      <c r="D783" s="10" t="s">
        <v>66</v>
      </c>
      <c r="E783" s="10" t="s">
        <v>179</v>
      </c>
      <c r="F783" s="10" t="s">
        <v>72</v>
      </c>
      <c r="G783" s="10" t="s">
        <v>97</v>
      </c>
      <c r="H783" s="79" t="s">
        <v>193</v>
      </c>
      <c r="I783" s="77" t="s">
        <v>3</v>
      </c>
      <c r="J783" s="26">
        <v>143.00149999999999</v>
      </c>
      <c r="K783" s="22"/>
      <c r="L783" s="23"/>
      <c r="M783" s="20"/>
      <c r="N783" s="24"/>
      <c r="O783" s="20"/>
      <c r="P783" s="20" t="str">
        <f>IF(N783=0,"OK","待核对")</f>
        <v>OK</v>
      </c>
      <c r="Q783" s="20"/>
      <c r="R783" s="20"/>
      <c r="S783" s="20"/>
      <c r="T783">
        <v>11</v>
      </c>
    </row>
    <row r="784" spans="1:20" ht="13">
      <c r="A78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84" s="9">
        <v>327</v>
      </c>
      <c r="C784" s="10" t="str">
        <f t="shared" si="40"/>
        <v>4级-3级</v>
      </c>
      <c r="D784" s="10" t="s">
        <v>72</v>
      </c>
      <c r="E784" s="10" t="s">
        <v>97</v>
      </c>
      <c r="F784" s="10" t="s">
        <v>69</v>
      </c>
      <c r="G784" s="10" t="s">
        <v>161</v>
      </c>
      <c r="H784" s="118" t="s">
        <v>346</v>
      </c>
      <c r="I784" s="77" t="s">
        <v>6</v>
      </c>
      <c r="J784" s="26">
        <v>143</v>
      </c>
      <c r="K784" s="22"/>
      <c r="L784" s="23"/>
      <c r="M784" s="20"/>
      <c r="N784" s="24"/>
      <c r="O784" s="20"/>
      <c r="P784" s="20"/>
      <c r="Q784" s="20"/>
      <c r="R784" s="20"/>
      <c r="S784" s="20"/>
      <c r="T784">
        <v>35</v>
      </c>
    </row>
    <row r="785" spans="1:23" ht="13">
      <c r="A78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85" s="9">
        <v>793</v>
      </c>
      <c r="C785" s="121" t="str">
        <f t="shared" si="40"/>
        <v>3级-4级</v>
      </c>
      <c r="D785" s="121" t="s">
        <v>69</v>
      </c>
      <c r="E785" s="121" t="s">
        <v>161</v>
      </c>
      <c r="F785" s="121" t="s">
        <v>72</v>
      </c>
      <c r="G785" s="121" t="s">
        <v>97</v>
      </c>
      <c r="H785" s="144" t="s">
        <v>669</v>
      </c>
      <c r="I785" s="124" t="s">
        <v>3</v>
      </c>
      <c r="J785" s="123">
        <v>143</v>
      </c>
      <c r="K785" s="22"/>
      <c r="L785" s="23"/>
      <c r="M785" s="20"/>
      <c r="N785" s="24"/>
      <c r="O785" s="20"/>
      <c r="P785" s="20"/>
      <c r="Q785" s="20"/>
      <c r="R785" s="20"/>
      <c r="S785" s="20"/>
      <c r="T785">
        <v>418</v>
      </c>
    </row>
    <row r="786" spans="1:23" ht="13">
      <c r="A78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86" s="9">
        <v>611</v>
      </c>
      <c r="C786" s="10" t="s">
        <v>499</v>
      </c>
      <c r="D786" s="10" t="s">
        <v>69</v>
      </c>
      <c r="E786" s="10" t="s">
        <v>158</v>
      </c>
      <c r="F786" s="10" t="s">
        <v>69</v>
      </c>
      <c r="G786" s="10" t="s">
        <v>392</v>
      </c>
      <c r="H786" s="79"/>
      <c r="I786" s="77" t="s">
        <v>3</v>
      </c>
      <c r="J786" s="26">
        <v>138.5</v>
      </c>
      <c r="K786" s="22"/>
      <c r="L786" s="23"/>
      <c r="M786" s="20"/>
      <c r="N786" s="24"/>
      <c r="O786" s="20"/>
      <c r="P786" s="20"/>
      <c r="Q786" s="20"/>
      <c r="R786" s="20"/>
      <c r="S786" s="20"/>
      <c r="T786">
        <v>34</v>
      </c>
    </row>
    <row r="787" spans="1:23" ht="13">
      <c r="A78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87" s="9">
        <v>693</v>
      </c>
      <c r="C787" s="121" t="str">
        <f t="shared" ref="C787:C792" si="41">TEXT(D787,"000")&amp;"-"&amp;TEXT(F787,"000")</f>
        <v>3级-3级</v>
      </c>
      <c r="D787" s="121" t="s">
        <v>69</v>
      </c>
      <c r="E787" s="121" t="s">
        <v>381</v>
      </c>
      <c r="F787" s="121" t="s">
        <v>69</v>
      </c>
      <c r="G787" s="121" t="s">
        <v>82</v>
      </c>
      <c r="H787" s="144" t="s">
        <v>603</v>
      </c>
      <c r="I787" s="124" t="s">
        <v>6</v>
      </c>
      <c r="J787" s="123">
        <v>132</v>
      </c>
      <c r="K787" s="54"/>
      <c r="L787" s="55"/>
      <c r="M787" s="58"/>
      <c r="N787" s="57"/>
      <c r="O787" s="58"/>
      <c r="P787" s="58"/>
      <c r="Q787" s="58"/>
      <c r="R787" s="58"/>
      <c r="S787" s="58"/>
      <c r="T787">
        <v>188</v>
      </c>
    </row>
    <row r="788" spans="1:23" ht="13">
      <c r="A78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88" s="9">
        <v>73</v>
      </c>
      <c r="C788" s="10" t="str">
        <f t="shared" si="41"/>
        <v>2级-2级</v>
      </c>
      <c r="D788" s="10" t="s">
        <v>66</v>
      </c>
      <c r="E788" s="10" t="s">
        <v>81</v>
      </c>
      <c r="F788" s="10" t="s">
        <v>66</v>
      </c>
      <c r="G788" s="10" t="s">
        <v>78</v>
      </c>
      <c r="H788" s="81" t="s">
        <v>178</v>
      </c>
      <c r="I788" s="115" t="s">
        <v>9</v>
      </c>
      <c r="J788" s="26">
        <v>126</v>
      </c>
      <c r="K788" s="22"/>
      <c r="L788" s="23"/>
      <c r="M788" s="32"/>
      <c r="N788" s="24"/>
      <c r="O788" s="20"/>
      <c r="P788" s="20"/>
      <c r="Q788" s="33"/>
      <c r="R788" s="33"/>
      <c r="S788" s="33"/>
      <c r="T788">
        <v>145</v>
      </c>
      <c r="W788" t="s">
        <v>720</v>
      </c>
    </row>
    <row r="789" spans="1:23" ht="13">
      <c r="A78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89" s="9">
        <v>824</v>
      </c>
      <c r="C789" s="10" t="str">
        <f t="shared" si="41"/>
        <v>2级-2级</v>
      </c>
      <c r="D789" s="10" t="s">
        <v>66</v>
      </c>
      <c r="E789" s="10" t="s">
        <v>78</v>
      </c>
      <c r="F789" s="10" t="s">
        <v>66</v>
      </c>
      <c r="G789" s="10" t="s">
        <v>81</v>
      </c>
      <c r="H789" s="81" t="s">
        <v>297</v>
      </c>
      <c r="I789" s="77" t="s">
        <v>3</v>
      </c>
      <c r="J789" s="26">
        <v>126</v>
      </c>
      <c r="K789" s="22"/>
      <c r="L789" s="23"/>
      <c r="M789" s="32"/>
      <c r="N789" s="24"/>
      <c r="O789" s="20"/>
      <c r="P789" s="20"/>
      <c r="Q789" s="20"/>
      <c r="R789" s="20"/>
      <c r="S789" s="20"/>
      <c r="T789">
        <v>5</v>
      </c>
    </row>
    <row r="790" spans="1:23" ht="13">
      <c r="A790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90" s="9">
        <v>118</v>
      </c>
      <c r="C790" s="10" t="str">
        <f t="shared" si="41"/>
        <v>2级-3级</v>
      </c>
      <c r="D790" s="10" t="s">
        <v>66</v>
      </c>
      <c r="E790" s="10" t="s">
        <v>179</v>
      </c>
      <c r="F790" s="10" t="s">
        <v>69</v>
      </c>
      <c r="G790" s="10" t="s">
        <v>195</v>
      </c>
      <c r="H790" s="119" t="s">
        <v>193</v>
      </c>
      <c r="I790" s="77" t="s">
        <v>3</v>
      </c>
      <c r="J790" s="26">
        <v>121.00039999999998</v>
      </c>
      <c r="K790" s="22"/>
      <c r="L790" s="23"/>
      <c r="M790" s="32"/>
      <c r="N790" s="24"/>
      <c r="O790" s="20"/>
      <c r="P790" s="20"/>
      <c r="Q790" s="20"/>
      <c r="R790" s="20"/>
      <c r="S790" s="20"/>
      <c r="T790">
        <v>5</v>
      </c>
    </row>
    <row r="791" spans="1:23" ht="13" customHeight="1">
      <c r="A791" s="147" t="str">
        <f>HYPERLINK("C:\Users\chizh\Desktop\ffcell\提取结果.xlsx#'4内部关联现金流'!A1","[提取结果.xlsx]4内部关联现金流")</f>
        <v>[提取结果.xlsx]4内部关联现金流</v>
      </c>
      <c r="B791" s="9">
        <v>483</v>
      </c>
      <c r="C791" s="85" t="str">
        <f t="shared" si="41"/>
        <v>2级-2级</v>
      </c>
      <c r="D791" s="100" t="s">
        <v>66</v>
      </c>
      <c r="E791" s="85" t="s">
        <v>80</v>
      </c>
      <c r="F791" s="100" t="s">
        <v>66</v>
      </c>
      <c r="G791" s="100" t="s">
        <v>78</v>
      </c>
      <c r="H791" s="104" t="s">
        <v>385</v>
      </c>
      <c r="I791" s="94" t="s">
        <v>7</v>
      </c>
      <c r="J791" s="89">
        <v>112</v>
      </c>
      <c r="K791" s="22"/>
      <c r="L791" s="23"/>
      <c r="M791" s="20"/>
      <c r="N791" s="24"/>
      <c r="O791" s="20"/>
      <c r="P791" s="20"/>
      <c r="Q791" s="20"/>
      <c r="R791" s="20"/>
      <c r="S791" s="20"/>
      <c r="T791">
        <v>64</v>
      </c>
    </row>
    <row r="792" spans="1:23" ht="13">
      <c r="A79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92" s="9">
        <v>828</v>
      </c>
      <c r="C792" s="10" t="str">
        <f t="shared" si="41"/>
        <v>2级-2级</v>
      </c>
      <c r="D792" s="10" t="s">
        <v>66</v>
      </c>
      <c r="E792" s="10" t="s">
        <v>78</v>
      </c>
      <c r="F792" s="10" t="s">
        <v>66</v>
      </c>
      <c r="G792" s="10" t="s">
        <v>80</v>
      </c>
      <c r="H792" s="81" t="s">
        <v>297</v>
      </c>
      <c r="I792" s="77" t="s">
        <v>3</v>
      </c>
      <c r="J792" s="26">
        <v>112</v>
      </c>
      <c r="K792" s="22"/>
      <c r="L792" s="23"/>
      <c r="M792" s="40"/>
      <c r="N792" s="24"/>
      <c r="O792" s="20"/>
      <c r="P792" s="20" t="str">
        <f>IF(N792=0,"OK","待核对")</f>
        <v>OK</v>
      </c>
      <c r="Q792" s="20"/>
      <c r="R792" s="20"/>
      <c r="S792" s="20"/>
      <c r="T792">
        <v>9</v>
      </c>
    </row>
    <row r="793" spans="1:23" ht="13">
      <c r="A79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93" s="9">
        <v>629</v>
      </c>
      <c r="C793" s="10" t="s">
        <v>499</v>
      </c>
      <c r="D793" s="10" t="s">
        <v>69</v>
      </c>
      <c r="E793" s="10" t="s">
        <v>70</v>
      </c>
      <c r="F793" s="10" t="s">
        <v>69</v>
      </c>
      <c r="G793" s="10" t="s">
        <v>180</v>
      </c>
      <c r="H793" s="79" t="s">
        <v>510</v>
      </c>
      <c r="I793" s="77" t="s">
        <v>7</v>
      </c>
      <c r="J793" s="26">
        <v>109.8</v>
      </c>
      <c r="K793" s="22"/>
      <c r="L793" s="23"/>
      <c r="M793" s="20"/>
      <c r="N793" s="24"/>
      <c r="O793" s="20"/>
      <c r="P793" s="20"/>
      <c r="Q793" s="20"/>
      <c r="R793" s="20"/>
      <c r="S793" s="20"/>
      <c r="T793">
        <v>54</v>
      </c>
    </row>
    <row r="794" spans="1:23" ht="13">
      <c r="A79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794" s="9">
        <v>69</v>
      </c>
      <c r="C794" s="10" t="str">
        <f>TEXT(D794,"000")&amp;"-"&amp;TEXT(F794,"000")</f>
        <v>2级-2级</v>
      </c>
      <c r="D794" s="10" t="s">
        <v>66</v>
      </c>
      <c r="E794" s="10" t="s">
        <v>81</v>
      </c>
      <c r="F794" s="10" t="s">
        <v>66</v>
      </c>
      <c r="G794" s="10" t="s">
        <v>179</v>
      </c>
      <c r="H794" s="81" t="s">
        <v>178</v>
      </c>
      <c r="I794" s="115" t="s">
        <v>9</v>
      </c>
      <c r="J794" s="26">
        <v>99</v>
      </c>
      <c r="K794" s="22"/>
      <c r="L794" s="23"/>
      <c r="M794" s="32"/>
      <c r="N794" s="24"/>
      <c r="O794" s="20"/>
      <c r="P794" s="20"/>
      <c r="Q794" s="33"/>
      <c r="R794" s="33"/>
      <c r="S794" s="33"/>
      <c r="T794">
        <v>141</v>
      </c>
      <c r="W794" t="s">
        <v>716</v>
      </c>
    </row>
    <row r="795" spans="1:23" ht="13">
      <c r="A795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795" s="9">
        <v>128</v>
      </c>
      <c r="C795" s="10" t="str">
        <f>TEXT(D795,"000")&amp;"-"&amp;TEXT(F795,"000")</f>
        <v>2级-2级</v>
      </c>
      <c r="D795" s="10" t="s">
        <v>66</v>
      </c>
      <c r="E795" s="10" t="s">
        <v>179</v>
      </c>
      <c r="F795" s="10" t="s">
        <v>66</v>
      </c>
      <c r="G795" s="10" t="s">
        <v>81</v>
      </c>
      <c r="H795" s="79" t="s">
        <v>193</v>
      </c>
      <c r="I795" s="77" t="s">
        <v>3</v>
      </c>
      <c r="J795" s="26">
        <v>98.999299999999991</v>
      </c>
      <c r="K795" s="22"/>
      <c r="L795" s="23"/>
      <c r="M795" s="20"/>
      <c r="N795" s="24"/>
      <c r="O795" s="20"/>
      <c r="P795" s="20"/>
      <c r="Q795" s="20"/>
      <c r="R795" s="20"/>
      <c r="S795" s="20"/>
      <c r="T795">
        <v>15</v>
      </c>
    </row>
    <row r="796" spans="1:23" ht="13" customHeight="1">
      <c r="A796" s="147" t="str">
        <f>HYPERLINK("C:\Users\chizh\Desktop\ffcell\提取结果.xlsx#'4内部关联现金流'!A1","[提取结果.xlsx]4内部关联现金流")</f>
        <v>[提取结果.xlsx]4内部关联现金流</v>
      </c>
      <c r="B796" s="9">
        <v>463</v>
      </c>
      <c r="C796" s="85" t="str">
        <f>TEXT(D796,"000")&amp;"-"&amp;TEXT(F796,"000")</f>
        <v>3级-3级</v>
      </c>
      <c r="D796" s="100" t="s">
        <v>69</v>
      </c>
      <c r="E796" s="85" t="s">
        <v>80</v>
      </c>
      <c r="F796" s="100" t="s">
        <v>69</v>
      </c>
      <c r="G796" s="100" t="s">
        <v>70</v>
      </c>
      <c r="H796" s="104" t="s">
        <v>380</v>
      </c>
      <c r="I796" s="97" t="s">
        <v>3</v>
      </c>
      <c r="J796" s="89">
        <v>91.2</v>
      </c>
      <c r="K796" s="22"/>
      <c r="L796" s="23"/>
      <c r="M796" s="20"/>
      <c r="N796" s="24"/>
      <c r="O796" s="20"/>
      <c r="P796" s="20"/>
      <c r="Q796" s="20"/>
      <c r="R796" s="20"/>
      <c r="S796" s="20"/>
      <c r="T796">
        <v>44</v>
      </c>
    </row>
    <row r="797" spans="1:23" ht="13">
      <c r="A79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97" s="9">
        <v>631</v>
      </c>
      <c r="C797" s="10" t="s">
        <v>500</v>
      </c>
      <c r="D797" s="10" t="s">
        <v>69</v>
      </c>
      <c r="E797" s="10" t="s">
        <v>70</v>
      </c>
      <c r="F797" s="10" t="s">
        <v>66</v>
      </c>
      <c r="G797" s="10" t="s">
        <v>80</v>
      </c>
      <c r="H797" s="79" t="s">
        <v>510</v>
      </c>
      <c r="I797" s="77" t="s">
        <v>7</v>
      </c>
      <c r="J797" s="26">
        <v>91.2</v>
      </c>
      <c r="K797" s="22"/>
      <c r="L797" s="23"/>
      <c r="M797" s="20"/>
      <c r="N797" s="24"/>
      <c r="O797" s="20"/>
      <c r="P797" s="20" t="s">
        <v>501</v>
      </c>
      <c r="Q797" s="20"/>
      <c r="R797" s="20"/>
      <c r="S797" s="20"/>
      <c r="T797">
        <v>56</v>
      </c>
    </row>
    <row r="798" spans="1:23" ht="13">
      <c r="A79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98" s="9">
        <v>703</v>
      </c>
      <c r="C798" s="121" t="str">
        <f t="shared" ref="C798:C803" si="42">TEXT(D798,"000")&amp;"-"&amp;TEXT(F798,"000")</f>
        <v>3级-2级</v>
      </c>
      <c r="D798" s="121" t="s">
        <v>69</v>
      </c>
      <c r="E798" s="121" t="s">
        <v>371</v>
      </c>
      <c r="F798" s="121" t="s">
        <v>66</v>
      </c>
      <c r="G798" s="121" t="s">
        <v>80</v>
      </c>
      <c r="H798" s="144" t="s">
        <v>610</v>
      </c>
      <c r="I798" s="124" t="s">
        <v>6</v>
      </c>
      <c r="J798" s="123">
        <v>91.2</v>
      </c>
      <c r="K798" s="22"/>
      <c r="L798" s="23"/>
      <c r="M798" s="38"/>
      <c r="N798" s="24"/>
      <c r="O798" s="20"/>
      <c r="P798" s="20" t="str">
        <f>IF(N798=0,"OK","待核对")</f>
        <v>OK</v>
      </c>
      <c r="Q798" s="20"/>
      <c r="R798" s="20"/>
      <c r="S798" s="20"/>
      <c r="T798">
        <v>210</v>
      </c>
    </row>
    <row r="799" spans="1:23" ht="13" customHeight="1">
      <c r="A799" s="147" t="str">
        <f>HYPERLINK("C:\Users\chizh\Desktop\ffcell\提取结果.xlsx#'4内部关联现金流'!A1","[提取结果.xlsx]4内部关联现金流")</f>
        <v>[提取结果.xlsx]4内部关联现金流</v>
      </c>
      <c r="B799" s="9">
        <v>452</v>
      </c>
      <c r="C799" s="85" t="str">
        <f t="shared" si="42"/>
        <v>2级-2级</v>
      </c>
      <c r="D799" s="100" t="s">
        <v>66</v>
      </c>
      <c r="E799" s="85" t="s">
        <v>80</v>
      </c>
      <c r="F799" s="100" t="s">
        <v>66</v>
      </c>
      <c r="G799" s="98" t="s">
        <v>161</v>
      </c>
      <c r="H799" s="97" t="s">
        <v>7</v>
      </c>
      <c r="I799" s="97" t="s">
        <v>7</v>
      </c>
      <c r="J799" s="89">
        <v>88</v>
      </c>
      <c r="K799" s="22"/>
      <c r="L799" s="23"/>
      <c r="M799" s="20"/>
      <c r="N799" s="24"/>
      <c r="O799" s="20"/>
      <c r="P799" s="20"/>
      <c r="Q799" s="20"/>
      <c r="R799" s="20"/>
      <c r="S799" s="20"/>
      <c r="T799">
        <v>33</v>
      </c>
    </row>
    <row r="800" spans="1:23" ht="13" customHeight="1">
      <c r="A800" s="147" t="str">
        <f>HYPERLINK("C:\Users\chizh\Desktop\ffcell\提取结果.xlsx#'4内部关联现金流'!A1","[提取结果.xlsx]4内部关联现金流")</f>
        <v>[提取结果.xlsx]4内部关联现金流</v>
      </c>
      <c r="B800" s="9">
        <v>494</v>
      </c>
      <c r="C800" s="85" t="str">
        <f t="shared" si="42"/>
        <v>2级-2级</v>
      </c>
      <c r="D800" s="100" t="s">
        <v>66</v>
      </c>
      <c r="E800" s="85" t="s">
        <v>80</v>
      </c>
      <c r="F800" s="100" t="s">
        <v>66</v>
      </c>
      <c r="G800" s="100" t="s">
        <v>179</v>
      </c>
      <c r="H800" s="104" t="s">
        <v>385</v>
      </c>
      <c r="I800" s="94" t="s">
        <v>7</v>
      </c>
      <c r="J800" s="89">
        <v>88</v>
      </c>
      <c r="K800" s="22"/>
      <c r="L800" s="23"/>
      <c r="M800" s="20"/>
      <c r="N800" s="24"/>
      <c r="O800" s="20"/>
      <c r="P800" s="20"/>
      <c r="Q800" s="20"/>
      <c r="R800" s="20"/>
      <c r="S800" s="20"/>
      <c r="T800">
        <v>75</v>
      </c>
    </row>
    <row r="801" spans="1:27" ht="13">
      <c r="A80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01" s="9">
        <v>768</v>
      </c>
      <c r="C801" s="121" t="str">
        <f t="shared" si="42"/>
        <v>3级-2级</v>
      </c>
      <c r="D801" s="121" t="s">
        <v>69</v>
      </c>
      <c r="E801" s="121" t="s">
        <v>161</v>
      </c>
      <c r="F801" s="121" t="s">
        <v>66</v>
      </c>
      <c r="G801" s="121" t="s">
        <v>80</v>
      </c>
      <c r="H801" s="144" t="s">
        <v>669</v>
      </c>
      <c r="I801" s="124" t="s">
        <v>3</v>
      </c>
      <c r="J801" s="123">
        <v>88</v>
      </c>
      <c r="K801" s="22"/>
      <c r="L801" s="23"/>
      <c r="M801" s="38"/>
      <c r="N801" s="24"/>
      <c r="O801" s="20"/>
      <c r="P801" s="20" t="str">
        <f>IF(N801=0,"OK","待核对")</f>
        <v>OK</v>
      </c>
      <c r="Q801" s="20"/>
      <c r="R801" s="20"/>
      <c r="S801" s="20"/>
      <c r="T801">
        <v>378</v>
      </c>
    </row>
    <row r="802" spans="1:27" ht="13">
      <c r="A80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02" s="9">
        <v>854</v>
      </c>
      <c r="C802" s="10" t="str">
        <f t="shared" si="42"/>
        <v>2级-3级</v>
      </c>
      <c r="D802" s="73" t="s">
        <v>66</v>
      </c>
      <c r="E802" s="73" t="s">
        <v>78</v>
      </c>
      <c r="F802" s="73" t="s">
        <v>69</v>
      </c>
      <c r="G802" s="73" t="s">
        <v>96</v>
      </c>
      <c r="H802" s="119" t="s">
        <v>297</v>
      </c>
      <c r="I802" s="77" t="s">
        <v>3</v>
      </c>
      <c r="J802" s="26">
        <v>84</v>
      </c>
      <c r="K802" s="22"/>
      <c r="L802" s="23"/>
      <c r="M802" s="20"/>
      <c r="N802" s="24"/>
      <c r="O802" s="20"/>
      <c r="P802" s="20"/>
      <c r="Q802" s="20"/>
      <c r="R802" s="20"/>
      <c r="S802" s="20"/>
      <c r="T802">
        <v>35</v>
      </c>
    </row>
    <row r="803" spans="1:27" ht="13">
      <c r="A80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03" s="9">
        <v>817</v>
      </c>
      <c r="C803" s="121" t="str">
        <f t="shared" si="42"/>
        <v>4级-1级</v>
      </c>
      <c r="D803" s="121" t="s">
        <v>72</v>
      </c>
      <c r="E803" s="121" t="s">
        <v>386</v>
      </c>
      <c r="F803" s="121" t="s">
        <v>64</v>
      </c>
      <c r="G803" s="121" t="s">
        <v>65</v>
      </c>
      <c r="H803" s="144" t="s">
        <v>544</v>
      </c>
      <c r="I803" s="124" t="s">
        <v>3</v>
      </c>
      <c r="J803" s="123">
        <v>80</v>
      </c>
      <c r="K803" s="54"/>
      <c r="L803" s="55"/>
      <c r="M803" s="56"/>
      <c r="N803" s="57"/>
      <c r="O803" s="58"/>
      <c r="P803" s="58"/>
      <c r="Q803" s="58"/>
      <c r="R803" s="58"/>
      <c r="S803" s="58"/>
      <c r="T803">
        <v>485</v>
      </c>
    </row>
    <row r="804" spans="1:27" ht="13">
      <c r="A80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04" s="9">
        <v>630</v>
      </c>
      <c r="C804" s="10" t="s">
        <v>499</v>
      </c>
      <c r="D804" s="10" t="s">
        <v>69</v>
      </c>
      <c r="E804" s="10" t="s">
        <v>70</v>
      </c>
      <c r="F804" s="10" t="s">
        <v>69</v>
      </c>
      <c r="G804" s="10" t="s">
        <v>102</v>
      </c>
      <c r="H804" s="79" t="s">
        <v>510</v>
      </c>
      <c r="I804" s="77" t="s">
        <v>7</v>
      </c>
      <c r="J804" s="26">
        <v>79.2</v>
      </c>
      <c r="K804" s="22"/>
      <c r="L804" s="23"/>
      <c r="M804" s="20"/>
      <c r="N804" s="24"/>
      <c r="O804" s="20"/>
      <c r="P804" s="20"/>
      <c r="Q804" s="20"/>
      <c r="R804" s="20"/>
      <c r="S804" s="20"/>
      <c r="T804">
        <v>55</v>
      </c>
    </row>
    <row r="805" spans="1:27" ht="13">
      <c r="A80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05" s="9">
        <v>705</v>
      </c>
      <c r="C805" s="121" t="str">
        <f t="shared" ref="C805:C813" si="43">TEXT(D805,"000")&amp;"-"&amp;TEXT(F805,"000")</f>
        <v>3级-3级</v>
      </c>
      <c r="D805" s="121" t="s">
        <v>69</v>
      </c>
      <c r="E805" s="121" t="s">
        <v>371</v>
      </c>
      <c r="F805" s="121" t="s">
        <v>69</v>
      </c>
      <c r="G805" s="121" t="s">
        <v>102</v>
      </c>
      <c r="H805" s="144" t="s">
        <v>610</v>
      </c>
      <c r="I805" s="124" t="s">
        <v>6</v>
      </c>
      <c r="J805" s="123">
        <v>79.2</v>
      </c>
      <c r="K805" s="22"/>
      <c r="L805" s="23"/>
      <c r="M805" s="40"/>
      <c r="N805" s="24"/>
      <c r="O805" s="20"/>
      <c r="P805" s="20" t="str">
        <f>IF(N805=0,"OK","待核对")</f>
        <v>OK</v>
      </c>
      <c r="Q805" s="20"/>
      <c r="R805" s="20"/>
      <c r="S805" s="20"/>
      <c r="T805">
        <v>212</v>
      </c>
    </row>
    <row r="806" spans="1:27" s="178" customFormat="1" ht="13">
      <c r="A80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06" s="9">
        <v>691</v>
      </c>
      <c r="C806" s="121" t="str">
        <f t="shared" si="43"/>
        <v>3级-3级</v>
      </c>
      <c r="D806" s="121" t="s">
        <v>69</v>
      </c>
      <c r="E806" s="121" t="s">
        <v>381</v>
      </c>
      <c r="F806" s="121" t="s">
        <v>69</v>
      </c>
      <c r="G806" s="121" t="s">
        <v>446</v>
      </c>
      <c r="H806" s="144" t="s">
        <v>603</v>
      </c>
      <c r="I806" s="124" t="s">
        <v>6</v>
      </c>
      <c r="J806" s="123">
        <v>70</v>
      </c>
      <c r="K806" s="54"/>
      <c r="L806" s="55"/>
      <c r="M806" s="60"/>
      <c r="N806" s="57"/>
      <c r="O806" s="58"/>
      <c r="P806" s="58" t="str">
        <f>IF(N806=0,"OK","待核对")</f>
        <v>OK</v>
      </c>
      <c r="Q806" s="58"/>
      <c r="R806" s="58"/>
      <c r="S806" s="58"/>
      <c r="T806">
        <v>186</v>
      </c>
      <c r="U806"/>
      <c r="V806"/>
      <c r="W806"/>
      <c r="X806"/>
      <c r="Y806"/>
      <c r="Z806"/>
      <c r="AA806"/>
    </row>
    <row r="807" spans="1:27" s="178" customFormat="1" ht="13">
      <c r="A80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07" s="9">
        <v>834</v>
      </c>
      <c r="C807" s="10" t="str">
        <f t="shared" si="43"/>
        <v>2级-3级</v>
      </c>
      <c r="D807" s="10" t="s">
        <v>66</v>
      </c>
      <c r="E807" s="10" t="s">
        <v>78</v>
      </c>
      <c r="F807" s="10" t="s">
        <v>69</v>
      </c>
      <c r="G807" s="10" t="s">
        <v>381</v>
      </c>
      <c r="H807" s="81" t="s">
        <v>297</v>
      </c>
      <c r="I807" s="77" t="s">
        <v>3</v>
      </c>
      <c r="J807" s="26">
        <v>70</v>
      </c>
      <c r="K807" s="22"/>
      <c r="L807" s="23"/>
      <c r="M807" s="20"/>
      <c r="N807" s="24"/>
      <c r="O807" s="20"/>
      <c r="P807" s="20"/>
      <c r="Q807" s="20"/>
      <c r="R807" s="20"/>
      <c r="S807" s="20"/>
      <c r="T807">
        <v>15</v>
      </c>
      <c r="U807"/>
      <c r="V807"/>
      <c r="W807"/>
      <c r="X807"/>
      <c r="Y807"/>
      <c r="Z807"/>
      <c r="AA807"/>
    </row>
    <row r="808" spans="1:27" ht="13">
      <c r="A808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808" s="9">
        <v>123</v>
      </c>
      <c r="C808" s="10" t="str">
        <f t="shared" si="43"/>
        <v>2级-3级</v>
      </c>
      <c r="D808" s="10" t="s">
        <v>66</v>
      </c>
      <c r="E808" s="10" t="s">
        <v>179</v>
      </c>
      <c r="F808" s="10" t="s">
        <v>69</v>
      </c>
      <c r="G808" s="10" t="s">
        <v>96</v>
      </c>
      <c r="H808" s="79" t="s">
        <v>193</v>
      </c>
      <c r="I808" s="77" t="s">
        <v>3</v>
      </c>
      <c r="J808" s="26">
        <v>66.003299999999996</v>
      </c>
      <c r="K808" s="22"/>
      <c r="L808" s="23"/>
      <c r="M808" s="40"/>
      <c r="N808" s="24"/>
      <c r="O808" s="20"/>
      <c r="P808" s="20" t="str">
        <f>IF(N808=0,"OK","待核对")</f>
        <v>OK</v>
      </c>
      <c r="Q808" s="20"/>
      <c r="R808" s="20"/>
      <c r="S808" s="20"/>
      <c r="T808">
        <v>10</v>
      </c>
    </row>
    <row r="809" spans="1:27" ht="13" customHeight="1">
      <c r="A809" s="147" t="str">
        <f>HYPERLINK("C:\Users\chizh\Desktop\ffcell\提取结果.xlsx#'4内部关联现金流'!A1","[提取结果.xlsx]4内部关联现金流")</f>
        <v>[提取结果.xlsx]4内部关联现金流</v>
      </c>
      <c r="B809" s="9">
        <v>495</v>
      </c>
      <c r="C809" s="85" t="str">
        <f t="shared" si="43"/>
        <v>3级-3级</v>
      </c>
      <c r="D809" s="100" t="s">
        <v>69</v>
      </c>
      <c r="E809" s="85" t="s">
        <v>80</v>
      </c>
      <c r="F809" s="100" t="s">
        <v>69</v>
      </c>
      <c r="G809" s="100" t="s">
        <v>392</v>
      </c>
      <c r="H809" s="104" t="s">
        <v>380</v>
      </c>
      <c r="I809" s="97" t="s">
        <v>3</v>
      </c>
      <c r="J809" s="89">
        <v>66</v>
      </c>
      <c r="K809" s="22"/>
      <c r="L809" s="23"/>
      <c r="M809" s="20"/>
      <c r="N809" s="24"/>
      <c r="O809" s="20"/>
      <c r="P809" s="20"/>
      <c r="Q809" s="20"/>
      <c r="R809" s="20"/>
      <c r="S809" s="20"/>
      <c r="T809">
        <v>76</v>
      </c>
    </row>
    <row r="810" spans="1:27" ht="13">
      <c r="A8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10" s="9">
        <v>790</v>
      </c>
      <c r="C810" s="121" t="str">
        <f t="shared" si="43"/>
        <v>3级-3级</v>
      </c>
      <c r="D810" s="121" t="s">
        <v>69</v>
      </c>
      <c r="E810" s="121" t="s">
        <v>161</v>
      </c>
      <c r="F810" s="121" t="s">
        <v>69</v>
      </c>
      <c r="G810" s="121" t="s">
        <v>96</v>
      </c>
      <c r="H810" s="144" t="s">
        <v>669</v>
      </c>
      <c r="I810" s="124" t="s">
        <v>3</v>
      </c>
      <c r="J810" s="123">
        <v>66</v>
      </c>
      <c r="K810" s="22"/>
      <c r="L810" s="23"/>
      <c r="M810" s="20"/>
      <c r="N810" s="24"/>
      <c r="O810" s="20"/>
      <c r="P810" s="20"/>
      <c r="Q810" s="20"/>
      <c r="R810" s="20"/>
      <c r="S810" s="20"/>
      <c r="T810">
        <v>414</v>
      </c>
    </row>
    <row r="811" spans="1:27" s="178" customFormat="1" ht="13" customHeight="1">
      <c r="A811" s="147" t="str">
        <f>HYPERLINK("C:\Users\chizh\Desktop\ffcell\提取结果.xlsx#'4内部关联现金流'!A1","[提取结果.xlsx]4内部关联现金流")</f>
        <v>[提取结果.xlsx]4内部关联现金流</v>
      </c>
      <c r="B811" s="9">
        <v>444</v>
      </c>
      <c r="C811" s="85" t="str">
        <f t="shared" si="43"/>
        <v>3级-3级</v>
      </c>
      <c r="D811" s="100" t="s">
        <v>69</v>
      </c>
      <c r="E811" s="85" t="s">
        <v>80</v>
      </c>
      <c r="F811" s="100" t="s">
        <v>69</v>
      </c>
      <c r="G811" s="100" t="s">
        <v>231</v>
      </c>
      <c r="H811" s="97" t="s">
        <v>380</v>
      </c>
      <c r="I811" s="97" t="s">
        <v>3</v>
      </c>
      <c r="J811" s="99">
        <v>60.8</v>
      </c>
      <c r="K811" s="22"/>
      <c r="L811" s="23"/>
      <c r="M811" s="20"/>
      <c r="N811" s="24"/>
      <c r="O811" s="20"/>
      <c r="P811" s="20"/>
      <c r="Q811" s="20"/>
      <c r="R811" s="20"/>
      <c r="S811" s="20"/>
      <c r="T811">
        <v>25</v>
      </c>
      <c r="U811"/>
      <c r="V811"/>
      <c r="W811"/>
      <c r="X811"/>
      <c r="Y811"/>
      <c r="Z811"/>
      <c r="AA811"/>
    </row>
    <row r="812" spans="1:27" s="178" customFormat="1" ht="13" customHeight="1">
      <c r="A812" s="147" t="str">
        <f>HYPERLINK("C:\Users\chizh\Desktop\ffcell\提取结果.xlsx#'4内部关联现金流'!A1","[提取结果.xlsx]4内部关联现金流")</f>
        <v>[提取结果.xlsx]4内部关联现金流</v>
      </c>
      <c r="B812" s="9">
        <v>491</v>
      </c>
      <c r="C812" s="85" t="str">
        <f t="shared" si="43"/>
        <v>3级-3级</v>
      </c>
      <c r="D812" s="100" t="s">
        <v>69</v>
      </c>
      <c r="E812" s="85" t="s">
        <v>80</v>
      </c>
      <c r="F812" s="100" t="s">
        <v>69</v>
      </c>
      <c r="G812" s="100" t="s">
        <v>213</v>
      </c>
      <c r="H812" s="104" t="s">
        <v>380</v>
      </c>
      <c r="I812" s="97" t="s">
        <v>3</v>
      </c>
      <c r="J812" s="89">
        <v>60.8</v>
      </c>
      <c r="K812" s="22"/>
      <c r="L812" s="23"/>
      <c r="M812" s="20"/>
      <c r="N812" s="24"/>
      <c r="O812" s="20"/>
      <c r="P812" s="20"/>
      <c r="Q812" s="20"/>
      <c r="R812" s="20"/>
      <c r="S812" s="20"/>
      <c r="T812">
        <v>72</v>
      </c>
      <c r="U812"/>
      <c r="V812"/>
      <c r="W812"/>
      <c r="X812"/>
      <c r="Y812"/>
      <c r="Z812"/>
      <c r="AA812"/>
    </row>
    <row r="813" spans="1:27" ht="13">
      <c r="A81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13" s="9">
        <v>692</v>
      </c>
      <c r="C813" s="121" t="str">
        <f t="shared" si="43"/>
        <v>3级-3级</v>
      </c>
      <c r="D813" s="121" t="s">
        <v>69</v>
      </c>
      <c r="E813" s="121" t="s">
        <v>381</v>
      </c>
      <c r="F813" s="121" t="s">
        <v>69</v>
      </c>
      <c r="G813" s="121" t="s">
        <v>444</v>
      </c>
      <c r="H813" s="144" t="s">
        <v>603</v>
      </c>
      <c r="I813" s="124" t="s">
        <v>6</v>
      </c>
      <c r="J813" s="123">
        <v>55</v>
      </c>
      <c r="K813" s="54"/>
      <c r="L813" s="55"/>
      <c r="M813" s="58"/>
      <c r="N813" s="57"/>
      <c r="O813" s="58"/>
      <c r="P813" s="58" t="str">
        <f>IF(N813=0,"OK","待核对")</f>
        <v>OK</v>
      </c>
      <c r="Q813" s="58"/>
      <c r="R813" s="58"/>
      <c r="S813" s="58"/>
      <c r="T813">
        <v>187</v>
      </c>
    </row>
    <row r="814" spans="1:27" ht="13">
      <c r="A81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14" s="9">
        <v>628</v>
      </c>
      <c r="C814" s="10" t="s">
        <v>500</v>
      </c>
      <c r="D814" s="10" t="s">
        <v>69</v>
      </c>
      <c r="E814" s="10" t="s">
        <v>70</v>
      </c>
      <c r="F814" s="10" t="s">
        <v>66</v>
      </c>
      <c r="G814" s="10" t="s">
        <v>78</v>
      </c>
      <c r="H814" s="79" t="s">
        <v>510</v>
      </c>
      <c r="I814" s="77" t="s">
        <v>7</v>
      </c>
      <c r="J814" s="26">
        <v>42</v>
      </c>
      <c r="K814" s="22"/>
      <c r="L814" s="23"/>
      <c r="M814" s="20"/>
      <c r="N814" s="24"/>
      <c r="O814" s="20"/>
      <c r="P814" s="20"/>
      <c r="Q814" s="20"/>
      <c r="R814" s="20"/>
      <c r="S814" s="20"/>
      <c r="T814">
        <v>53</v>
      </c>
    </row>
    <row r="815" spans="1:27" ht="13">
      <c r="A81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15" s="9">
        <v>704</v>
      </c>
      <c r="C815" s="121" t="str">
        <f>TEXT(D815,"000")&amp;"-"&amp;TEXT(F815,"000")</f>
        <v>3级-2级</v>
      </c>
      <c r="D815" s="121" t="s">
        <v>69</v>
      </c>
      <c r="E815" s="121" t="s">
        <v>371</v>
      </c>
      <c r="F815" s="121" t="s">
        <v>66</v>
      </c>
      <c r="G815" s="121" t="s">
        <v>78</v>
      </c>
      <c r="H815" s="144" t="s">
        <v>610</v>
      </c>
      <c r="I815" s="124" t="s">
        <v>6</v>
      </c>
      <c r="J815" s="123">
        <v>42</v>
      </c>
      <c r="K815" s="22"/>
      <c r="L815" s="23"/>
      <c r="M815" s="38"/>
      <c r="N815" s="24"/>
      <c r="O815" s="20"/>
      <c r="P815" s="20" t="str">
        <f>IF(N815=0,"OK","待核对")</f>
        <v>OK</v>
      </c>
      <c r="Q815" s="20"/>
      <c r="R815" s="20"/>
      <c r="S815" s="20"/>
      <c r="T815">
        <v>211</v>
      </c>
    </row>
    <row r="816" spans="1:27" ht="13">
      <c r="A81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16" s="9">
        <v>837</v>
      </c>
      <c r="C816" s="10" t="str">
        <f>TEXT(D816,"000")&amp;"-"&amp;TEXT(F816,"000")</f>
        <v>2级-3级</v>
      </c>
      <c r="D816" s="10" t="s">
        <v>66</v>
      </c>
      <c r="E816" s="10" t="s">
        <v>78</v>
      </c>
      <c r="F816" s="10" t="s">
        <v>69</v>
      </c>
      <c r="G816" s="10" t="s">
        <v>371</v>
      </c>
      <c r="H816" s="81" t="s">
        <v>297</v>
      </c>
      <c r="I816" s="77" t="s">
        <v>3</v>
      </c>
      <c r="J816" s="26">
        <v>42</v>
      </c>
      <c r="K816" s="22"/>
      <c r="L816" s="23"/>
      <c r="M816" s="20"/>
      <c r="N816" s="24"/>
      <c r="O816" s="20"/>
      <c r="P816" s="20"/>
      <c r="Q816" s="20"/>
      <c r="R816" s="20"/>
      <c r="S816" s="20"/>
      <c r="T816">
        <v>18</v>
      </c>
    </row>
    <row r="817" spans="1:27" ht="13">
      <c r="A81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17" s="9">
        <v>861</v>
      </c>
      <c r="C817" s="10" t="str">
        <f>TEXT(D817,"000")&amp;"-"&amp;TEXT(F817,"000")</f>
        <v>2级-3级</v>
      </c>
      <c r="D817" s="73" t="s">
        <v>66</v>
      </c>
      <c r="E817" s="73" t="s">
        <v>78</v>
      </c>
      <c r="F817" s="73" t="s">
        <v>69</v>
      </c>
      <c r="G817" s="73" t="s">
        <v>70</v>
      </c>
      <c r="H817" s="119" t="s">
        <v>297</v>
      </c>
      <c r="I817" s="77" t="s">
        <v>3</v>
      </c>
      <c r="J817" s="26">
        <v>42</v>
      </c>
      <c r="K817" s="22"/>
      <c r="L817" s="23"/>
      <c r="M817" s="20"/>
      <c r="N817" s="24"/>
      <c r="O817" s="20"/>
      <c r="P817" s="20"/>
      <c r="Q817" s="20"/>
      <c r="R817" s="20"/>
      <c r="S817" s="20"/>
      <c r="T817">
        <v>42</v>
      </c>
    </row>
    <row r="818" spans="1:27" ht="13">
      <c r="A81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18" s="9">
        <v>626</v>
      </c>
      <c r="C818" s="10" t="s">
        <v>500</v>
      </c>
      <c r="D818" s="10" t="s">
        <v>69</v>
      </c>
      <c r="E818" s="10" t="s">
        <v>70</v>
      </c>
      <c r="F818" s="10" t="s">
        <v>66</v>
      </c>
      <c r="G818" s="10" t="s">
        <v>179</v>
      </c>
      <c r="H818" s="79" t="s">
        <v>510</v>
      </c>
      <c r="I818" s="77" t="s">
        <v>7</v>
      </c>
      <c r="J818" s="26">
        <v>33</v>
      </c>
      <c r="K818" s="22"/>
      <c r="L818" s="23"/>
      <c r="M818" s="20"/>
      <c r="N818" s="24"/>
      <c r="O818" s="20"/>
      <c r="P818" s="20"/>
      <c r="Q818" s="20"/>
      <c r="R818" s="20"/>
      <c r="S818" s="20"/>
      <c r="T818">
        <v>51</v>
      </c>
    </row>
    <row r="819" spans="1:27" ht="13">
      <c r="A81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19" s="9">
        <v>627</v>
      </c>
      <c r="C819" s="10" t="s">
        <v>499</v>
      </c>
      <c r="D819" s="10" t="s">
        <v>69</v>
      </c>
      <c r="E819" s="10" t="s">
        <v>70</v>
      </c>
      <c r="F819" s="10" t="s">
        <v>69</v>
      </c>
      <c r="G819" s="10" t="s">
        <v>161</v>
      </c>
      <c r="H819" s="79" t="s">
        <v>510</v>
      </c>
      <c r="I819" s="77" t="s">
        <v>7</v>
      </c>
      <c r="J819" s="26">
        <v>33</v>
      </c>
      <c r="K819" s="22"/>
      <c r="L819" s="23"/>
      <c r="M819" s="20"/>
      <c r="N819" s="24"/>
      <c r="O819" s="20"/>
      <c r="P819" s="20"/>
      <c r="Q819" s="20"/>
      <c r="R819" s="20"/>
      <c r="S819" s="20"/>
      <c r="T819">
        <v>52</v>
      </c>
    </row>
    <row r="820" spans="1:27" s="178" customFormat="1" ht="13">
      <c r="A82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20" s="9">
        <v>702</v>
      </c>
      <c r="C820" s="121" t="str">
        <f t="shared" ref="C820:C826" si="44">TEXT(D820,"000")&amp;"-"&amp;TEXT(F820,"000")</f>
        <v>3级-2级</v>
      </c>
      <c r="D820" s="121" t="s">
        <v>69</v>
      </c>
      <c r="E820" s="121" t="s">
        <v>371</v>
      </c>
      <c r="F820" s="121" t="s">
        <v>66</v>
      </c>
      <c r="G820" s="121" t="s">
        <v>179</v>
      </c>
      <c r="H820" s="144" t="s">
        <v>610</v>
      </c>
      <c r="I820" s="124" t="s">
        <v>6</v>
      </c>
      <c r="J820" s="123">
        <v>33</v>
      </c>
      <c r="K820" s="22"/>
      <c r="L820" s="23"/>
      <c r="M820" s="38"/>
      <c r="N820" s="24"/>
      <c r="O820" s="20"/>
      <c r="P820" s="20" t="str">
        <f>IF(N820=0,"OK","待核对")</f>
        <v>OK</v>
      </c>
      <c r="Q820" s="20"/>
      <c r="R820" s="20"/>
      <c r="S820" s="20"/>
      <c r="T820">
        <v>209</v>
      </c>
      <c r="U820"/>
      <c r="V820"/>
      <c r="W820"/>
      <c r="X820"/>
      <c r="Y820"/>
      <c r="Z820"/>
      <c r="AA820"/>
    </row>
    <row r="821" spans="1:27" ht="13">
      <c r="A82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21" s="9">
        <v>791</v>
      </c>
      <c r="C821" s="121" t="str">
        <f t="shared" si="44"/>
        <v>3级-3级</v>
      </c>
      <c r="D821" s="121" t="s">
        <v>69</v>
      </c>
      <c r="E821" s="121" t="s">
        <v>161</v>
      </c>
      <c r="F821" s="121" t="s">
        <v>69</v>
      </c>
      <c r="G821" s="121" t="s">
        <v>70</v>
      </c>
      <c r="H821" s="144" t="s">
        <v>669</v>
      </c>
      <c r="I821" s="124" t="s">
        <v>3</v>
      </c>
      <c r="J821" s="123">
        <v>33</v>
      </c>
      <c r="K821" s="22"/>
      <c r="L821" s="23"/>
      <c r="M821" s="20"/>
      <c r="N821" s="24"/>
      <c r="O821" s="20"/>
      <c r="P821" s="20"/>
      <c r="Q821" s="20"/>
      <c r="R821" s="20"/>
      <c r="S821" s="20"/>
      <c r="T821">
        <v>415</v>
      </c>
    </row>
    <row r="822" spans="1:27" ht="13" customHeight="1">
      <c r="A822" s="147" t="str">
        <f>HYPERLINK("C:\Users\chizh\Desktop\ffcell\提取结果.xlsx#'4内部关联现金流'!A1","[提取结果.xlsx]4内部关联现金流")</f>
        <v>[提取结果.xlsx]4内部关联现金流</v>
      </c>
      <c r="B822" s="9">
        <v>457</v>
      </c>
      <c r="C822" s="85" t="str">
        <f t="shared" si="44"/>
        <v>3级-3级</v>
      </c>
      <c r="D822" s="100" t="s">
        <v>69</v>
      </c>
      <c r="E822" s="85" t="s">
        <v>80</v>
      </c>
      <c r="F822" s="100" t="s">
        <v>69</v>
      </c>
      <c r="G822" s="100" t="s">
        <v>355</v>
      </c>
      <c r="H822" s="104" t="s">
        <v>380</v>
      </c>
      <c r="I822" s="97" t="s">
        <v>3</v>
      </c>
      <c r="J822" s="89">
        <v>30.4</v>
      </c>
      <c r="K822" s="22"/>
      <c r="L822" s="23"/>
      <c r="M822" s="20"/>
      <c r="N822" s="24"/>
      <c r="O822" s="20"/>
      <c r="P822" s="20"/>
      <c r="Q822" s="20"/>
      <c r="R822" s="20"/>
      <c r="S822" s="20"/>
      <c r="T822">
        <v>38</v>
      </c>
    </row>
    <row r="823" spans="1:27" s="178" customFormat="1" ht="13">
      <c r="A823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23" s="9">
        <v>822</v>
      </c>
      <c r="C823" s="10" t="str">
        <f t="shared" si="44"/>
        <v>2级-3级</v>
      </c>
      <c r="D823" s="10" t="s">
        <v>66</v>
      </c>
      <c r="E823" s="10" t="s">
        <v>78</v>
      </c>
      <c r="F823" s="10" t="s">
        <v>69</v>
      </c>
      <c r="G823" s="10" t="s">
        <v>213</v>
      </c>
      <c r="H823" s="81" t="s">
        <v>297</v>
      </c>
      <c r="I823" s="77" t="s">
        <v>3</v>
      </c>
      <c r="J823" s="26">
        <v>28</v>
      </c>
      <c r="K823" s="22"/>
      <c r="L823" s="23"/>
      <c r="M823" s="32"/>
      <c r="N823" s="24"/>
      <c r="O823" s="20"/>
      <c r="P823" s="20"/>
      <c r="Q823" s="20"/>
      <c r="R823" s="20"/>
      <c r="S823" s="20"/>
      <c r="T823">
        <v>3</v>
      </c>
      <c r="U823"/>
      <c r="V823"/>
      <c r="W823"/>
      <c r="X823"/>
      <c r="Y823"/>
      <c r="Z823"/>
      <c r="AA823"/>
    </row>
    <row r="824" spans="1:27" ht="13">
      <c r="A82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24" s="9">
        <v>832</v>
      </c>
      <c r="C824" s="10" t="str">
        <f t="shared" si="44"/>
        <v>2级-3级</v>
      </c>
      <c r="D824" s="10" t="s">
        <v>66</v>
      </c>
      <c r="E824" s="10" t="s">
        <v>78</v>
      </c>
      <c r="F824" s="10" t="s">
        <v>69</v>
      </c>
      <c r="G824" s="10" t="s">
        <v>231</v>
      </c>
      <c r="H824" s="81" t="s">
        <v>297</v>
      </c>
      <c r="I824" s="77" t="s">
        <v>3</v>
      </c>
      <c r="J824" s="26">
        <v>28</v>
      </c>
      <c r="K824" s="22"/>
      <c r="L824" s="23"/>
      <c r="M824" s="20"/>
      <c r="N824" s="24"/>
      <c r="O824" s="20"/>
      <c r="P824" s="20"/>
      <c r="Q824" s="20"/>
      <c r="R824" s="20"/>
      <c r="S824" s="20"/>
      <c r="T824">
        <v>13</v>
      </c>
    </row>
    <row r="825" spans="1:27" ht="13">
      <c r="A82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25" s="9">
        <v>836</v>
      </c>
      <c r="C825" s="10" t="str">
        <f t="shared" si="44"/>
        <v>2级-3级</v>
      </c>
      <c r="D825" s="10" t="s">
        <v>66</v>
      </c>
      <c r="E825" s="10" t="s">
        <v>78</v>
      </c>
      <c r="F825" s="10" t="s">
        <v>69</v>
      </c>
      <c r="G825" s="10" t="s">
        <v>355</v>
      </c>
      <c r="H825" s="81" t="s">
        <v>297</v>
      </c>
      <c r="I825" s="77" t="s">
        <v>3</v>
      </c>
      <c r="J825" s="26">
        <v>14</v>
      </c>
      <c r="K825" s="22"/>
      <c r="L825" s="23"/>
      <c r="M825" s="20"/>
      <c r="N825" s="24"/>
      <c r="O825" s="20"/>
      <c r="P825" s="20"/>
      <c r="Q825" s="20"/>
      <c r="R825" s="20"/>
      <c r="S825" s="20"/>
      <c r="T825">
        <v>17</v>
      </c>
    </row>
    <row r="826" spans="1:27" ht="13" customHeight="1">
      <c r="A826" s="147" t="str">
        <f>HYPERLINK("C:\Users\chizh\Desktop\ffcell\提取结果.xlsx#'4内部关联现金流'!A1","[提取结果.xlsx]4内部关联现金流")</f>
        <v>[提取结果.xlsx]4内部关联现金流</v>
      </c>
      <c r="B826" s="9">
        <v>484</v>
      </c>
      <c r="C826" s="85" t="str">
        <f t="shared" si="44"/>
        <v>2级-2级</v>
      </c>
      <c r="D826" s="100" t="s">
        <v>66</v>
      </c>
      <c r="E826" s="85" t="s">
        <v>80</v>
      </c>
      <c r="F826" s="100" t="s">
        <v>66</v>
      </c>
      <c r="G826" s="100" t="s">
        <v>106</v>
      </c>
      <c r="H826" s="104" t="s">
        <v>383</v>
      </c>
      <c r="I826" s="94" t="s">
        <v>6</v>
      </c>
      <c r="J826" s="89">
        <v>12</v>
      </c>
      <c r="K826" s="22"/>
      <c r="L826" s="23"/>
      <c r="M826" s="20"/>
      <c r="N826" s="24"/>
      <c r="O826" s="20"/>
      <c r="P826" s="20"/>
      <c r="Q826" s="20"/>
      <c r="R826" s="20"/>
      <c r="S826" s="20"/>
      <c r="T826">
        <v>65</v>
      </c>
    </row>
    <row r="827" spans="1:27" ht="13">
      <c r="A82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27" s="9">
        <v>643</v>
      </c>
      <c r="C827" s="10" t="s">
        <v>506</v>
      </c>
      <c r="D827" s="10" t="s">
        <v>66</v>
      </c>
      <c r="E827" s="10" t="s">
        <v>175</v>
      </c>
      <c r="F827" s="10" t="s">
        <v>66</v>
      </c>
      <c r="G827" s="10" t="s">
        <v>444</v>
      </c>
      <c r="H827" s="79" t="s">
        <v>513</v>
      </c>
      <c r="I827" s="77" t="s">
        <v>3</v>
      </c>
      <c r="J827" s="26">
        <v>0</v>
      </c>
      <c r="K827" s="22"/>
      <c r="L827" s="23"/>
      <c r="M827" s="20"/>
      <c r="N827" s="24"/>
      <c r="O827" s="20"/>
      <c r="P827" s="20"/>
      <c r="Q827" s="20"/>
      <c r="R827" s="20"/>
      <c r="S827" s="20"/>
      <c r="T827">
        <v>68</v>
      </c>
    </row>
    <row r="828" spans="1:27" ht="13">
      <c r="A82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28" s="9">
        <v>660</v>
      </c>
      <c r="C828" s="10" t="s">
        <v>506</v>
      </c>
      <c r="D828" s="10" t="s">
        <v>66</v>
      </c>
      <c r="E828" s="10" t="s">
        <v>175</v>
      </c>
      <c r="F828" s="10" t="s">
        <v>66</v>
      </c>
      <c r="G828" s="10" t="s">
        <v>441</v>
      </c>
      <c r="H828" s="79" t="s">
        <v>523</v>
      </c>
      <c r="I828" s="77" t="s">
        <v>9</v>
      </c>
      <c r="J828" s="26">
        <v>0</v>
      </c>
      <c r="K828" s="22"/>
      <c r="L828" s="23"/>
      <c r="M828" s="20"/>
      <c r="N828" s="24"/>
      <c r="O828" s="20"/>
      <c r="P828" s="20"/>
      <c r="Q828" s="20"/>
      <c r="R828" s="20"/>
      <c r="S828" s="20"/>
      <c r="T828">
        <v>88</v>
      </c>
    </row>
    <row r="829" spans="1:27" s="178" customFormat="1" ht="13">
      <c r="A829" s="147" t="str">
        <f t="shared" ref="A829:A853" si="45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29" s="9">
        <v>709</v>
      </c>
      <c r="C829" s="121" t="str">
        <f t="shared" ref="C829:C860" si="46">TEXT(D829,"000")&amp;"-"&amp;TEXT(F829,"000")</f>
        <v>3级-2级</v>
      </c>
      <c r="D829" s="121" t="s">
        <v>69</v>
      </c>
      <c r="E829" s="121" t="s">
        <v>180</v>
      </c>
      <c r="F829" s="121" t="s">
        <v>66</v>
      </c>
      <c r="G829" s="121" t="s">
        <v>80</v>
      </c>
      <c r="H829" s="144"/>
      <c r="I829" s="124" t="s">
        <v>3</v>
      </c>
      <c r="J829" s="123">
        <f>'[1]2内部关联交易'!J5681*1.13</f>
        <v>0</v>
      </c>
      <c r="K829" s="22"/>
      <c r="L829" s="23"/>
      <c r="M829" s="32"/>
      <c r="N829" s="24"/>
      <c r="O829" s="20"/>
      <c r="P829" s="20"/>
      <c r="Q829" s="20"/>
      <c r="R829" s="20"/>
      <c r="S829" s="20"/>
      <c r="T829">
        <v>250</v>
      </c>
      <c r="U829"/>
      <c r="V829"/>
      <c r="W829"/>
      <c r="X829"/>
      <c r="Y829"/>
      <c r="Z829"/>
      <c r="AA829"/>
    </row>
    <row r="830" spans="1:27" ht="13">
      <c r="A830" s="147" t="str">
        <f t="shared" si="45"/>
        <v>[提取结果.xlsx]02-关联交易等事项统计表-纺织公司-4内部关联现金流</v>
      </c>
      <c r="B830" s="9">
        <v>710</v>
      </c>
      <c r="C830" s="121" t="str">
        <f t="shared" si="46"/>
        <v>3级-2级</v>
      </c>
      <c r="D830" s="121" t="s">
        <v>69</v>
      </c>
      <c r="E830" s="121" t="s">
        <v>180</v>
      </c>
      <c r="F830" s="121" t="s">
        <v>66</v>
      </c>
      <c r="G830" s="121" t="s">
        <v>84</v>
      </c>
      <c r="H830" s="144"/>
      <c r="I830" s="124" t="s">
        <v>3</v>
      </c>
      <c r="J830" s="123">
        <f>'[1]2内部关联交易'!J5682*1.13</f>
        <v>0</v>
      </c>
      <c r="K830" s="22"/>
      <c r="L830" s="23"/>
      <c r="M830" s="32"/>
      <c r="N830" s="24"/>
      <c r="O830" s="20"/>
      <c r="P830" s="20"/>
      <c r="Q830" s="20"/>
      <c r="R830" s="20"/>
      <c r="S830" s="20"/>
      <c r="T830">
        <v>251</v>
      </c>
    </row>
    <row r="831" spans="1:27" ht="13">
      <c r="A831" s="147" t="str">
        <f t="shared" si="45"/>
        <v>[提取结果.xlsx]02-关联交易等事项统计表-纺织公司-4内部关联现金流</v>
      </c>
      <c r="B831" s="9">
        <v>711</v>
      </c>
      <c r="C831" s="121" t="str">
        <f t="shared" si="46"/>
        <v>3级-2级</v>
      </c>
      <c r="D831" s="121" t="s">
        <v>69</v>
      </c>
      <c r="E831" s="121" t="s">
        <v>180</v>
      </c>
      <c r="F831" s="121" t="s">
        <v>66</v>
      </c>
      <c r="G831" s="121" t="s">
        <v>179</v>
      </c>
      <c r="H831" s="144"/>
      <c r="I831" s="124" t="s">
        <v>3</v>
      </c>
      <c r="J831" s="123">
        <f>'[1]2内部关联交易'!J5684*1.13</f>
        <v>0</v>
      </c>
      <c r="K831" s="22"/>
      <c r="L831" s="23"/>
      <c r="M831" s="32"/>
      <c r="N831" s="24"/>
      <c r="O831" s="20"/>
      <c r="P831" s="20"/>
      <c r="Q831" s="20"/>
      <c r="R831" s="20"/>
      <c r="S831" s="20"/>
      <c r="T831">
        <v>253</v>
      </c>
    </row>
    <row r="832" spans="1:27" ht="13">
      <c r="A832" s="147" t="str">
        <f t="shared" si="45"/>
        <v>[提取结果.xlsx]02-关联交易等事项统计表-纺织公司-4内部关联现金流</v>
      </c>
      <c r="B832" s="9">
        <v>712</v>
      </c>
      <c r="C832" s="121" t="str">
        <f t="shared" si="46"/>
        <v>3级-3级</v>
      </c>
      <c r="D832" s="121" t="s">
        <v>69</v>
      </c>
      <c r="E832" s="121" t="s">
        <v>180</v>
      </c>
      <c r="F832" s="121" t="s">
        <v>69</v>
      </c>
      <c r="G832" s="121" t="s">
        <v>213</v>
      </c>
      <c r="H832" s="144"/>
      <c r="I832" s="124" t="s">
        <v>3</v>
      </c>
      <c r="J832" s="123">
        <f>'[1]2内部关联交易'!J5686*1.13</f>
        <v>0</v>
      </c>
      <c r="K832" s="22"/>
      <c r="L832" s="23"/>
      <c r="M832" s="38"/>
      <c r="N832" s="24"/>
      <c r="O832" s="20"/>
      <c r="P832" s="20" t="str">
        <f>IF(N832=0,"OK","待核对")</f>
        <v>OK</v>
      </c>
      <c r="Q832" s="20"/>
      <c r="R832" s="20"/>
      <c r="S832" s="20"/>
      <c r="T832">
        <v>255</v>
      </c>
    </row>
    <row r="833" spans="1:27" ht="13">
      <c r="A833" s="147" t="str">
        <f t="shared" si="45"/>
        <v>[提取结果.xlsx]02-关联交易等事项统计表-纺织公司-4内部关联现金流</v>
      </c>
      <c r="B833" s="9">
        <v>714</v>
      </c>
      <c r="C833" s="121" t="str">
        <f t="shared" si="46"/>
        <v>3级-2级</v>
      </c>
      <c r="D833" s="121" t="s">
        <v>69</v>
      </c>
      <c r="E833" s="121" t="s">
        <v>180</v>
      </c>
      <c r="F833" s="121" t="s">
        <v>66</v>
      </c>
      <c r="G833" s="121" t="s">
        <v>175</v>
      </c>
      <c r="H833" s="144"/>
      <c r="I833" s="124" t="s">
        <v>3</v>
      </c>
      <c r="J833" s="123">
        <f>'[1]2内部关联交易'!J5688*1.13</f>
        <v>0</v>
      </c>
      <c r="K833" s="22"/>
      <c r="L833" s="23"/>
      <c r="M833" s="38"/>
      <c r="N833" s="24"/>
      <c r="O833" s="20"/>
      <c r="P833" s="20" t="str">
        <f>IF(N833=0,"OK","待核对")</f>
        <v>OK</v>
      </c>
      <c r="Q833" s="20"/>
      <c r="R833" s="20"/>
      <c r="S833" s="20"/>
      <c r="T833">
        <v>257</v>
      </c>
    </row>
    <row r="834" spans="1:27" ht="13">
      <c r="A834" s="147" t="str">
        <f t="shared" si="45"/>
        <v>[提取结果.xlsx]02-关联交易等事项统计表-纺织公司-4内部关联现金流</v>
      </c>
      <c r="B834" s="9">
        <v>716</v>
      </c>
      <c r="C834" s="121" t="str">
        <f t="shared" si="46"/>
        <v>3级-2级</v>
      </c>
      <c r="D834" s="121" t="s">
        <v>69</v>
      </c>
      <c r="E834" s="121" t="s">
        <v>180</v>
      </c>
      <c r="F834" s="121" t="s">
        <v>66</v>
      </c>
      <c r="G834" s="121" t="s">
        <v>78</v>
      </c>
      <c r="H834" s="76"/>
      <c r="I834" s="124" t="s">
        <v>3</v>
      </c>
      <c r="J834" s="123">
        <f>'[1]2内部关联交易'!J5690*1.13</f>
        <v>0</v>
      </c>
      <c r="K834" s="22"/>
      <c r="L834" s="23"/>
      <c r="M834" s="40"/>
      <c r="N834" s="24"/>
      <c r="O834" s="20"/>
      <c r="P834" s="20" t="str">
        <f>IF(N834=0,"OK","待核对")</f>
        <v>OK</v>
      </c>
      <c r="Q834" s="20"/>
      <c r="R834" s="20"/>
      <c r="S834" s="20"/>
      <c r="T834">
        <v>259</v>
      </c>
    </row>
    <row r="835" spans="1:27" s="178" customFormat="1" ht="13">
      <c r="A835" s="147" t="str">
        <f t="shared" si="45"/>
        <v>[提取结果.xlsx]02-关联交易等事项统计表-纺织公司-4内部关联现金流</v>
      </c>
      <c r="B835" s="9">
        <v>717</v>
      </c>
      <c r="C835" s="121" t="str">
        <f t="shared" si="46"/>
        <v>3级-3级</v>
      </c>
      <c r="D835" s="121" t="s">
        <v>69</v>
      </c>
      <c r="E835" s="121" t="s">
        <v>180</v>
      </c>
      <c r="F835" s="121" t="s">
        <v>69</v>
      </c>
      <c r="G835" s="121" t="s">
        <v>97</v>
      </c>
      <c r="H835" s="76"/>
      <c r="I835" s="124" t="s">
        <v>3</v>
      </c>
      <c r="J835" s="123">
        <f>'[1]2内部关联交易'!J5691*1.13</f>
        <v>0</v>
      </c>
      <c r="K835" s="22"/>
      <c r="L835" s="23"/>
      <c r="M835" s="20"/>
      <c r="N835" s="24"/>
      <c r="O835" s="20"/>
      <c r="P835" s="20" t="str">
        <f>IF(N835=0,"OK","待核对")</f>
        <v>OK</v>
      </c>
      <c r="Q835" s="20"/>
      <c r="R835" s="20"/>
      <c r="S835" s="20"/>
      <c r="T835">
        <v>260</v>
      </c>
      <c r="U835"/>
      <c r="V835"/>
      <c r="W835"/>
      <c r="X835"/>
      <c r="Y835"/>
      <c r="Z835"/>
      <c r="AA835"/>
    </row>
    <row r="836" spans="1:27" ht="13">
      <c r="A836" s="147" t="str">
        <f t="shared" si="45"/>
        <v>[提取结果.xlsx]02-关联交易等事项统计表-纺织公司-4内部关联现金流</v>
      </c>
      <c r="B836" s="9">
        <v>718</v>
      </c>
      <c r="C836" s="121" t="str">
        <f t="shared" si="46"/>
        <v>3级-4级</v>
      </c>
      <c r="D836" s="121" t="s">
        <v>69</v>
      </c>
      <c r="E836" s="121" t="s">
        <v>180</v>
      </c>
      <c r="F836" s="121" t="s">
        <v>72</v>
      </c>
      <c r="G836" s="121" t="s">
        <v>97</v>
      </c>
      <c r="H836" s="76"/>
      <c r="I836" s="124" t="s">
        <v>3</v>
      </c>
      <c r="J836" s="123">
        <f>'[1]2内部关联交易'!J5692*1.13</f>
        <v>0</v>
      </c>
      <c r="K836" s="22"/>
      <c r="L836" s="23"/>
      <c r="M836" s="20"/>
      <c r="N836" s="24"/>
      <c r="O836" s="20"/>
      <c r="P836" s="20"/>
      <c r="Q836" s="20"/>
      <c r="R836" s="20"/>
      <c r="S836" s="20"/>
      <c r="T836">
        <v>261</v>
      </c>
    </row>
    <row r="837" spans="1:27" ht="13">
      <c r="A837" s="147" t="str">
        <f t="shared" si="45"/>
        <v>[提取结果.xlsx]02-关联交易等事项统计表-纺织公司-4内部关联现金流</v>
      </c>
      <c r="B837" s="9">
        <v>719</v>
      </c>
      <c r="C837" s="121" t="str">
        <f t="shared" si="46"/>
        <v>3级-2级</v>
      </c>
      <c r="D837" s="121" t="s">
        <v>69</v>
      </c>
      <c r="E837" s="121" t="s">
        <v>180</v>
      </c>
      <c r="F837" s="121" t="s">
        <v>66</v>
      </c>
      <c r="G837" s="121" t="s">
        <v>88</v>
      </c>
      <c r="H837" s="76"/>
      <c r="I837" s="124" t="s">
        <v>3</v>
      </c>
      <c r="J837" s="123">
        <f>'[1]2内部关联交易'!J5693*1.13</f>
        <v>0</v>
      </c>
      <c r="K837" s="22"/>
      <c r="L837" s="23"/>
      <c r="M837" s="20"/>
      <c r="N837" s="24"/>
      <c r="O837" s="20"/>
      <c r="P837" s="20"/>
      <c r="Q837" s="20"/>
      <c r="R837" s="20"/>
      <c r="S837" s="20"/>
      <c r="T837">
        <v>262</v>
      </c>
    </row>
    <row r="838" spans="1:27" ht="13">
      <c r="A838" s="147" t="str">
        <f t="shared" si="45"/>
        <v>[提取结果.xlsx]02-关联交易等事项统计表-纺织公司-4内部关联现金流</v>
      </c>
      <c r="B838" s="9">
        <v>720</v>
      </c>
      <c r="C838" s="121" t="str">
        <f t="shared" si="46"/>
        <v>3级-4级</v>
      </c>
      <c r="D838" s="121" t="s">
        <v>69</v>
      </c>
      <c r="E838" s="121" t="s">
        <v>180</v>
      </c>
      <c r="F838" s="121" t="s">
        <v>72</v>
      </c>
      <c r="G838" s="121" t="s">
        <v>76</v>
      </c>
      <c r="H838" s="76"/>
      <c r="I838" s="124" t="s">
        <v>3</v>
      </c>
      <c r="J838" s="123">
        <f>'[1]2内部关联交易'!J5694*1.13</f>
        <v>0</v>
      </c>
      <c r="K838" s="22"/>
      <c r="L838" s="23"/>
      <c r="M838" s="20"/>
      <c r="N838" s="24"/>
      <c r="O838" s="20"/>
      <c r="P838" s="20"/>
      <c r="Q838" s="20"/>
      <c r="R838" s="20"/>
      <c r="S838" s="20"/>
      <c r="T838">
        <v>263</v>
      </c>
    </row>
    <row r="839" spans="1:27" ht="13">
      <c r="A839" s="147" t="str">
        <f t="shared" si="45"/>
        <v>[提取结果.xlsx]02-关联交易等事项统计表-纺织公司-4内部关联现金流</v>
      </c>
      <c r="B839" s="9">
        <v>721</v>
      </c>
      <c r="C839" s="121" t="str">
        <f t="shared" si="46"/>
        <v>3级-4级</v>
      </c>
      <c r="D839" s="121" t="s">
        <v>69</v>
      </c>
      <c r="E839" s="121" t="s">
        <v>180</v>
      </c>
      <c r="F839" s="121" t="s">
        <v>72</v>
      </c>
      <c r="G839" s="121" t="s">
        <v>76</v>
      </c>
      <c r="H839" s="76"/>
      <c r="I839" s="124" t="s">
        <v>3</v>
      </c>
      <c r="J839" s="123">
        <f>'[1]2内部关联交易'!J5695*1.13</f>
        <v>0</v>
      </c>
      <c r="K839" s="22"/>
      <c r="L839" s="23"/>
      <c r="M839" s="20"/>
      <c r="N839" s="24"/>
      <c r="O839" s="20"/>
      <c r="P839" s="20"/>
      <c r="Q839" s="20"/>
      <c r="R839" s="20"/>
      <c r="S839" s="20"/>
      <c r="T839">
        <v>264</v>
      </c>
    </row>
    <row r="840" spans="1:27" ht="13">
      <c r="A840" s="147" t="str">
        <f t="shared" si="45"/>
        <v>[提取结果.xlsx]02-关联交易等事项统计表-纺织公司-4内部关联现金流</v>
      </c>
      <c r="B840" s="9">
        <v>722</v>
      </c>
      <c r="C840" s="121" t="str">
        <f t="shared" si="46"/>
        <v>3级-3级</v>
      </c>
      <c r="D840" s="121" t="s">
        <v>69</v>
      </c>
      <c r="E840" s="121" t="s">
        <v>180</v>
      </c>
      <c r="F840" s="121" t="s">
        <v>69</v>
      </c>
      <c r="G840" s="121" t="s">
        <v>625</v>
      </c>
      <c r="H840" s="76"/>
      <c r="I840" s="124" t="s">
        <v>3</v>
      </c>
      <c r="J840" s="123">
        <f>'[1]2内部关联交易'!J5696*1.13</f>
        <v>0</v>
      </c>
      <c r="K840" s="22"/>
      <c r="L840" s="23"/>
      <c r="M840" s="20"/>
      <c r="N840" s="24"/>
      <c r="O840" s="20"/>
      <c r="P840" s="20"/>
      <c r="Q840" s="20"/>
      <c r="R840" s="20"/>
      <c r="S840" s="20"/>
      <c r="T840">
        <v>265</v>
      </c>
    </row>
    <row r="841" spans="1:27" ht="13">
      <c r="A841" s="147" t="str">
        <f t="shared" si="45"/>
        <v>[提取结果.xlsx]02-关联交易等事项统计表-纺织公司-4内部关联现金流</v>
      </c>
      <c r="B841" s="9">
        <v>724</v>
      </c>
      <c r="C841" s="121" t="str">
        <f t="shared" si="46"/>
        <v>3级-1级</v>
      </c>
      <c r="D841" s="121" t="s">
        <v>69</v>
      </c>
      <c r="E841" s="121" t="s">
        <v>180</v>
      </c>
      <c r="F841" s="121" t="s">
        <v>64</v>
      </c>
      <c r="G841" s="121" t="s">
        <v>65</v>
      </c>
      <c r="H841" s="76"/>
      <c r="I841" s="124" t="s">
        <v>3</v>
      </c>
      <c r="J841" s="123">
        <f>'[1]2内部关联交易'!J5698*1.13</f>
        <v>0</v>
      </c>
      <c r="K841" s="22"/>
      <c r="L841" s="23"/>
      <c r="M841" s="20"/>
      <c r="N841" s="24"/>
      <c r="O841" s="20"/>
      <c r="P841" s="20"/>
      <c r="Q841" s="20"/>
      <c r="R841" s="20"/>
      <c r="S841" s="20"/>
      <c r="T841">
        <v>267</v>
      </c>
    </row>
    <row r="842" spans="1:27" ht="13">
      <c r="A842" s="147" t="str">
        <f t="shared" si="45"/>
        <v>[提取结果.xlsx]02-关联交易等事项统计表-纺织公司-4内部关联现金流</v>
      </c>
      <c r="B842" s="9">
        <v>725</v>
      </c>
      <c r="C842" s="121" t="str">
        <f t="shared" si="46"/>
        <v>3级-2级</v>
      </c>
      <c r="D842" s="121" t="s">
        <v>69</v>
      </c>
      <c r="E842" s="121" t="s">
        <v>180</v>
      </c>
      <c r="F842" s="121" t="s">
        <v>66</v>
      </c>
      <c r="G842" s="121" t="s">
        <v>81</v>
      </c>
      <c r="H842" s="76"/>
      <c r="I842" s="124" t="s">
        <v>3</v>
      </c>
      <c r="J842" s="123">
        <f>'[1]2内部关联交易'!J5699*1.13</f>
        <v>0</v>
      </c>
      <c r="K842" s="22"/>
      <c r="L842" s="23"/>
      <c r="M842" s="20"/>
      <c r="N842" s="24"/>
      <c r="O842" s="20"/>
      <c r="P842" s="20"/>
      <c r="Q842" s="20"/>
      <c r="R842" s="20"/>
      <c r="S842" s="20"/>
      <c r="T842">
        <v>268</v>
      </c>
    </row>
    <row r="843" spans="1:27" ht="13">
      <c r="A843" s="147" t="str">
        <f t="shared" si="45"/>
        <v>[提取结果.xlsx]02-关联交易等事项统计表-纺织公司-4内部关联现金流</v>
      </c>
      <c r="B843" s="9">
        <v>726</v>
      </c>
      <c r="C843" s="121" t="str">
        <f t="shared" si="46"/>
        <v>3级-3级</v>
      </c>
      <c r="D843" s="121" t="s">
        <v>69</v>
      </c>
      <c r="E843" s="121" t="s">
        <v>180</v>
      </c>
      <c r="F843" s="121" t="s">
        <v>69</v>
      </c>
      <c r="G843" s="121" t="s">
        <v>415</v>
      </c>
      <c r="H843" s="76"/>
      <c r="I843" s="124" t="s">
        <v>3</v>
      </c>
      <c r="J843" s="123">
        <f>'[1]2内部关联交易'!J5700*1.13</f>
        <v>0</v>
      </c>
      <c r="K843" s="22"/>
      <c r="L843" s="23"/>
      <c r="M843" s="20"/>
      <c r="N843" s="24"/>
      <c r="O843" s="20"/>
      <c r="P843" s="20"/>
      <c r="Q843" s="20"/>
      <c r="R843" s="20"/>
      <c r="S843" s="20"/>
      <c r="T843">
        <v>269</v>
      </c>
    </row>
    <row r="844" spans="1:27" ht="13">
      <c r="A844" s="147" t="str">
        <f t="shared" si="45"/>
        <v>[提取结果.xlsx]02-关联交易等事项统计表-纺织公司-4内部关联现金流</v>
      </c>
      <c r="B844" s="9">
        <v>727</v>
      </c>
      <c r="C844" s="121" t="str">
        <f t="shared" si="46"/>
        <v>3级-3级</v>
      </c>
      <c r="D844" s="121" t="s">
        <v>69</v>
      </c>
      <c r="E844" s="121" t="s">
        <v>180</v>
      </c>
      <c r="F844" s="121" t="s">
        <v>69</v>
      </c>
      <c r="G844" s="121" t="s">
        <v>70</v>
      </c>
      <c r="H844" s="76"/>
      <c r="I844" s="124" t="s">
        <v>3</v>
      </c>
      <c r="J844" s="123">
        <f>'[1]2内部关联交易'!J5701*1.13</f>
        <v>0</v>
      </c>
      <c r="K844" s="22"/>
      <c r="L844" s="23"/>
      <c r="M844" s="20"/>
      <c r="N844" s="24"/>
      <c r="O844" s="20"/>
      <c r="P844" s="20"/>
      <c r="Q844" s="20"/>
      <c r="R844" s="20"/>
      <c r="S844" s="20"/>
      <c r="T844">
        <v>270</v>
      </c>
    </row>
    <row r="845" spans="1:27" ht="13">
      <c r="A845" s="147" t="str">
        <f t="shared" si="45"/>
        <v>[提取结果.xlsx]02-关联交易等事项统计表-纺织公司-4内部关联现金流</v>
      </c>
      <c r="B845" s="9">
        <v>728</v>
      </c>
      <c r="C845" s="121" t="str">
        <f t="shared" si="46"/>
        <v>3级-3级</v>
      </c>
      <c r="D845" s="121" t="s">
        <v>69</v>
      </c>
      <c r="E845" s="121" t="s">
        <v>180</v>
      </c>
      <c r="F845" s="121" t="s">
        <v>69</v>
      </c>
      <c r="G845" s="121" t="s">
        <v>371</v>
      </c>
      <c r="H845" s="76"/>
      <c r="I845" s="124" t="s">
        <v>3</v>
      </c>
      <c r="J845" s="123">
        <f>'[1]2内部关联交易'!J5702*1.13</f>
        <v>0</v>
      </c>
      <c r="K845" s="22"/>
      <c r="L845" s="23"/>
      <c r="M845" s="20"/>
      <c r="N845" s="24"/>
      <c r="O845" s="20"/>
      <c r="P845" s="20"/>
      <c r="Q845" s="20"/>
      <c r="R845" s="20"/>
      <c r="S845" s="20"/>
      <c r="T845">
        <v>271</v>
      </c>
    </row>
    <row r="846" spans="1:27" ht="13">
      <c r="A846" s="147" t="str">
        <f t="shared" si="45"/>
        <v>[提取结果.xlsx]02-关联交易等事项统计表-纺织公司-4内部关联现金流</v>
      </c>
      <c r="B846" s="9">
        <v>729</v>
      </c>
      <c r="C846" s="121" t="str">
        <f t="shared" si="46"/>
        <v>3级-3级</v>
      </c>
      <c r="D846" s="121" t="s">
        <v>69</v>
      </c>
      <c r="E846" s="121" t="s">
        <v>180</v>
      </c>
      <c r="F846" s="121" t="s">
        <v>69</v>
      </c>
      <c r="G846" s="121" t="s">
        <v>102</v>
      </c>
      <c r="H846" s="76"/>
      <c r="I846" s="124" t="s">
        <v>3</v>
      </c>
      <c r="J846" s="123">
        <f>'[1]2内部关联交易'!J5703*1.13</f>
        <v>0</v>
      </c>
      <c r="K846" s="22"/>
      <c r="L846" s="23"/>
      <c r="M846" s="20"/>
      <c r="N846" s="24"/>
      <c r="O846" s="20"/>
      <c r="P846" s="20"/>
      <c r="Q846" s="20"/>
      <c r="R846" s="20"/>
      <c r="S846" s="20"/>
      <c r="T846">
        <v>272</v>
      </c>
    </row>
    <row r="847" spans="1:27" ht="13">
      <c r="A847" s="147" t="str">
        <f t="shared" si="45"/>
        <v>[提取结果.xlsx]02-关联交易等事项统计表-纺织公司-4内部关联现金流</v>
      </c>
      <c r="B847" s="9">
        <v>730</v>
      </c>
      <c r="C847" s="121" t="str">
        <f t="shared" si="46"/>
        <v>3级-2级</v>
      </c>
      <c r="D847" s="121" t="s">
        <v>69</v>
      </c>
      <c r="E847" s="121" t="s">
        <v>180</v>
      </c>
      <c r="F847" s="121" t="s">
        <v>66</v>
      </c>
      <c r="G847" s="121" t="s">
        <v>67</v>
      </c>
      <c r="H847" s="76"/>
      <c r="I847" s="124" t="s">
        <v>3</v>
      </c>
      <c r="J847" s="123">
        <f>'[1]2内部关联交易'!J5704*1.13</f>
        <v>0</v>
      </c>
      <c r="K847" s="22"/>
      <c r="L847" s="23"/>
      <c r="M847" s="20"/>
      <c r="N847" s="24"/>
      <c r="O847" s="20"/>
      <c r="P847" s="20"/>
      <c r="Q847" s="20"/>
      <c r="R847" s="20"/>
      <c r="S847" s="20"/>
      <c r="T847">
        <v>273</v>
      </c>
    </row>
    <row r="848" spans="1:27" ht="13">
      <c r="A848" s="147" t="str">
        <f t="shared" si="45"/>
        <v>[提取结果.xlsx]02-关联交易等事项统计表-纺织公司-4内部关联现金流</v>
      </c>
      <c r="B848" s="9">
        <v>734</v>
      </c>
      <c r="C848" s="121" t="str">
        <f t="shared" si="46"/>
        <v>3级-3级</v>
      </c>
      <c r="D848" s="121" t="s">
        <v>69</v>
      </c>
      <c r="E848" s="121" t="s">
        <v>180</v>
      </c>
      <c r="F848" s="121" t="s">
        <v>69</v>
      </c>
      <c r="G848" s="121" t="s">
        <v>197</v>
      </c>
      <c r="H848" s="76"/>
      <c r="I848" s="124" t="s">
        <v>5</v>
      </c>
      <c r="J848" s="123">
        <f>'[1]2内部关联交易'!J5715*1.13</f>
        <v>0</v>
      </c>
      <c r="K848" s="22"/>
      <c r="L848" s="23"/>
      <c r="M848" s="20"/>
      <c r="N848" s="24"/>
      <c r="O848" s="20"/>
      <c r="P848" s="20"/>
      <c r="Q848" s="20"/>
      <c r="R848" s="20"/>
      <c r="S848" s="20"/>
      <c r="T848">
        <v>284</v>
      </c>
    </row>
    <row r="849" spans="1:27" ht="13">
      <c r="A849" s="147" t="str">
        <f t="shared" si="45"/>
        <v>[提取结果.xlsx]02-关联交易等事项统计表-纺织公司-4内部关联现金流</v>
      </c>
      <c r="B849" s="9">
        <v>736</v>
      </c>
      <c r="C849" s="121" t="str">
        <f t="shared" si="46"/>
        <v>3级-3级</v>
      </c>
      <c r="D849" s="121" t="s">
        <v>69</v>
      </c>
      <c r="E849" s="121" t="s">
        <v>180</v>
      </c>
      <c r="F849" s="121" t="s">
        <v>69</v>
      </c>
      <c r="G849" s="121" t="s">
        <v>96</v>
      </c>
      <c r="H849" s="76"/>
      <c r="I849" s="124" t="s">
        <v>5</v>
      </c>
      <c r="J849" s="123">
        <f>'[1]2内部关联交易'!J5717*1.13</f>
        <v>0</v>
      </c>
      <c r="K849" s="22"/>
      <c r="L849" s="23"/>
      <c r="M849" s="20"/>
      <c r="N849" s="24"/>
      <c r="O849" s="20"/>
      <c r="P849" s="20"/>
      <c r="Q849" s="20"/>
      <c r="R849" s="20"/>
      <c r="S849" s="20"/>
      <c r="T849">
        <v>286</v>
      </c>
    </row>
    <row r="850" spans="1:27" s="178" customFormat="1" ht="13">
      <c r="A850" s="147" t="str">
        <f t="shared" si="45"/>
        <v>[提取结果.xlsx]02-关联交易等事项统计表-纺织公司-4内部关联现金流</v>
      </c>
      <c r="B850" s="9">
        <v>715</v>
      </c>
      <c r="C850" s="121" t="str">
        <f t="shared" si="46"/>
        <v>3级-2级</v>
      </c>
      <c r="D850" s="121" t="s">
        <v>69</v>
      </c>
      <c r="E850" s="121" t="s">
        <v>180</v>
      </c>
      <c r="F850" s="121" t="s">
        <v>66</v>
      </c>
      <c r="G850" s="121" t="s">
        <v>106</v>
      </c>
      <c r="H850" s="76"/>
      <c r="I850" s="124" t="s">
        <v>3</v>
      </c>
      <c r="J850" s="123">
        <f>'[1]2内部关联交易'!J5689*1.13-3840</f>
        <v>-3840</v>
      </c>
      <c r="K850" s="22"/>
      <c r="L850" s="23"/>
      <c r="M850" s="40"/>
      <c r="N850" s="24"/>
      <c r="O850" s="20"/>
      <c r="P850" s="20" t="str">
        <f>IF(N850=0,"OK","待核对")</f>
        <v>OK</v>
      </c>
      <c r="Q850" s="20"/>
      <c r="R850" s="20"/>
      <c r="S850" s="20"/>
      <c r="T850">
        <v>258</v>
      </c>
      <c r="U850"/>
      <c r="V850"/>
      <c r="W850"/>
      <c r="X850"/>
      <c r="Y850"/>
      <c r="Z850"/>
      <c r="AA850"/>
    </row>
    <row r="851" spans="1:27" ht="13">
      <c r="A851" s="147" t="str">
        <f t="shared" si="45"/>
        <v>[提取结果.xlsx]02-关联交易等事项统计表-纺织公司-4内部关联现金流</v>
      </c>
      <c r="B851" s="9">
        <v>731</v>
      </c>
      <c r="C851" s="121" t="str">
        <f t="shared" si="46"/>
        <v>3级-3级</v>
      </c>
      <c r="D851" s="121" t="s">
        <v>69</v>
      </c>
      <c r="E851" s="121" t="s">
        <v>180</v>
      </c>
      <c r="F851" s="121" t="s">
        <v>69</v>
      </c>
      <c r="G851" s="121" t="s">
        <v>626</v>
      </c>
      <c r="H851" s="76"/>
      <c r="I851" s="124" t="s">
        <v>3</v>
      </c>
      <c r="J851" s="123">
        <f>'[1]2内部关联交易'!J5705*1.13-4165</f>
        <v>-4165</v>
      </c>
      <c r="K851" s="22"/>
      <c r="L851" s="23"/>
      <c r="M851" s="20"/>
      <c r="N851" s="24"/>
      <c r="O851" s="20"/>
      <c r="P851" s="20"/>
      <c r="Q851" s="20"/>
      <c r="R851" s="20"/>
      <c r="S851" s="20"/>
      <c r="T851">
        <v>274</v>
      </c>
    </row>
    <row r="852" spans="1:27" s="178" customFormat="1" ht="13">
      <c r="A852" s="147" t="str">
        <f t="shared" si="45"/>
        <v>[提取结果.xlsx]02-关联交易等事项统计表-纺织公司-4内部关联现金流</v>
      </c>
      <c r="B852" s="9">
        <v>735</v>
      </c>
      <c r="C852" s="121" t="str">
        <f t="shared" si="46"/>
        <v>3级-2级</v>
      </c>
      <c r="D852" s="121" t="s">
        <v>69</v>
      </c>
      <c r="E852" s="121" t="s">
        <v>180</v>
      </c>
      <c r="F852" s="121" t="s">
        <v>66</v>
      </c>
      <c r="G852" s="121" t="s">
        <v>90</v>
      </c>
      <c r="H852" s="76"/>
      <c r="I852" s="124" t="s">
        <v>5</v>
      </c>
      <c r="J852" s="123">
        <f>'[1]2内部关联交易'!J5716*1.13-8850</f>
        <v>-8850</v>
      </c>
      <c r="K852" s="22"/>
      <c r="L852" s="23"/>
      <c r="M852" s="20"/>
      <c r="N852" s="24"/>
      <c r="O852" s="20"/>
      <c r="P852" s="20"/>
      <c r="Q852" s="20"/>
      <c r="R852" s="20"/>
      <c r="S852" s="20"/>
      <c r="T852">
        <v>285</v>
      </c>
      <c r="U852"/>
      <c r="V852"/>
      <c r="W852"/>
      <c r="X852"/>
      <c r="Y852"/>
      <c r="Z852"/>
      <c r="AA852"/>
    </row>
    <row r="853" spans="1:27" ht="13">
      <c r="A853" s="147" t="str">
        <f t="shared" si="45"/>
        <v>[提取结果.xlsx]02-关联交易等事项统计表-纺织公司-4内部关联现金流</v>
      </c>
      <c r="B853" s="9">
        <v>723</v>
      </c>
      <c r="C853" s="121" t="str">
        <f t="shared" si="46"/>
        <v>3级-2级</v>
      </c>
      <c r="D853" s="121" t="s">
        <v>69</v>
      </c>
      <c r="E853" s="121" t="s">
        <v>180</v>
      </c>
      <c r="F853" s="121" t="s">
        <v>66</v>
      </c>
      <c r="G853" s="121" t="s">
        <v>83</v>
      </c>
      <c r="H853" s="76"/>
      <c r="I853" s="124" t="s">
        <v>3</v>
      </c>
      <c r="J853" s="123">
        <f>'[1]2内部关联交易'!J5697*1.13-14753</f>
        <v>-14753</v>
      </c>
      <c r="K853" s="22"/>
      <c r="L853" s="23"/>
      <c r="M853" s="20"/>
      <c r="N853" s="24"/>
      <c r="O853" s="20"/>
      <c r="P853" s="20"/>
      <c r="Q853" s="20"/>
      <c r="R853" s="20"/>
      <c r="S853" s="20"/>
      <c r="T853">
        <v>266</v>
      </c>
    </row>
    <row r="854" spans="1:27" ht="13">
      <c r="A85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854" s="9">
        <v>51</v>
      </c>
      <c r="C854" s="10" t="str">
        <f t="shared" si="46"/>
        <v>3级-3级</v>
      </c>
      <c r="D854" s="10" t="s">
        <v>116</v>
      </c>
      <c r="E854" s="10" t="s">
        <v>128</v>
      </c>
      <c r="F854" s="10" t="s">
        <v>116</v>
      </c>
      <c r="G854" s="10" t="s">
        <v>102</v>
      </c>
      <c r="H854" s="81" t="s">
        <v>160</v>
      </c>
      <c r="I854" s="77" t="s">
        <v>3</v>
      </c>
      <c r="J854" s="34">
        <v>-25160.06</v>
      </c>
      <c r="K854" s="22"/>
      <c r="L854" s="23"/>
      <c r="M854" s="32"/>
      <c r="N854" s="24"/>
      <c r="O854" s="20"/>
      <c r="P854" s="20"/>
      <c r="Q854" s="33"/>
      <c r="R854" s="33"/>
      <c r="S854" s="33"/>
      <c r="T854">
        <v>123</v>
      </c>
    </row>
    <row r="855" spans="1:27" ht="26">
      <c r="A855" s="171" t="str">
        <f t="shared" ref="A855:A872" si="47"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855" s="172">
        <v>33</v>
      </c>
      <c r="C855" s="152" t="str">
        <f t="shared" si="46"/>
        <v>1级-2级</v>
      </c>
      <c r="D855" s="152" t="s">
        <v>64</v>
      </c>
      <c r="E855" s="152" t="s">
        <v>65</v>
      </c>
      <c r="F855" s="152" t="s">
        <v>66</v>
      </c>
      <c r="G855" s="152" t="s">
        <v>98</v>
      </c>
      <c r="H855" s="208" t="s">
        <v>91</v>
      </c>
      <c r="I855" s="174" t="s">
        <v>24</v>
      </c>
      <c r="J855" s="209">
        <v>-45000</v>
      </c>
      <c r="K855" s="208"/>
      <c r="L855" s="208"/>
      <c r="M855" s="211"/>
      <c r="N855" s="212"/>
      <c r="O855" s="212"/>
      <c r="P855" s="214"/>
      <c r="Q855" s="176"/>
      <c r="R855" s="176"/>
      <c r="S855" s="176"/>
      <c r="T855" s="178">
        <v>33</v>
      </c>
      <c r="U855" s="178"/>
      <c r="V855" s="178"/>
      <c r="W855" s="178"/>
      <c r="X855" s="178"/>
      <c r="Y855" s="178"/>
      <c r="Z855" s="178"/>
      <c r="AA855" s="178"/>
    </row>
    <row r="856" spans="1:27" ht="26">
      <c r="A856" s="171" t="str">
        <f t="shared" si="47"/>
        <v>[提取结果.xlsx]02-关联交易等事项统计表-集团总部-4内部关联现金流</v>
      </c>
      <c r="B856" s="172">
        <v>34</v>
      </c>
      <c r="C856" s="152" t="str">
        <f t="shared" si="46"/>
        <v>1级-2级</v>
      </c>
      <c r="D856" s="152" t="s">
        <v>64</v>
      </c>
      <c r="E856" s="152" t="s">
        <v>65</v>
      </c>
      <c r="F856" s="152" t="s">
        <v>66</v>
      </c>
      <c r="G856" s="152" t="s">
        <v>83</v>
      </c>
      <c r="H856" s="208" t="s">
        <v>91</v>
      </c>
      <c r="I856" s="174" t="s">
        <v>24</v>
      </c>
      <c r="J856" s="209">
        <v>-82500</v>
      </c>
      <c r="K856" s="208"/>
      <c r="L856" s="208"/>
      <c r="M856" s="211"/>
      <c r="N856" s="212"/>
      <c r="O856" s="212"/>
      <c r="P856" s="214"/>
      <c r="Q856" s="176"/>
      <c r="R856" s="176"/>
      <c r="S856" s="176"/>
      <c r="T856" s="178">
        <v>34</v>
      </c>
      <c r="U856" s="178"/>
      <c r="V856" s="178"/>
      <c r="W856" s="178"/>
      <c r="X856" s="178"/>
      <c r="Y856" s="178"/>
      <c r="Z856" s="178"/>
      <c r="AA856" s="178"/>
    </row>
    <row r="857" spans="1:27" ht="26">
      <c r="A857" s="171" t="str">
        <f t="shared" si="47"/>
        <v>[提取结果.xlsx]02-关联交易等事项统计表-集团总部-4内部关联现金流</v>
      </c>
      <c r="B857" s="172">
        <v>24</v>
      </c>
      <c r="C857" s="152" t="str">
        <f t="shared" si="46"/>
        <v>1级-3级</v>
      </c>
      <c r="D857" s="152" t="s">
        <v>64</v>
      </c>
      <c r="E857" s="152" t="s">
        <v>65</v>
      </c>
      <c r="F857" s="152" t="s">
        <v>69</v>
      </c>
      <c r="G857" s="152" t="s">
        <v>70</v>
      </c>
      <c r="H857" s="208" t="s">
        <v>91</v>
      </c>
      <c r="I857" s="174" t="s">
        <v>24</v>
      </c>
      <c r="J857" s="209">
        <v>-98333.33</v>
      </c>
      <c r="K857" s="208"/>
      <c r="L857" s="208"/>
      <c r="M857" s="211"/>
      <c r="N857" s="212"/>
      <c r="O857" s="212"/>
      <c r="P857" s="214"/>
      <c r="Q857" s="176"/>
      <c r="R857" s="176"/>
      <c r="S857" s="176"/>
      <c r="T857" s="178">
        <v>24</v>
      </c>
      <c r="U857" s="178"/>
      <c r="V857" s="178"/>
      <c r="W857" s="178"/>
      <c r="X857" s="178"/>
      <c r="Y857" s="178"/>
      <c r="Z857" s="178"/>
      <c r="AA857" s="178"/>
    </row>
    <row r="858" spans="1:27" ht="26">
      <c r="A858" s="171" t="str">
        <f t="shared" si="47"/>
        <v>[提取结果.xlsx]02-关联交易等事项统计表-集团总部-4内部关联现金流</v>
      </c>
      <c r="B858" s="172">
        <v>22</v>
      </c>
      <c r="C858" s="152" t="str">
        <f t="shared" si="46"/>
        <v>1级-2级</v>
      </c>
      <c r="D858" s="152" t="s">
        <v>64</v>
      </c>
      <c r="E858" s="152" t="s">
        <v>65</v>
      </c>
      <c r="F858" s="152" t="s">
        <v>66</v>
      </c>
      <c r="G858" s="152" t="s">
        <v>92</v>
      </c>
      <c r="H858" s="208" t="s">
        <v>91</v>
      </c>
      <c r="I858" s="174" t="s">
        <v>24</v>
      </c>
      <c r="J858" s="209">
        <v>-150000</v>
      </c>
      <c r="K858" s="208"/>
      <c r="L858" s="208"/>
      <c r="M858" s="211"/>
      <c r="N858" s="212"/>
      <c r="O858" s="212"/>
      <c r="P858" s="214"/>
      <c r="Q858" s="176"/>
      <c r="R858" s="176"/>
      <c r="S858" s="176"/>
      <c r="T858" s="178">
        <v>22</v>
      </c>
      <c r="U858" s="178"/>
      <c r="V858" s="178"/>
      <c r="W858" s="178"/>
      <c r="X858" s="178"/>
      <c r="Y858" s="178"/>
      <c r="Z858" s="178"/>
      <c r="AA858" s="178"/>
    </row>
    <row r="859" spans="1:27" ht="26">
      <c r="A859" s="171" t="str">
        <f t="shared" si="47"/>
        <v>[提取结果.xlsx]02-关联交易等事项统计表-集团总部-4内部关联现金流</v>
      </c>
      <c r="B859" s="172">
        <v>27</v>
      </c>
      <c r="C859" s="152" t="str">
        <f t="shared" si="46"/>
        <v>1级-2级</v>
      </c>
      <c r="D859" s="152" t="s">
        <v>64</v>
      </c>
      <c r="E859" s="152" t="s">
        <v>65</v>
      </c>
      <c r="F859" s="152" t="s">
        <v>66</v>
      </c>
      <c r="G859" s="152" t="s">
        <v>95</v>
      </c>
      <c r="H859" s="208" t="s">
        <v>91</v>
      </c>
      <c r="I859" s="174" t="s">
        <v>24</v>
      </c>
      <c r="J859" s="209">
        <v>-150000</v>
      </c>
      <c r="K859" s="208"/>
      <c r="L859" s="208"/>
      <c r="M859" s="211"/>
      <c r="N859" s="212"/>
      <c r="O859" s="212"/>
      <c r="P859" s="214"/>
      <c r="Q859" s="176"/>
      <c r="R859" s="176"/>
      <c r="S859" s="176"/>
      <c r="T859" s="178">
        <v>27</v>
      </c>
      <c r="U859" s="178"/>
      <c r="V859" s="178"/>
      <c r="W859" s="178"/>
      <c r="X859" s="178"/>
      <c r="Y859" s="178"/>
      <c r="Z859" s="178"/>
      <c r="AA859" s="178"/>
    </row>
    <row r="860" spans="1:27" ht="26">
      <c r="A860" s="171" t="str">
        <f t="shared" si="47"/>
        <v>[提取结果.xlsx]02-关联交易等事项统计表-集团总部-4内部关联现金流</v>
      </c>
      <c r="B860" s="172">
        <v>25</v>
      </c>
      <c r="C860" s="152" t="str">
        <f t="shared" si="46"/>
        <v>1级-2级</v>
      </c>
      <c r="D860" s="152" t="s">
        <v>64</v>
      </c>
      <c r="E860" s="152" t="s">
        <v>65</v>
      </c>
      <c r="F860" s="152" t="s">
        <v>66</v>
      </c>
      <c r="G860" s="152" t="s">
        <v>93</v>
      </c>
      <c r="H860" s="208" t="s">
        <v>91</v>
      </c>
      <c r="I860" s="174" t="s">
        <v>24</v>
      </c>
      <c r="J860" s="209">
        <v>-195000</v>
      </c>
      <c r="K860" s="208"/>
      <c r="L860" s="208"/>
      <c r="M860" s="211"/>
      <c r="N860" s="212"/>
      <c r="O860" s="213"/>
      <c r="P860" s="214"/>
      <c r="Q860" s="176"/>
      <c r="R860" s="176"/>
      <c r="S860" s="176"/>
      <c r="T860" s="178">
        <v>25</v>
      </c>
      <c r="U860" s="178"/>
      <c r="V860" s="178"/>
      <c r="W860" s="178"/>
      <c r="X860" s="178"/>
      <c r="Y860" s="178"/>
      <c r="Z860" s="178"/>
      <c r="AA860" s="178"/>
    </row>
    <row r="861" spans="1:27" ht="26">
      <c r="A861" s="147" t="str">
        <f t="shared" si="47"/>
        <v>[提取结果.xlsx]02-关联交易等事项统计表-集团总部-4内部关联现金流</v>
      </c>
      <c r="B861" s="9">
        <v>26</v>
      </c>
      <c r="C861" s="10" t="str">
        <f t="shared" ref="C861:C882" si="48">TEXT(D861,"000")&amp;"-"&amp;TEXT(F861,"000")</f>
        <v>1级-2级</v>
      </c>
      <c r="D861" s="10" t="s">
        <v>64</v>
      </c>
      <c r="E861" s="10" t="s">
        <v>65</v>
      </c>
      <c r="F861" s="10" t="s">
        <v>66</v>
      </c>
      <c r="G861" s="10" t="s">
        <v>94</v>
      </c>
      <c r="H861" s="12" t="s">
        <v>91</v>
      </c>
      <c r="I861" s="77" t="s">
        <v>24</v>
      </c>
      <c r="J861" s="14">
        <v>-450000</v>
      </c>
      <c r="K861" s="12"/>
      <c r="L861" s="12"/>
      <c r="M861" s="16"/>
      <c r="N861" s="17"/>
      <c r="O861" s="18"/>
      <c r="P861" s="19"/>
      <c r="Q861" s="20"/>
      <c r="R861" s="20"/>
      <c r="S861" s="20"/>
      <c r="T861">
        <v>26</v>
      </c>
    </row>
    <row r="862" spans="1:27" ht="26">
      <c r="A862" s="171" t="str">
        <f t="shared" si="47"/>
        <v>[提取结果.xlsx]02-关联交易等事项统计表-集团总部-4内部关联现金流</v>
      </c>
      <c r="B862" s="172">
        <v>30</v>
      </c>
      <c r="C862" s="152" t="str">
        <f t="shared" si="48"/>
        <v>1级-4级</v>
      </c>
      <c r="D862" s="152" t="s">
        <v>64</v>
      </c>
      <c r="E862" s="152" t="s">
        <v>65</v>
      </c>
      <c r="F862" s="152" t="s">
        <v>72</v>
      </c>
      <c r="G862" s="152" t="s">
        <v>76</v>
      </c>
      <c r="H862" s="208" t="s">
        <v>91</v>
      </c>
      <c r="I862" s="174" t="s">
        <v>24</v>
      </c>
      <c r="J862" s="209">
        <v>-600000</v>
      </c>
      <c r="K862" s="208"/>
      <c r="L862" s="208"/>
      <c r="M862" s="211"/>
      <c r="N862" s="212"/>
      <c r="O862" s="212"/>
      <c r="P862" s="214"/>
      <c r="Q862" s="176"/>
      <c r="R862" s="176"/>
      <c r="S862" s="176"/>
      <c r="T862" s="178">
        <v>30</v>
      </c>
      <c r="U862" s="178"/>
      <c r="V862" s="178"/>
      <c r="W862" s="178"/>
      <c r="X862" s="178"/>
      <c r="Y862" s="178"/>
      <c r="Z862" s="178"/>
      <c r="AA862" s="178"/>
    </row>
    <row r="863" spans="1:27" ht="26">
      <c r="A863" s="171" t="str">
        <f t="shared" si="47"/>
        <v>[提取结果.xlsx]02-关联交易等事项统计表-集团总部-4内部关联现金流</v>
      </c>
      <c r="B863" s="172">
        <v>32</v>
      </c>
      <c r="C863" s="152" t="str">
        <f t="shared" si="48"/>
        <v>1级-4级</v>
      </c>
      <c r="D863" s="152" t="s">
        <v>64</v>
      </c>
      <c r="E863" s="152" t="s">
        <v>65</v>
      </c>
      <c r="F863" s="152" t="s">
        <v>72</v>
      </c>
      <c r="G863" s="152" t="s">
        <v>97</v>
      </c>
      <c r="H863" s="208" t="s">
        <v>91</v>
      </c>
      <c r="I863" s="174" t="s">
        <v>24</v>
      </c>
      <c r="J863" s="209">
        <v>-600000</v>
      </c>
      <c r="K863" s="208"/>
      <c r="L863" s="208"/>
      <c r="M863" s="211"/>
      <c r="N863" s="212"/>
      <c r="O863" s="212"/>
      <c r="P863" s="214"/>
      <c r="Q863" s="176"/>
      <c r="R863" s="176"/>
      <c r="S863" s="176"/>
      <c r="T863" s="178">
        <v>32</v>
      </c>
      <c r="U863" s="178"/>
      <c r="V863" s="178"/>
      <c r="W863" s="178"/>
      <c r="X863" s="178"/>
      <c r="Y863" s="178"/>
      <c r="Z863" s="178"/>
      <c r="AA863" s="178"/>
    </row>
    <row r="864" spans="1:27" s="178" customFormat="1" ht="26">
      <c r="A864" s="147" t="str">
        <f t="shared" si="47"/>
        <v>[提取结果.xlsx]02-关联交易等事项统计表-集团总部-4内部关联现金流</v>
      </c>
      <c r="B864" s="9">
        <v>29</v>
      </c>
      <c r="C864" s="10" t="str">
        <f t="shared" si="48"/>
        <v>1级-2级</v>
      </c>
      <c r="D864" s="10" t="s">
        <v>64</v>
      </c>
      <c r="E864" s="10" t="s">
        <v>65</v>
      </c>
      <c r="F864" s="10" t="s">
        <v>66</v>
      </c>
      <c r="G864" s="10" t="s">
        <v>86</v>
      </c>
      <c r="H864" s="12" t="s">
        <v>91</v>
      </c>
      <c r="I864" s="77" t="s">
        <v>24</v>
      </c>
      <c r="J864" s="14">
        <v>-795000</v>
      </c>
      <c r="K864" s="12"/>
      <c r="L864" s="12"/>
      <c r="M864" s="16"/>
      <c r="N864" s="17"/>
      <c r="O864" s="17"/>
      <c r="P864" s="19"/>
      <c r="Q864" s="20"/>
      <c r="R864" s="20"/>
      <c r="S864" s="20"/>
      <c r="T864">
        <v>29</v>
      </c>
      <c r="U864"/>
      <c r="V864"/>
      <c r="W864"/>
      <c r="X864"/>
      <c r="Y864"/>
      <c r="Z864"/>
      <c r="AA864"/>
    </row>
    <row r="865" spans="1:27" ht="26">
      <c r="A865" s="147" t="str">
        <f t="shared" si="47"/>
        <v>[提取结果.xlsx]02-关联交易等事项统计表-集团总部-4内部关联现金流</v>
      </c>
      <c r="B865" s="9">
        <v>20</v>
      </c>
      <c r="C865" s="10" t="str">
        <f t="shared" si="48"/>
        <v>1级-2级</v>
      </c>
      <c r="D865" s="10" t="s">
        <v>64</v>
      </c>
      <c r="E865" s="10" t="s">
        <v>65</v>
      </c>
      <c r="F865" s="10" t="s">
        <v>66</v>
      </c>
      <c r="G865" s="10" t="s">
        <v>80</v>
      </c>
      <c r="H865" s="12" t="s">
        <v>91</v>
      </c>
      <c r="I865" s="77" t="s">
        <v>24</v>
      </c>
      <c r="J865" s="14">
        <v>-865208.33</v>
      </c>
      <c r="K865" s="15"/>
      <c r="L865" s="15"/>
      <c r="M865" s="16"/>
      <c r="N865" s="17"/>
      <c r="O865" s="17"/>
      <c r="P865" s="19"/>
      <c r="Q865" s="20"/>
      <c r="R865" s="20"/>
      <c r="S865" s="20"/>
      <c r="T865">
        <v>20</v>
      </c>
    </row>
    <row r="866" spans="1:27" ht="26">
      <c r="A866" s="171" t="str">
        <f t="shared" si="47"/>
        <v>[提取结果.xlsx]02-关联交易等事项统计表-集团总部-4内部关联现金流</v>
      </c>
      <c r="B866" s="172">
        <v>21</v>
      </c>
      <c r="C866" s="152" t="str">
        <f t="shared" si="48"/>
        <v>1级-2级</v>
      </c>
      <c r="D866" s="152" t="s">
        <v>64</v>
      </c>
      <c r="E866" s="152" t="s">
        <v>65</v>
      </c>
      <c r="F866" s="152" t="s">
        <v>66</v>
      </c>
      <c r="G866" s="152" t="s">
        <v>87</v>
      </c>
      <c r="H866" s="208" t="s">
        <v>91</v>
      </c>
      <c r="I866" s="174" t="s">
        <v>24</v>
      </c>
      <c r="J866" s="209">
        <v>-1050000</v>
      </c>
      <c r="K866" s="208"/>
      <c r="L866" s="208"/>
      <c r="M866" s="211"/>
      <c r="N866" s="212"/>
      <c r="O866" s="212"/>
      <c r="P866" s="214"/>
      <c r="Q866" s="176"/>
      <c r="R866" s="176"/>
      <c r="S866" s="176"/>
      <c r="T866" s="178">
        <v>21</v>
      </c>
      <c r="U866" s="178"/>
      <c r="V866" s="178"/>
      <c r="W866" s="178"/>
      <c r="X866" s="178"/>
      <c r="Y866" s="178"/>
      <c r="Z866" s="178"/>
      <c r="AA866" s="178"/>
    </row>
    <row r="867" spans="1:27" ht="26">
      <c r="A867" s="171" t="str">
        <f t="shared" si="47"/>
        <v>[提取结果.xlsx]02-关联交易等事项统计表-集团总部-4内部关联现金流</v>
      </c>
      <c r="B867" s="172">
        <v>31</v>
      </c>
      <c r="C867" s="152" t="str">
        <f t="shared" si="48"/>
        <v>1级-3级</v>
      </c>
      <c r="D867" s="152" t="s">
        <v>64</v>
      </c>
      <c r="E867" s="152" t="s">
        <v>65</v>
      </c>
      <c r="F867" s="152" t="s">
        <v>69</v>
      </c>
      <c r="G867" s="152" t="s">
        <v>96</v>
      </c>
      <c r="H867" s="208" t="s">
        <v>91</v>
      </c>
      <c r="I867" s="174" t="s">
        <v>24</v>
      </c>
      <c r="J867" s="209">
        <v>-1115000</v>
      </c>
      <c r="K867" s="208"/>
      <c r="L867" s="208"/>
      <c r="M867" s="211"/>
      <c r="N867" s="212"/>
      <c r="O867" s="212"/>
      <c r="P867" s="214"/>
      <c r="Q867" s="176"/>
      <c r="R867" s="176"/>
      <c r="S867" s="176"/>
      <c r="T867" s="178">
        <v>31</v>
      </c>
      <c r="U867" s="178"/>
      <c r="V867" s="178"/>
      <c r="W867" s="178"/>
      <c r="X867" s="178"/>
      <c r="Y867" s="178"/>
      <c r="Z867" s="178"/>
      <c r="AA867" s="178"/>
    </row>
    <row r="868" spans="1:27" s="178" customFormat="1" ht="26">
      <c r="A868" s="171" t="str">
        <f t="shared" si="47"/>
        <v>[提取结果.xlsx]02-关联交易等事项统计表-集团总部-4内部关联现金流</v>
      </c>
      <c r="B868" s="172">
        <v>23</v>
      </c>
      <c r="C868" s="152" t="str">
        <f t="shared" si="48"/>
        <v>1级-2级</v>
      </c>
      <c r="D868" s="152" t="s">
        <v>64</v>
      </c>
      <c r="E868" s="152" t="s">
        <v>65</v>
      </c>
      <c r="F868" s="152" t="s">
        <v>66</v>
      </c>
      <c r="G868" s="152" t="s">
        <v>78</v>
      </c>
      <c r="H868" s="208" t="s">
        <v>91</v>
      </c>
      <c r="I868" s="174" t="s">
        <v>24</v>
      </c>
      <c r="J868" s="209">
        <v>-1146250</v>
      </c>
      <c r="K868" s="208"/>
      <c r="L868" s="208"/>
      <c r="M868" s="211"/>
      <c r="N868" s="212"/>
      <c r="O868" s="212"/>
      <c r="P868" s="214"/>
      <c r="Q868" s="176"/>
      <c r="R868" s="176"/>
      <c r="S868" s="176"/>
      <c r="T868" s="178">
        <v>23</v>
      </c>
    </row>
    <row r="869" spans="1:27" ht="26">
      <c r="A869" s="171" t="str">
        <f t="shared" si="47"/>
        <v>[提取结果.xlsx]02-关联交易等事项统计表-集团总部-4内部关联现金流</v>
      </c>
      <c r="B869" s="172">
        <v>28</v>
      </c>
      <c r="C869" s="152" t="str">
        <f t="shared" si="48"/>
        <v>1级-2级</v>
      </c>
      <c r="D869" s="152" t="s">
        <v>64</v>
      </c>
      <c r="E869" s="152" t="s">
        <v>65</v>
      </c>
      <c r="F869" s="152" t="s">
        <v>66</v>
      </c>
      <c r="G869" s="152" t="s">
        <v>82</v>
      </c>
      <c r="H869" s="208" t="s">
        <v>91</v>
      </c>
      <c r="I869" s="174" t="s">
        <v>24</v>
      </c>
      <c r="J869" s="209">
        <v>-1380000</v>
      </c>
      <c r="K869" s="208"/>
      <c r="L869" s="208"/>
      <c r="M869" s="211"/>
      <c r="N869" s="212"/>
      <c r="O869" s="212"/>
      <c r="P869" s="214"/>
      <c r="Q869" s="176"/>
      <c r="R869" s="176"/>
      <c r="S869" s="176"/>
      <c r="T869" s="178">
        <v>28</v>
      </c>
      <c r="U869" s="178"/>
      <c r="V869" s="178"/>
      <c r="W869" s="178"/>
      <c r="X869" s="178"/>
      <c r="Y869" s="178"/>
      <c r="Z869" s="178"/>
      <c r="AA869" s="178"/>
    </row>
    <row r="870" spans="1:27" s="178" customFormat="1" ht="13">
      <c r="A870" s="171" t="str">
        <f t="shared" si="47"/>
        <v>[提取结果.xlsx]02-关联交易等事项统计表-集团总部-4内部关联现金流</v>
      </c>
      <c r="B870" s="172">
        <v>44</v>
      </c>
      <c r="C870" s="152" t="str">
        <f t="shared" si="48"/>
        <v>1级-2级</v>
      </c>
      <c r="D870" s="152" t="s">
        <v>64</v>
      </c>
      <c r="E870" s="152" t="s">
        <v>65</v>
      </c>
      <c r="F870" s="152" t="s">
        <v>66</v>
      </c>
      <c r="G870" s="152" t="s">
        <v>76</v>
      </c>
      <c r="H870" s="179" t="s">
        <v>104</v>
      </c>
      <c r="I870" s="174" t="s">
        <v>9</v>
      </c>
      <c r="J870" s="209">
        <f>-2208100-2615094.24*1.06+19030.88</f>
        <v>-4961069.0144000007</v>
      </c>
      <c r="K870" s="173"/>
      <c r="L870" s="174"/>
      <c r="M870" s="176"/>
      <c r="N870" s="177"/>
      <c r="O870" s="176"/>
      <c r="P870" s="176"/>
      <c r="Q870" s="176"/>
      <c r="R870" s="176"/>
      <c r="S870" s="176"/>
      <c r="T870" s="178">
        <v>44</v>
      </c>
    </row>
    <row r="871" spans="1:27" ht="26">
      <c r="A871" s="171" t="str">
        <f t="shared" si="47"/>
        <v>[提取结果.xlsx]02-关联交易等事项统计表-集团总部-4内部关联现金流</v>
      </c>
      <c r="B871" s="172">
        <v>19</v>
      </c>
      <c r="C871" s="152" t="str">
        <f t="shared" si="48"/>
        <v>1级-4级</v>
      </c>
      <c r="D871" s="152" t="s">
        <v>64</v>
      </c>
      <c r="E871" s="152" t="s">
        <v>65</v>
      </c>
      <c r="F871" s="152" t="s">
        <v>72</v>
      </c>
      <c r="G871" s="152" t="s">
        <v>76</v>
      </c>
      <c r="H871" s="208" t="s">
        <v>91</v>
      </c>
      <c r="I871" s="174" t="s">
        <v>24</v>
      </c>
      <c r="J871" s="209">
        <v>-6913642.8099999996</v>
      </c>
      <c r="K871" s="210"/>
      <c r="L871" s="210"/>
      <c r="M871" s="211"/>
      <c r="N871" s="212"/>
      <c r="O871" s="212"/>
      <c r="P871" s="214"/>
      <c r="Q871" s="176"/>
      <c r="R871" s="176"/>
      <c r="S871" s="176"/>
      <c r="T871" s="178">
        <v>19</v>
      </c>
      <c r="U871" s="178"/>
      <c r="V871" s="178"/>
      <c r="W871" s="178"/>
      <c r="X871" s="178"/>
      <c r="Y871" s="178"/>
      <c r="Z871" s="178"/>
      <c r="AA871" s="178"/>
    </row>
    <row r="872" spans="1:27" s="178" customFormat="1" ht="13">
      <c r="A872" s="171" t="str">
        <f t="shared" si="47"/>
        <v>[提取结果.xlsx]02-关联交易等事项统计表-集团总部-4内部关联现金流</v>
      </c>
      <c r="B872" s="172">
        <v>36</v>
      </c>
      <c r="C872" s="152" t="str">
        <f t="shared" si="48"/>
        <v>1级-2级</v>
      </c>
      <c r="D872" s="152" t="s">
        <v>64</v>
      </c>
      <c r="E872" s="152" t="s">
        <v>65</v>
      </c>
      <c r="F872" s="152" t="s">
        <v>66</v>
      </c>
      <c r="G872" s="152" t="s">
        <v>83</v>
      </c>
      <c r="H872" s="179" t="s">
        <v>100</v>
      </c>
      <c r="I872" s="174" t="s">
        <v>23</v>
      </c>
      <c r="J872" s="209">
        <v>-45000000</v>
      </c>
      <c r="K872" s="173"/>
      <c r="L872" s="174"/>
      <c r="M872" s="176"/>
      <c r="N872" s="177"/>
      <c r="O872" s="176"/>
      <c r="P872" s="176"/>
      <c r="Q872" s="176"/>
      <c r="R872" s="176"/>
      <c r="S872" s="176"/>
      <c r="T872" s="178">
        <v>36</v>
      </c>
    </row>
    <row r="873" spans="1:27" ht="13">
      <c r="A87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73" s="9">
        <v>281</v>
      </c>
      <c r="C873" s="10" t="str">
        <f t="shared" si="48"/>
        <v>2级-4级</v>
      </c>
      <c r="D873" s="10" t="s">
        <v>115</v>
      </c>
      <c r="E873" s="10" t="s">
        <v>337</v>
      </c>
      <c r="F873" s="10" t="s">
        <v>163</v>
      </c>
      <c r="G873" s="10" t="s">
        <v>76</v>
      </c>
      <c r="H873" s="15"/>
      <c r="I873" s="15"/>
      <c r="J873" s="14"/>
      <c r="K873" s="15" t="s">
        <v>203</v>
      </c>
      <c r="L873" s="15" t="s">
        <v>306</v>
      </c>
      <c r="M873" s="16">
        <v>699296.01</v>
      </c>
      <c r="N873" s="17"/>
      <c r="O873" s="18"/>
      <c r="P873" s="19"/>
      <c r="Q873" s="62"/>
      <c r="R873" s="62"/>
      <c r="S873" s="63"/>
      <c r="T873">
        <v>101</v>
      </c>
      <c r="U873" s="164"/>
      <c r="V873" s="165"/>
      <c r="W873" s="166"/>
      <c r="X873" s="166"/>
      <c r="Y873" s="167"/>
      <c r="Z873" s="168">
        <f>ROUND(J873-V873-Y873,2)</f>
        <v>0</v>
      </c>
      <c r="AA873" s="168">
        <f>ROUND(M873+P873-S873,2)</f>
        <v>699296.01</v>
      </c>
    </row>
    <row r="874" spans="1:27" ht="13">
      <c r="A874" s="147" t="str">
        <f t="shared" ref="A874:A882" si="49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874" s="9">
        <v>713</v>
      </c>
      <c r="C874" s="121" t="str">
        <f t="shared" si="48"/>
        <v>3级-2级</v>
      </c>
      <c r="D874" s="121" t="s">
        <v>69</v>
      </c>
      <c r="E874" s="121" t="s">
        <v>180</v>
      </c>
      <c r="F874" s="121" t="s">
        <v>66</v>
      </c>
      <c r="G874" s="121" t="s">
        <v>303</v>
      </c>
      <c r="H874" s="144"/>
      <c r="I874" s="124" t="s">
        <v>3</v>
      </c>
      <c r="J874" s="123"/>
      <c r="K874" s="22"/>
      <c r="L874" s="23"/>
      <c r="M874" s="38"/>
      <c r="N874" s="24"/>
      <c r="O874" s="20"/>
      <c r="P874" s="20" t="str">
        <f>IF(N874=0,"OK","待核对")</f>
        <v>OK</v>
      </c>
      <c r="Q874" s="20"/>
      <c r="R874" s="20"/>
      <c r="S874" s="20"/>
      <c r="T874">
        <v>256</v>
      </c>
    </row>
    <row r="875" spans="1:27" s="178" customFormat="1" ht="13">
      <c r="A875" s="147" t="str">
        <f t="shared" si="49"/>
        <v>[提取结果.xlsx]02-关联交易等事项统计表-纺织公司-4内部关联现金流</v>
      </c>
      <c r="B875" s="9">
        <v>732</v>
      </c>
      <c r="C875" s="121" t="str">
        <f t="shared" si="48"/>
        <v>3级-2级</v>
      </c>
      <c r="D875" s="121" t="s">
        <v>69</v>
      </c>
      <c r="E875" s="121" t="s">
        <v>180</v>
      </c>
      <c r="F875" s="121" t="s">
        <v>66</v>
      </c>
      <c r="G875" s="121" t="s">
        <v>270</v>
      </c>
      <c r="H875" s="76"/>
      <c r="I875" s="124" t="s">
        <v>3</v>
      </c>
      <c r="J875" s="123"/>
      <c r="K875" s="22"/>
      <c r="L875" s="23"/>
      <c r="M875" s="20"/>
      <c r="N875" s="24"/>
      <c r="O875" s="20"/>
      <c r="P875" s="20"/>
      <c r="Q875" s="20"/>
      <c r="R875" s="20"/>
      <c r="S875" s="20"/>
      <c r="T875">
        <v>282</v>
      </c>
      <c r="U875"/>
      <c r="V875"/>
      <c r="W875"/>
      <c r="X875"/>
      <c r="Y875"/>
      <c r="Z875"/>
      <c r="AA875"/>
    </row>
    <row r="876" spans="1:27" ht="13">
      <c r="A876" s="147" t="str">
        <f t="shared" si="49"/>
        <v>[提取结果.xlsx]02-关联交易等事项统计表-纺织公司-4内部关联现金流</v>
      </c>
      <c r="B876" s="9">
        <v>733</v>
      </c>
      <c r="C876" s="121" t="str">
        <f t="shared" si="48"/>
        <v>3级-2级</v>
      </c>
      <c r="D876" s="121" t="s">
        <v>69</v>
      </c>
      <c r="E876" s="121" t="s">
        <v>180</v>
      </c>
      <c r="F876" s="121" t="s">
        <v>66</v>
      </c>
      <c r="G876" s="121" t="s">
        <v>184</v>
      </c>
      <c r="H876" s="76"/>
      <c r="I876" s="124" t="s">
        <v>5</v>
      </c>
      <c r="J876" s="123"/>
      <c r="K876" s="22"/>
      <c r="L876" s="23"/>
      <c r="M876" s="20"/>
      <c r="N876" s="24"/>
      <c r="O876" s="20"/>
      <c r="P876" s="20"/>
      <c r="Q876" s="20"/>
      <c r="R876" s="20"/>
      <c r="S876" s="20"/>
      <c r="T876">
        <v>283</v>
      </c>
    </row>
    <row r="877" spans="1:27" ht="13">
      <c r="A877" s="147" t="str">
        <f t="shared" si="49"/>
        <v>[提取结果.xlsx]02-关联交易等事项统计表-纺织公司-4内部关联现金流</v>
      </c>
      <c r="B877" s="9">
        <v>737</v>
      </c>
      <c r="C877" s="121" t="str">
        <f t="shared" si="48"/>
        <v>3级-2级</v>
      </c>
      <c r="D877" s="121" t="s">
        <v>69</v>
      </c>
      <c r="E877" s="121" t="s">
        <v>180</v>
      </c>
      <c r="F877" s="121" t="s">
        <v>66</v>
      </c>
      <c r="G877" s="121" t="s">
        <v>172</v>
      </c>
      <c r="H877" s="76"/>
      <c r="I877" s="124" t="s">
        <v>5</v>
      </c>
      <c r="J877" s="123"/>
      <c r="K877" s="22"/>
      <c r="L877" s="23"/>
      <c r="M877" s="20"/>
      <c r="N877" s="24"/>
      <c r="O877" s="20"/>
      <c r="P877" s="20"/>
      <c r="Q877" s="20"/>
      <c r="R877" s="20"/>
      <c r="S877" s="20"/>
      <c r="T877">
        <v>288</v>
      </c>
    </row>
    <row r="878" spans="1:27" ht="13">
      <c r="A878" s="147" t="str">
        <f t="shared" si="49"/>
        <v>[提取结果.xlsx]02-关联交易等事项统计表-纺织公司-4内部关联现金流</v>
      </c>
      <c r="B878" s="9">
        <v>738</v>
      </c>
      <c r="C878" s="121" t="str">
        <f t="shared" si="48"/>
        <v>3级-2级</v>
      </c>
      <c r="D878" s="121" t="s">
        <v>69</v>
      </c>
      <c r="E878" s="121" t="s">
        <v>180</v>
      </c>
      <c r="F878" s="121" t="s">
        <v>66</v>
      </c>
      <c r="G878" s="121" t="s">
        <v>86</v>
      </c>
      <c r="H878" s="76"/>
      <c r="I878" s="124" t="s">
        <v>5</v>
      </c>
      <c r="J878" s="123"/>
      <c r="K878" s="22"/>
      <c r="L878" s="23"/>
      <c r="M878" s="20"/>
      <c r="N878" s="24"/>
      <c r="O878" s="20"/>
      <c r="P878" s="20"/>
      <c r="Q878" s="20"/>
      <c r="R878" s="20"/>
      <c r="S878" s="20"/>
      <c r="T878">
        <v>290</v>
      </c>
    </row>
    <row r="879" spans="1:27" ht="13">
      <c r="A879" s="147" t="str">
        <f t="shared" si="49"/>
        <v>[提取结果.xlsx]02-关联交易等事项统计表-纺织公司-4内部关联现金流</v>
      </c>
      <c r="B879" s="9">
        <v>739</v>
      </c>
      <c r="C879" s="121" t="str">
        <f t="shared" si="48"/>
        <v>3级-2级</v>
      </c>
      <c r="D879" s="121" t="s">
        <v>69</v>
      </c>
      <c r="E879" s="121" t="s">
        <v>180</v>
      </c>
      <c r="F879" s="121" t="s">
        <v>66</v>
      </c>
      <c r="G879" s="121" t="s">
        <v>109</v>
      </c>
      <c r="H879" s="76"/>
      <c r="I879" s="124" t="s">
        <v>5</v>
      </c>
      <c r="J879" s="123"/>
      <c r="K879" s="22"/>
      <c r="L879" s="23"/>
      <c r="M879" s="20"/>
      <c r="N879" s="24"/>
      <c r="O879" s="20"/>
      <c r="P879" s="20"/>
      <c r="Q879" s="20"/>
      <c r="R879" s="20"/>
      <c r="S879" s="20"/>
      <c r="T879">
        <v>291</v>
      </c>
    </row>
    <row r="880" spans="1:27" ht="13">
      <c r="A880" s="147" t="str">
        <f t="shared" si="49"/>
        <v>[提取结果.xlsx]02-关联交易等事项统计表-纺织公司-4内部关联现金流</v>
      </c>
      <c r="B880" s="9">
        <v>740</v>
      </c>
      <c r="C880" s="121" t="str">
        <f t="shared" si="48"/>
        <v>3级-2级</v>
      </c>
      <c r="D880" s="121" t="s">
        <v>69</v>
      </c>
      <c r="E880" s="121" t="s">
        <v>180</v>
      </c>
      <c r="F880" s="121" t="s">
        <v>66</v>
      </c>
      <c r="G880" s="121" t="s">
        <v>95</v>
      </c>
      <c r="H880" s="76"/>
      <c r="I880" s="124" t="s">
        <v>5</v>
      </c>
      <c r="J880" s="123"/>
      <c r="K880" s="22"/>
      <c r="L880" s="23"/>
      <c r="M880" s="20"/>
      <c r="N880" s="24"/>
      <c r="O880" s="20"/>
      <c r="P880" s="20"/>
      <c r="Q880" s="20"/>
      <c r="R880" s="20"/>
      <c r="S880" s="20"/>
      <c r="T880">
        <v>292</v>
      </c>
    </row>
    <row r="881" spans="1:27" s="178" customFormat="1" ht="13">
      <c r="A881" s="147" t="str">
        <f t="shared" si="49"/>
        <v>[提取结果.xlsx]02-关联交易等事项统计表-纺织公司-4内部关联现金流</v>
      </c>
      <c r="B881" s="9">
        <v>741</v>
      </c>
      <c r="C881" s="121" t="str">
        <f t="shared" si="48"/>
        <v>3级-2级</v>
      </c>
      <c r="D881" s="121" t="s">
        <v>69</v>
      </c>
      <c r="E881" s="121" t="s">
        <v>180</v>
      </c>
      <c r="F881" s="121" t="s">
        <v>66</v>
      </c>
      <c r="G881" s="121" t="s">
        <v>87</v>
      </c>
      <c r="H881" s="76"/>
      <c r="I881" s="124" t="s">
        <v>5</v>
      </c>
      <c r="J881" s="123"/>
      <c r="K881" s="22"/>
      <c r="L881" s="23"/>
      <c r="M881" s="20"/>
      <c r="N881" s="24"/>
      <c r="O881" s="20"/>
      <c r="P881" s="20"/>
      <c r="Q881" s="20"/>
      <c r="R881" s="20"/>
      <c r="S881" s="20"/>
      <c r="T881">
        <v>293</v>
      </c>
      <c r="U881"/>
      <c r="V881"/>
      <c r="W881"/>
      <c r="X881"/>
      <c r="Y881"/>
      <c r="Z881"/>
      <c r="AA881"/>
    </row>
    <row r="882" spans="1:27" ht="13">
      <c r="A882" s="147" t="str">
        <f t="shared" si="49"/>
        <v>[提取结果.xlsx]02-关联交易等事项统计表-纺织公司-4内部关联现金流</v>
      </c>
      <c r="B882" s="9">
        <v>789</v>
      </c>
      <c r="C882" s="121" t="str">
        <f t="shared" si="48"/>
        <v>3级-3级</v>
      </c>
      <c r="D882" s="121" t="s">
        <v>69</v>
      </c>
      <c r="E882" s="121" t="s">
        <v>161</v>
      </c>
      <c r="F882" s="121" t="s">
        <v>69</v>
      </c>
      <c r="G882" s="121" t="s">
        <v>158</v>
      </c>
      <c r="H882" s="144" t="s">
        <v>669</v>
      </c>
      <c r="I882" s="124" t="s">
        <v>3</v>
      </c>
      <c r="J882" s="123"/>
      <c r="K882" s="22"/>
      <c r="L882" s="23"/>
      <c r="M882" s="20"/>
      <c r="N882" s="24"/>
      <c r="O882" s="20"/>
      <c r="P882" s="20"/>
      <c r="Q882" s="20"/>
      <c r="R882" s="20"/>
      <c r="S882" s="20"/>
      <c r="T882">
        <v>413</v>
      </c>
    </row>
  </sheetData>
  <autoFilter ref="A2:AA882" xr:uid="{00000000-0009-0000-0000-000002000000}">
    <sortState xmlns:xlrd2="http://schemas.microsoft.com/office/spreadsheetml/2017/richdata2" ref="A3:AA882">
      <sortCondition descending="1" ref="J2:J882"/>
    </sortState>
  </autoFilter>
  <mergeCells count="2">
    <mergeCell ref="H1:J1"/>
    <mergeCell ref="K1:M1"/>
  </mergeCells>
  <phoneticPr fontId="21" type="noConversion"/>
  <conditionalFormatting sqref="E145">
    <cfRule type="duplicateValues" dxfId="322" priority="36"/>
  </conditionalFormatting>
  <conditionalFormatting sqref="E145">
    <cfRule type="duplicateValues" dxfId="321" priority="34"/>
    <cfRule type="duplicateValues" dxfId="320" priority="35"/>
  </conditionalFormatting>
  <conditionalFormatting sqref="G145">
    <cfRule type="duplicateValues" dxfId="319" priority="30"/>
  </conditionalFormatting>
  <conditionalFormatting sqref="G145">
    <cfRule type="duplicateValues" dxfId="318" priority="28"/>
    <cfRule type="duplicateValues" dxfId="317" priority="29"/>
  </conditionalFormatting>
  <conditionalFormatting sqref="E146">
    <cfRule type="duplicateValues" dxfId="316" priority="27"/>
  </conditionalFormatting>
  <conditionalFormatting sqref="E146">
    <cfRule type="duplicateValues" dxfId="315" priority="25"/>
    <cfRule type="duplicateValues" dxfId="314" priority="26"/>
  </conditionalFormatting>
  <conditionalFormatting sqref="G146">
    <cfRule type="duplicateValues" dxfId="313" priority="24"/>
  </conditionalFormatting>
  <conditionalFormatting sqref="G146">
    <cfRule type="duplicateValues" dxfId="312" priority="22"/>
    <cfRule type="duplicateValues" dxfId="311" priority="23"/>
  </conditionalFormatting>
  <conditionalFormatting sqref="H145">
    <cfRule type="duplicateValues" dxfId="310" priority="21"/>
  </conditionalFormatting>
  <conditionalFormatting sqref="H145">
    <cfRule type="duplicateValues" dxfId="309" priority="19"/>
    <cfRule type="duplicateValues" dxfId="308" priority="20"/>
  </conditionalFormatting>
  <conditionalFormatting sqref="G148">
    <cfRule type="duplicateValues" dxfId="307" priority="18"/>
  </conditionalFormatting>
  <conditionalFormatting sqref="G148">
    <cfRule type="duplicateValues" dxfId="306" priority="16"/>
    <cfRule type="duplicateValues" dxfId="305" priority="17"/>
  </conditionalFormatting>
  <conditionalFormatting sqref="G151">
    <cfRule type="duplicateValues" dxfId="304" priority="15"/>
  </conditionalFormatting>
  <conditionalFormatting sqref="G151">
    <cfRule type="duplicateValues" dxfId="303" priority="13"/>
    <cfRule type="duplicateValues" dxfId="302" priority="14"/>
  </conditionalFormatting>
  <conditionalFormatting sqref="G151">
    <cfRule type="duplicateValues" dxfId="301" priority="12"/>
  </conditionalFormatting>
  <conditionalFormatting sqref="G151">
    <cfRule type="duplicateValues" dxfId="300" priority="10"/>
    <cfRule type="duplicateValues" dxfId="299" priority="11"/>
  </conditionalFormatting>
  <conditionalFormatting sqref="G151">
    <cfRule type="duplicateValues" dxfId="298" priority="9"/>
  </conditionalFormatting>
  <conditionalFormatting sqref="G151">
    <cfRule type="duplicateValues" dxfId="297" priority="7"/>
    <cfRule type="duplicateValues" dxfId="296" priority="8"/>
  </conditionalFormatting>
  <conditionalFormatting sqref="E148:E151">
    <cfRule type="duplicateValues" dxfId="295" priority="6"/>
  </conditionalFormatting>
  <conditionalFormatting sqref="E148:E151">
    <cfRule type="duplicateValues" dxfId="294" priority="4"/>
    <cfRule type="duplicateValues" dxfId="293" priority="5"/>
  </conditionalFormatting>
  <conditionalFormatting sqref="H148">
    <cfRule type="duplicateValues" dxfId="292" priority="3"/>
  </conditionalFormatting>
  <conditionalFormatting sqref="H148">
    <cfRule type="duplicateValues" dxfId="291" priority="1"/>
    <cfRule type="duplicateValues" dxfId="290" priority="2"/>
  </conditionalFormatting>
  <conditionalFormatting sqref="G195">
    <cfRule type="duplicateValues" dxfId="289" priority="42"/>
  </conditionalFormatting>
  <conditionalFormatting sqref="G195">
    <cfRule type="duplicateValues" dxfId="288" priority="40"/>
    <cfRule type="duplicateValues" dxfId="287" priority="41"/>
  </conditionalFormatting>
  <conditionalFormatting sqref="G198">
    <cfRule type="duplicateValues" dxfId="286" priority="39"/>
  </conditionalFormatting>
  <conditionalFormatting sqref="G198">
    <cfRule type="duplicateValues" dxfId="285" priority="37"/>
    <cfRule type="duplicateValues" dxfId="284" priority="38"/>
  </conditionalFormatting>
  <conditionalFormatting sqref="G199">
    <cfRule type="duplicateValues" dxfId="283" priority="43"/>
  </conditionalFormatting>
  <conditionalFormatting sqref="G199">
    <cfRule type="duplicateValues" dxfId="282" priority="44"/>
  </conditionalFormatting>
  <conditionalFormatting sqref="G248">
    <cfRule type="duplicateValues" dxfId="281" priority="33"/>
  </conditionalFormatting>
  <conditionalFormatting sqref="G248">
    <cfRule type="duplicateValues" dxfId="280" priority="31"/>
    <cfRule type="duplicateValues" dxfId="279" priority="32"/>
  </conditionalFormatting>
  <conditionalFormatting sqref="G250">
    <cfRule type="duplicateValues" dxfId="278" priority="45"/>
  </conditionalFormatting>
  <conditionalFormatting sqref="G250">
    <cfRule type="duplicateValues" dxfId="277" priority="46"/>
  </conditionalFormatting>
  <conditionalFormatting sqref="G248">
    <cfRule type="duplicateValues" dxfId="276" priority="47"/>
  </conditionalFormatting>
  <conditionalFormatting sqref="G248">
    <cfRule type="duplicateValues" dxfId="275" priority="48"/>
  </conditionalFormatting>
  <conditionalFormatting sqref="G250">
    <cfRule type="duplicateValues" dxfId="274" priority="49"/>
  </conditionalFormatting>
  <conditionalFormatting sqref="G250">
    <cfRule type="duplicateValues" dxfId="273" priority="50"/>
  </conditionalFormatting>
  <conditionalFormatting sqref="G250">
    <cfRule type="duplicateValues" dxfId="272" priority="51"/>
  </conditionalFormatting>
  <conditionalFormatting sqref="G250">
    <cfRule type="duplicateValues" dxfId="271" priority="52"/>
  </conditionalFormatting>
  <conditionalFormatting sqref="G250">
    <cfRule type="duplicateValues" dxfId="270" priority="53"/>
  </conditionalFormatting>
  <conditionalFormatting sqref="G250">
    <cfRule type="duplicateValues" dxfId="269" priority="54"/>
  </conditionalFormatting>
  <conditionalFormatting sqref="G251">
    <cfRule type="duplicateValues" dxfId="268" priority="55"/>
  </conditionalFormatting>
  <conditionalFormatting sqref="G251">
    <cfRule type="duplicateValues" dxfId="267" priority="56"/>
  </conditionalFormatting>
  <conditionalFormatting sqref="G252">
    <cfRule type="duplicateValues" dxfId="266" priority="57"/>
  </conditionalFormatting>
  <conditionalFormatting sqref="G252">
    <cfRule type="duplicateValues" dxfId="265" priority="58"/>
  </conditionalFormatting>
  <conditionalFormatting sqref="G251">
    <cfRule type="duplicateValues" dxfId="264" priority="59"/>
  </conditionalFormatting>
  <conditionalFormatting sqref="G251">
    <cfRule type="duplicateValues" dxfId="263" priority="60"/>
  </conditionalFormatting>
  <conditionalFormatting sqref="G251">
    <cfRule type="duplicateValues" dxfId="262" priority="61"/>
  </conditionalFormatting>
  <conditionalFormatting sqref="G251">
    <cfRule type="duplicateValues" dxfId="261" priority="62"/>
  </conditionalFormatting>
  <conditionalFormatting sqref="G251">
    <cfRule type="duplicateValues" dxfId="260" priority="63"/>
  </conditionalFormatting>
  <conditionalFormatting sqref="G251">
    <cfRule type="duplicateValues" dxfId="259" priority="64"/>
  </conditionalFormatting>
  <conditionalFormatting sqref="G435">
    <cfRule type="duplicateValues" dxfId="258" priority="65"/>
  </conditionalFormatting>
  <conditionalFormatting sqref="G435">
    <cfRule type="duplicateValues" dxfId="257" priority="66"/>
  </conditionalFormatting>
  <conditionalFormatting sqref="G436">
    <cfRule type="duplicateValues" dxfId="256" priority="67"/>
  </conditionalFormatting>
  <conditionalFormatting sqref="G436">
    <cfRule type="duplicateValues" dxfId="255" priority="68"/>
  </conditionalFormatting>
  <dataValidations count="6">
    <dataValidation type="list" allowBlank="1" showInputMessage="1" showErrorMessage="1" sqref="L284:L286 I3:I150 L38:L281 I152:I281 I292:I882 L292:L882 H438:H440 H454 I288:I290 L288:L290 I284:I286" xr:uid="{00000000-0002-0000-0200-000000000000}">
      <formula1>$H$1:$H$2</formula1>
    </dataValidation>
    <dataValidation type="list" allowBlank="1" showInputMessage="1" showErrorMessage="1" sqref="G744" xr:uid="{00000000-0002-0000-0200-000001000000}">
      <formula1>INDIRECT("_"&amp;#REF!)</formula1>
    </dataValidation>
    <dataValidation type="list" allowBlank="1" showInputMessage="1" showErrorMessage="1" sqref="G751 F390 E3:E50 G3:G50 G754:G821 G665:G743 E665:E821 G259:G436 G193:G257 E193:E436 E116:E144 G116:G144" xr:uid="{00000000-0002-0000-0200-000002000000}">
      <formula1>INDIRECT("_"&amp;B3)</formula1>
    </dataValidation>
    <dataValidation type="list" allowBlank="1" showInputMessage="1" showErrorMessage="1" sqref="F822:F842 D822:D842 F814:F817 D798:D817 F798:F812 F560:F790 D560:D790 D501:D526 F501:F526 D437:D440 F437:F440 F3:F339 D3:D339" xr:uid="{00000000-0002-0000-0200-000003000000}">
      <formula1>#REF!</formula1>
    </dataValidation>
    <dataValidation type="list" allowBlank="1" showInputMessage="1" showErrorMessage="1" sqref="G454 G147 E145:G146 G152:G192 E147:E192 G115 G822:G882 E822:E882 G501:G664 E437:E664 G437:G440 G51:G113 E51:E115" xr:uid="{00000000-0002-0000-0200-000004000000}">
      <formula1>INDIRECT("_"&amp;D51)</formula1>
    </dataValidation>
    <dataValidation type="list" allowBlank="1" showInputMessage="1" showErrorMessage="1" sqref="G752:G753" xr:uid="{00000000-0002-0000-0200-000005000000}">
      <formula1>INDIRECT("_"&amp;F751)</formula1>
    </dataValidation>
  </dataValidation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63"/>
  <sheetViews>
    <sheetView topLeftCell="A52" zoomScale="70" zoomScaleNormal="70" workbookViewId="0">
      <selection activeCell="K22" sqref="K22"/>
    </sheetView>
  </sheetViews>
  <sheetFormatPr defaultRowHeight="13"/>
  <cols>
    <col min="1" max="1" width="4.1796875" customWidth="1"/>
    <col min="2" max="2" width="5.54296875" customWidth="1"/>
    <col min="3" max="4" width="9.7265625" style="225" customWidth="1"/>
    <col min="5" max="5" width="36.1796875" style="225" customWidth="1"/>
    <col min="6" max="6" width="10.81640625" style="225" customWidth="1"/>
    <col min="7" max="7" width="39.54296875" style="225" bestFit="1" customWidth="1"/>
    <col min="8" max="8" width="15.453125" style="225" customWidth="1"/>
    <col min="9" max="9" width="27.81640625" style="225" customWidth="1"/>
    <col min="10" max="10" width="16.453125" style="226" bestFit="1" customWidth="1"/>
    <col min="11" max="12" width="12.453125" bestFit="1" customWidth="1"/>
    <col min="13" max="13" width="12.453125" style="206" bestFit="1" customWidth="1"/>
    <col min="14" max="14" width="14.453125" customWidth="1"/>
    <col min="15" max="19" width="8.54296875" bestFit="1" customWidth="1"/>
    <col min="20" max="27" width="10.26953125" customWidth="1"/>
  </cols>
  <sheetData>
    <row r="1" spans="1:27" ht="13.5">
      <c r="B1" t="s">
        <v>45</v>
      </c>
      <c r="C1" s="225" t="s">
        <v>46</v>
      </c>
      <c r="D1" s="225" t="s">
        <v>47</v>
      </c>
      <c r="E1" s="225" t="s">
        <v>48</v>
      </c>
      <c r="F1" s="225" t="s">
        <v>49</v>
      </c>
      <c r="G1" s="225" t="s">
        <v>50</v>
      </c>
      <c r="H1" s="410" t="s">
        <v>51</v>
      </c>
      <c r="I1" s="410"/>
      <c r="J1" s="410"/>
      <c r="K1" s="408" t="s">
        <v>725</v>
      </c>
      <c r="L1" s="409"/>
      <c r="M1" s="409"/>
    </row>
    <row r="2" spans="1:27" ht="26">
      <c r="A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" s="146" t="s">
        <v>45</v>
      </c>
      <c r="C2" s="140" t="s">
        <v>46</v>
      </c>
      <c r="D2" s="140" t="s">
        <v>47</v>
      </c>
      <c r="E2" s="140" t="s">
        <v>48</v>
      </c>
      <c r="F2" s="140" t="s">
        <v>49</v>
      </c>
      <c r="G2" s="140" t="s">
        <v>50</v>
      </c>
      <c r="H2" s="225" t="s">
        <v>55</v>
      </c>
      <c r="I2" s="225" t="s">
        <v>56</v>
      </c>
      <c r="J2" s="226" t="s">
        <v>57</v>
      </c>
      <c r="K2" s="138" t="s">
        <v>55</v>
      </c>
      <c r="L2" s="138" t="s">
        <v>56</v>
      </c>
      <c r="M2" s="201" t="s">
        <v>57</v>
      </c>
      <c r="N2" s="138" t="s">
        <v>53</v>
      </c>
      <c r="O2" s="138" t="s">
        <v>53</v>
      </c>
      <c r="P2" s="138" t="s">
        <v>53</v>
      </c>
      <c r="Q2" s="138" t="s">
        <v>54</v>
      </c>
      <c r="R2" s="138" t="s">
        <v>54</v>
      </c>
      <c r="S2" s="138" t="s">
        <v>54</v>
      </c>
      <c r="T2" s="161" t="s">
        <v>726</v>
      </c>
    </row>
    <row r="3" spans="1:27" ht="26">
      <c r="A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" s="9">
        <v>39</v>
      </c>
      <c r="C3" s="111" t="str">
        <f t="shared" ref="C3:C8" si="0">TEXT(D3,"000")&amp;"-"&amp;TEXT(F3,"000")</f>
        <v>1级-2级</v>
      </c>
      <c r="D3" s="111" t="s">
        <v>64</v>
      </c>
      <c r="E3" s="111" t="s">
        <v>65</v>
      </c>
      <c r="F3" s="111" t="s">
        <v>66</v>
      </c>
      <c r="G3" s="111" t="s">
        <v>78</v>
      </c>
      <c r="H3" s="76" t="s">
        <v>100</v>
      </c>
      <c r="I3" s="97" t="s">
        <v>23</v>
      </c>
      <c r="J3" s="227">
        <v>350000000</v>
      </c>
      <c r="K3" s="22" t="s">
        <v>700</v>
      </c>
      <c r="L3" s="23" t="s">
        <v>10</v>
      </c>
      <c r="M3" s="202">
        <v>350000000</v>
      </c>
      <c r="N3" s="24">
        <f>J3-M3</f>
        <v>0</v>
      </c>
      <c r="O3" s="20"/>
      <c r="P3" s="58" t="str">
        <f t="shared" ref="P3:P45" si="1">IF(N3=0,"OK","待核对")</f>
        <v>OK</v>
      </c>
      <c r="Q3" s="20"/>
      <c r="R3" s="20"/>
      <c r="S3" s="20"/>
      <c r="T3">
        <v>39</v>
      </c>
    </row>
    <row r="4" spans="1:27" ht="13.5">
      <c r="A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4" s="9">
        <v>11</v>
      </c>
      <c r="C4" s="111" t="str">
        <f t="shared" si="0"/>
        <v>1级-2级</v>
      </c>
      <c r="D4" s="111" t="s">
        <v>64</v>
      </c>
      <c r="E4" s="111" t="s">
        <v>65</v>
      </c>
      <c r="F4" s="111" t="s">
        <v>66</v>
      </c>
      <c r="G4" s="111" t="s">
        <v>83</v>
      </c>
      <c r="H4" s="12" t="s">
        <v>79</v>
      </c>
      <c r="I4" s="97" t="s">
        <v>11</v>
      </c>
      <c r="J4" s="227">
        <f>3742464.95+150000000</f>
        <v>153742464.94999999</v>
      </c>
      <c r="K4" s="15" t="s">
        <v>255</v>
      </c>
      <c r="L4" s="15" t="s">
        <v>24</v>
      </c>
      <c r="M4" s="170">
        <v>153742464.94999999</v>
      </c>
      <c r="N4" s="24">
        <f t="shared" ref="N4:N45" si="2">J4-M4</f>
        <v>0</v>
      </c>
      <c r="O4" s="17"/>
      <c r="P4" s="58" t="str">
        <f t="shared" si="1"/>
        <v>OK</v>
      </c>
      <c r="Q4" s="20"/>
      <c r="R4" s="20"/>
      <c r="S4" s="20"/>
      <c r="T4">
        <v>11</v>
      </c>
    </row>
    <row r="5" spans="1:27" ht="26">
      <c r="A5" s="147" t="str">
        <f>HYPERLINK("C:\Users\chizh\Desktop\ffcell\提取结果.xlsx#'4内部关联现金流'!A1","[提取结果.xlsx]4内部关联现金流")</f>
        <v>[提取结果.xlsx]4内部关联现金流</v>
      </c>
      <c r="B5" s="9">
        <v>470</v>
      </c>
      <c r="C5" s="111" t="str">
        <f t="shared" si="0"/>
        <v>1级-1级</v>
      </c>
      <c r="D5" s="101" t="s">
        <v>64</v>
      </c>
      <c r="E5" s="111" t="s">
        <v>80</v>
      </c>
      <c r="F5" s="101" t="s">
        <v>64</v>
      </c>
      <c r="G5" s="228" t="s">
        <v>65</v>
      </c>
      <c r="H5" s="102" t="s">
        <v>388</v>
      </c>
      <c r="I5" s="97" t="s">
        <v>22</v>
      </c>
      <c r="J5" s="229">
        <v>107463958.33</v>
      </c>
      <c r="K5" s="22" t="s">
        <v>100</v>
      </c>
      <c r="L5" s="23" t="s">
        <v>23</v>
      </c>
      <c r="M5" s="202">
        <v>107000000</v>
      </c>
      <c r="N5" s="24">
        <f t="shared" si="2"/>
        <v>463958.32999999821</v>
      </c>
      <c r="O5" s="20"/>
      <c r="P5" s="58" t="str">
        <f t="shared" si="1"/>
        <v>待核对</v>
      </c>
      <c r="Q5" s="20"/>
      <c r="R5" s="20"/>
      <c r="S5" s="20"/>
      <c r="T5">
        <v>51</v>
      </c>
    </row>
    <row r="6" spans="1:27" ht="13.5">
      <c r="A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6" s="9">
        <v>8</v>
      </c>
      <c r="C6" s="111" t="str">
        <f t="shared" si="0"/>
        <v>1级-2级</v>
      </c>
      <c r="D6" s="111" t="s">
        <v>64</v>
      </c>
      <c r="E6" s="111" t="s">
        <v>65</v>
      </c>
      <c r="F6" s="111" t="s">
        <v>66</v>
      </c>
      <c r="G6" s="111" t="s">
        <v>80</v>
      </c>
      <c r="H6" s="12" t="s">
        <v>79</v>
      </c>
      <c r="I6" s="97" t="s">
        <v>11</v>
      </c>
      <c r="J6" s="227">
        <v>95000000</v>
      </c>
      <c r="K6" s="15" t="s">
        <v>387</v>
      </c>
      <c r="L6" s="15" t="s">
        <v>24</v>
      </c>
      <c r="M6" s="170">
        <v>95000000</v>
      </c>
      <c r="N6" s="24">
        <f t="shared" si="2"/>
        <v>0</v>
      </c>
      <c r="O6" s="17"/>
      <c r="P6" s="58" t="str">
        <f t="shared" si="1"/>
        <v>OK</v>
      </c>
      <c r="Q6" s="20"/>
      <c r="R6" s="20"/>
      <c r="S6" s="20"/>
      <c r="T6">
        <v>8</v>
      </c>
    </row>
    <row r="7" spans="1:27" ht="13.5">
      <c r="A7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7" s="9">
        <v>35</v>
      </c>
      <c r="C7" s="111" t="str">
        <f t="shared" si="0"/>
        <v>1级-2级</v>
      </c>
      <c r="D7" s="111" t="s">
        <v>64</v>
      </c>
      <c r="E7" s="111" t="s">
        <v>65</v>
      </c>
      <c r="F7" s="111" t="s">
        <v>66</v>
      </c>
      <c r="G7" s="111" t="s">
        <v>83</v>
      </c>
      <c r="H7" s="12" t="s">
        <v>99</v>
      </c>
      <c r="I7" s="97" t="s">
        <v>21</v>
      </c>
      <c r="J7" s="227">
        <v>45000000</v>
      </c>
      <c r="K7" s="12" t="s">
        <v>100</v>
      </c>
      <c r="L7" s="12" t="s">
        <v>23</v>
      </c>
      <c r="M7" s="170">
        <v>45000000</v>
      </c>
      <c r="N7" s="24">
        <f t="shared" si="2"/>
        <v>0</v>
      </c>
      <c r="O7" s="17"/>
      <c r="P7" s="58" t="str">
        <f t="shared" si="1"/>
        <v>OK</v>
      </c>
      <c r="Q7" s="20"/>
      <c r="R7" s="20"/>
      <c r="S7" s="20"/>
      <c r="T7">
        <v>35</v>
      </c>
    </row>
    <row r="8" spans="1:27" ht="13.5">
      <c r="A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" s="9">
        <v>864</v>
      </c>
      <c r="C8" s="111" t="str">
        <f t="shared" si="0"/>
        <v>2级-2级</v>
      </c>
      <c r="D8" s="111" t="s">
        <v>66</v>
      </c>
      <c r="E8" s="111" t="s">
        <v>78</v>
      </c>
      <c r="F8" s="111" t="s">
        <v>66</v>
      </c>
      <c r="G8" s="224" t="s">
        <v>696</v>
      </c>
      <c r="H8" s="219" t="s">
        <v>297</v>
      </c>
      <c r="I8" s="222" t="s">
        <v>3</v>
      </c>
      <c r="J8" s="227">
        <v>32881979.93</v>
      </c>
      <c r="K8" s="22"/>
      <c r="L8" s="23"/>
      <c r="M8" s="202"/>
      <c r="N8" s="24">
        <f t="shared" si="2"/>
        <v>32881979.93</v>
      </c>
      <c r="O8" s="20"/>
      <c r="P8" s="58" t="str">
        <f t="shared" si="1"/>
        <v>待核对</v>
      </c>
      <c r="Q8" s="20"/>
      <c r="R8" s="20"/>
      <c r="S8" s="20"/>
      <c r="T8">
        <v>45</v>
      </c>
    </row>
    <row r="9" spans="1:27" ht="39">
      <c r="A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" s="9">
        <v>640</v>
      </c>
      <c r="C9" s="111" t="s">
        <v>506</v>
      </c>
      <c r="D9" s="111" t="s">
        <v>66</v>
      </c>
      <c r="E9" s="111" t="s">
        <v>175</v>
      </c>
      <c r="F9" s="111" t="s">
        <v>66</v>
      </c>
      <c r="G9" s="111" t="s">
        <v>446</v>
      </c>
      <c r="H9" s="194" t="s">
        <v>513</v>
      </c>
      <c r="I9" s="222" t="s">
        <v>3</v>
      </c>
      <c r="J9" s="227">
        <v>32168543.109999999</v>
      </c>
      <c r="K9" s="217" t="s">
        <v>403</v>
      </c>
      <c r="L9" s="237" t="s">
        <v>6</v>
      </c>
      <c r="M9" s="202">
        <v>32113548.530000001</v>
      </c>
      <c r="N9" s="24">
        <f t="shared" si="2"/>
        <v>54994.579999998212</v>
      </c>
      <c r="O9" s="20"/>
      <c r="P9" s="58" t="str">
        <f t="shared" si="1"/>
        <v>待核对</v>
      </c>
      <c r="Q9" s="20"/>
      <c r="R9" s="20"/>
      <c r="S9" s="20"/>
      <c r="T9">
        <v>65</v>
      </c>
    </row>
    <row r="10" spans="1:27" ht="13.5">
      <c r="A1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0" s="9">
        <v>47</v>
      </c>
      <c r="C10" s="111" t="str">
        <f t="shared" ref="C10:C41" si="3">TEXT(D10,"000")&amp;"-"&amp;TEXT(F10,"000")</f>
        <v>1级-2级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76" t="s">
        <v>108</v>
      </c>
      <c r="I10" s="222" t="s">
        <v>5</v>
      </c>
      <c r="J10" s="227">
        <v>30000000</v>
      </c>
      <c r="K10" s="22"/>
      <c r="L10" s="23"/>
      <c r="M10" s="202"/>
      <c r="N10" s="24">
        <f t="shared" si="2"/>
        <v>30000000</v>
      </c>
      <c r="O10" s="20"/>
      <c r="P10" s="58" t="str">
        <f t="shared" si="1"/>
        <v>待核对</v>
      </c>
      <c r="Q10" s="20"/>
      <c r="R10" s="20"/>
      <c r="S10" s="20"/>
      <c r="T10">
        <v>47</v>
      </c>
    </row>
    <row r="11" spans="1:27" ht="39">
      <c r="A1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" s="9">
        <v>807</v>
      </c>
      <c r="C11" s="218" t="str">
        <f t="shared" si="3"/>
        <v>3级-2级</v>
      </c>
      <c r="D11" s="218" t="s">
        <v>69</v>
      </c>
      <c r="E11" s="218" t="s">
        <v>194</v>
      </c>
      <c r="F11" s="218" t="s">
        <v>66</v>
      </c>
      <c r="G11" s="218" t="s">
        <v>84</v>
      </c>
      <c r="H11" s="76" t="s">
        <v>129</v>
      </c>
      <c r="I11" s="195" t="s">
        <v>5</v>
      </c>
      <c r="J11" s="227">
        <v>25392913.949999999</v>
      </c>
      <c r="K11" s="54" t="s">
        <v>228</v>
      </c>
      <c r="L11" s="237" t="s">
        <v>6</v>
      </c>
      <c r="M11" s="203">
        <v>25348882.550000001</v>
      </c>
      <c r="N11" s="24">
        <f t="shared" si="2"/>
        <v>44031.39999999851</v>
      </c>
      <c r="O11" s="58"/>
      <c r="P11" s="58" t="str">
        <f t="shared" si="1"/>
        <v>待核对</v>
      </c>
      <c r="Q11" s="58"/>
      <c r="R11" s="58"/>
      <c r="S11" s="58"/>
      <c r="T11">
        <v>472</v>
      </c>
    </row>
    <row r="12" spans="1:27" ht="26">
      <c r="A1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" s="9">
        <v>869</v>
      </c>
      <c r="C12" s="111" t="str">
        <f t="shared" si="3"/>
        <v>2级-2级</v>
      </c>
      <c r="D12" s="111" t="s">
        <v>66</v>
      </c>
      <c r="E12" s="111" t="s">
        <v>78</v>
      </c>
      <c r="F12" s="111" t="s">
        <v>66</v>
      </c>
      <c r="G12" s="111" t="s">
        <v>109</v>
      </c>
      <c r="H12" s="112" t="s">
        <v>698</v>
      </c>
      <c r="I12" s="97" t="s">
        <v>24</v>
      </c>
      <c r="J12" s="227">
        <v>22546518.079999998</v>
      </c>
      <c r="K12" s="22"/>
      <c r="L12" s="23"/>
      <c r="M12" s="202"/>
      <c r="N12" s="24">
        <f t="shared" si="2"/>
        <v>22546518.079999998</v>
      </c>
      <c r="O12" s="20"/>
      <c r="P12" s="58" t="str">
        <f t="shared" si="1"/>
        <v>待核对</v>
      </c>
      <c r="Q12" s="20"/>
      <c r="R12" s="20"/>
      <c r="S12" s="20"/>
      <c r="T12">
        <v>50</v>
      </c>
    </row>
    <row r="13" spans="1:27" ht="39">
      <c r="A13" s="147" t="str">
        <f>HYPERLINK("C:\Users\chizh\Desktop\ffcell\提取结果.xlsx#'4内部关联现金流-1'!A1","[提取结果.xlsx]4内部关联现金流-1")</f>
        <v>[提取结果.xlsx]4内部关联现金流-1</v>
      </c>
      <c r="B13" s="9">
        <v>549</v>
      </c>
      <c r="C13" s="111" t="str">
        <f t="shared" si="3"/>
        <v>3级-3级</v>
      </c>
      <c r="D13" s="111" t="s">
        <v>69</v>
      </c>
      <c r="E13" s="111" t="s">
        <v>415</v>
      </c>
      <c r="F13" s="111" t="s">
        <v>69</v>
      </c>
      <c r="G13" s="111" t="s">
        <v>371</v>
      </c>
      <c r="H13" s="194" t="s">
        <v>297</v>
      </c>
      <c r="I13" s="222" t="s">
        <v>3</v>
      </c>
      <c r="J13" s="227">
        <v>22303729.100000001</v>
      </c>
      <c r="K13" s="22" t="s">
        <v>608</v>
      </c>
      <c r="L13" s="237" t="s">
        <v>6</v>
      </c>
      <c r="M13" s="202">
        <v>22303729.100000001</v>
      </c>
      <c r="N13" s="24">
        <f t="shared" si="2"/>
        <v>0</v>
      </c>
      <c r="O13" s="20"/>
      <c r="P13" s="58" t="str">
        <f t="shared" si="1"/>
        <v>OK</v>
      </c>
      <c r="Q13" s="20"/>
      <c r="R13" s="20"/>
      <c r="S13" s="20"/>
      <c r="T13">
        <v>91</v>
      </c>
    </row>
    <row r="14" spans="1:27" ht="13.5">
      <c r="A1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4" s="9">
        <v>38</v>
      </c>
      <c r="C14" s="111" t="str">
        <f t="shared" si="3"/>
        <v>1级-2级</v>
      </c>
      <c r="D14" s="111" t="s">
        <v>64</v>
      </c>
      <c r="E14" s="111" t="s">
        <v>65</v>
      </c>
      <c r="F14" s="111" t="s">
        <v>66</v>
      </c>
      <c r="G14" s="111" t="s">
        <v>67</v>
      </c>
      <c r="H14" s="76" t="s">
        <v>100</v>
      </c>
      <c r="I14" s="97" t="s">
        <v>23</v>
      </c>
      <c r="J14" s="227">
        <v>20000000</v>
      </c>
      <c r="K14" s="22"/>
      <c r="L14" s="23"/>
      <c r="M14" s="202"/>
      <c r="N14" s="24">
        <f t="shared" si="2"/>
        <v>20000000</v>
      </c>
      <c r="O14" s="20"/>
      <c r="P14" s="58" t="str">
        <f t="shared" si="1"/>
        <v>待核对</v>
      </c>
      <c r="Q14" s="20"/>
      <c r="R14" s="20"/>
      <c r="S14" s="20"/>
      <c r="T14">
        <v>38</v>
      </c>
    </row>
    <row r="15" spans="1:27" ht="13.5">
      <c r="A1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5" s="9">
        <v>253</v>
      </c>
      <c r="C15" s="111" t="str">
        <f t="shared" si="3"/>
        <v>2级-2级</v>
      </c>
      <c r="D15" s="111" t="s">
        <v>66</v>
      </c>
      <c r="E15" s="111" t="s">
        <v>303</v>
      </c>
      <c r="F15" s="111" t="s">
        <v>66</v>
      </c>
      <c r="G15" s="111" t="s">
        <v>82</v>
      </c>
      <c r="H15" s="112" t="s">
        <v>271</v>
      </c>
      <c r="I15" s="97" t="s">
        <v>21</v>
      </c>
      <c r="J15" s="227">
        <v>12600000</v>
      </c>
      <c r="K15" s="54"/>
      <c r="L15" s="55"/>
      <c r="M15" s="203"/>
      <c r="N15" s="24">
        <f t="shared" si="2"/>
        <v>12600000</v>
      </c>
      <c r="O15" s="58"/>
      <c r="P15" s="58" t="str">
        <f t="shared" si="1"/>
        <v>待核对</v>
      </c>
      <c r="Q15" s="58"/>
      <c r="R15" s="58"/>
      <c r="S15" s="58"/>
      <c r="T15">
        <v>72</v>
      </c>
      <c r="U15" s="162"/>
      <c r="V15" s="162"/>
      <c r="W15" s="162"/>
      <c r="X15" s="162"/>
      <c r="Y15" s="162"/>
      <c r="Z15" s="162"/>
      <c r="AA15" s="162"/>
    </row>
    <row r="16" spans="1:27" ht="13.5">
      <c r="A1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6" s="9">
        <v>6</v>
      </c>
      <c r="C16" s="111" t="str">
        <f t="shared" si="3"/>
        <v>1级-4级</v>
      </c>
      <c r="D16" s="111" t="s">
        <v>64</v>
      </c>
      <c r="E16" s="111" t="s">
        <v>65</v>
      </c>
      <c r="F16" s="111" t="s">
        <v>72</v>
      </c>
      <c r="G16" s="111" t="s">
        <v>76</v>
      </c>
      <c r="H16" s="12" t="s">
        <v>77</v>
      </c>
      <c r="I16" s="222" t="s">
        <v>5</v>
      </c>
      <c r="J16" s="227">
        <v>11489743.130000001</v>
      </c>
      <c r="K16" s="15" t="s">
        <v>165</v>
      </c>
      <c r="L16" s="15" t="s">
        <v>6</v>
      </c>
      <c r="M16" s="170">
        <v>11474294.77</v>
      </c>
      <c r="N16" s="24">
        <f t="shared" si="2"/>
        <v>15448.360000001267</v>
      </c>
      <c r="O16" s="17"/>
      <c r="P16" s="58" t="str">
        <f t="shared" si="1"/>
        <v>待核对</v>
      </c>
      <c r="Q16" s="20"/>
      <c r="R16" s="20"/>
      <c r="S16" s="20"/>
      <c r="T16">
        <v>6</v>
      </c>
    </row>
    <row r="17" spans="1:27" ht="13.5">
      <c r="A1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7" s="9">
        <v>564</v>
      </c>
      <c r="C17" s="111" t="str">
        <f t="shared" si="3"/>
        <v>3级-2级</v>
      </c>
      <c r="D17" s="111" t="s">
        <v>69</v>
      </c>
      <c r="E17" s="111" t="s">
        <v>359</v>
      </c>
      <c r="F17" s="111" t="s">
        <v>66</v>
      </c>
      <c r="G17" s="111" t="s">
        <v>90</v>
      </c>
      <c r="H17" s="112" t="s">
        <v>486</v>
      </c>
      <c r="I17" s="222" t="s">
        <v>3</v>
      </c>
      <c r="J17" s="227">
        <v>11401872.15</v>
      </c>
      <c r="K17" s="54"/>
      <c r="L17" s="55"/>
      <c r="M17" s="203"/>
      <c r="N17" s="24">
        <f t="shared" si="2"/>
        <v>11401872.15</v>
      </c>
      <c r="O17" s="58"/>
      <c r="P17" s="58" t="str">
        <f t="shared" si="1"/>
        <v>待核对</v>
      </c>
      <c r="Q17" s="58"/>
      <c r="R17" s="58"/>
      <c r="S17" s="58"/>
      <c r="T17">
        <v>7</v>
      </c>
    </row>
    <row r="18" spans="1:27" ht="13.5">
      <c r="A18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8" s="9">
        <v>48</v>
      </c>
      <c r="C18" s="111" t="str">
        <f t="shared" si="3"/>
        <v>1级-2级</v>
      </c>
      <c r="D18" s="111" t="s">
        <v>64</v>
      </c>
      <c r="E18" s="111" t="s">
        <v>65</v>
      </c>
      <c r="F18" s="111" t="s">
        <v>66</v>
      </c>
      <c r="G18" s="111" t="s">
        <v>109</v>
      </c>
      <c r="H18" s="76" t="s">
        <v>110</v>
      </c>
      <c r="I18" s="97" t="s">
        <v>11</v>
      </c>
      <c r="J18" s="227">
        <v>10961182.65</v>
      </c>
      <c r="K18" s="22"/>
      <c r="L18" s="23"/>
      <c r="M18" s="202"/>
      <c r="N18" s="24">
        <f t="shared" si="2"/>
        <v>10961182.65</v>
      </c>
      <c r="O18" s="20"/>
      <c r="P18" s="58" t="str">
        <f t="shared" si="1"/>
        <v>待核对</v>
      </c>
      <c r="Q18" s="20"/>
      <c r="R18" s="20"/>
      <c r="S18" s="20"/>
      <c r="T18">
        <v>48</v>
      </c>
    </row>
    <row r="19" spans="1:27" ht="39">
      <c r="A1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9" s="9">
        <v>206</v>
      </c>
      <c r="C19" s="111" t="str">
        <f t="shared" si="3"/>
        <v>2级-2级</v>
      </c>
      <c r="D19" s="111" t="s">
        <v>66</v>
      </c>
      <c r="E19" s="111" t="s">
        <v>270</v>
      </c>
      <c r="F19" s="111" t="s">
        <v>66</v>
      </c>
      <c r="G19" s="111" t="s">
        <v>95</v>
      </c>
      <c r="H19" s="76" t="s">
        <v>274</v>
      </c>
      <c r="I19" s="222" t="s">
        <v>9</v>
      </c>
      <c r="J19" s="227">
        <v>10899000</v>
      </c>
      <c r="K19" s="54" t="s">
        <v>256</v>
      </c>
      <c r="L19" s="237" t="s">
        <v>5</v>
      </c>
      <c r="M19" s="204">
        <v>10599750</v>
      </c>
      <c r="N19" s="24">
        <f t="shared" si="2"/>
        <v>299250</v>
      </c>
      <c r="O19" s="58"/>
      <c r="P19" s="58" t="str">
        <f t="shared" si="1"/>
        <v>待核对</v>
      </c>
      <c r="Q19" s="58"/>
      <c r="R19" s="58"/>
      <c r="S19" s="58"/>
      <c r="T19">
        <v>16</v>
      </c>
      <c r="U19" s="162"/>
      <c r="V19" s="162"/>
      <c r="W19" s="162"/>
      <c r="X19" s="162"/>
      <c r="Y19" s="162"/>
      <c r="Z19" s="162"/>
      <c r="AA19" s="162"/>
    </row>
    <row r="20" spans="1:27" ht="13.5">
      <c r="A2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0" s="9">
        <v>17</v>
      </c>
      <c r="C20" s="111" t="str">
        <f t="shared" si="3"/>
        <v>1级-2级</v>
      </c>
      <c r="D20" s="111" t="s">
        <v>64</v>
      </c>
      <c r="E20" s="111" t="s">
        <v>65</v>
      </c>
      <c r="F20" s="111" t="s">
        <v>66</v>
      </c>
      <c r="G20" s="111" t="s">
        <v>89</v>
      </c>
      <c r="H20" s="12" t="s">
        <v>79</v>
      </c>
      <c r="I20" s="97" t="s">
        <v>11</v>
      </c>
      <c r="J20" s="227">
        <v>10700447.810000001</v>
      </c>
      <c r="K20" s="15"/>
      <c r="L20" s="15"/>
      <c r="M20" s="170"/>
      <c r="N20" s="24">
        <f t="shared" si="2"/>
        <v>10700447.810000001</v>
      </c>
      <c r="O20" s="17"/>
      <c r="P20" s="58" t="str">
        <f t="shared" si="1"/>
        <v>待核对</v>
      </c>
      <c r="Q20" s="20"/>
      <c r="R20" s="20"/>
      <c r="S20" s="20"/>
      <c r="T20">
        <v>17</v>
      </c>
    </row>
    <row r="21" spans="1:27" ht="13.5">
      <c r="A2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1" s="9">
        <v>12</v>
      </c>
      <c r="C21" s="111" t="str">
        <f t="shared" si="3"/>
        <v>1级-2级</v>
      </c>
      <c r="D21" s="111" t="s">
        <v>64</v>
      </c>
      <c r="E21" s="111" t="s">
        <v>65</v>
      </c>
      <c r="F21" s="111" t="s">
        <v>66</v>
      </c>
      <c r="G21" s="111" t="s">
        <v>84</v>
      </c>
      <c r="H21" s="12" t="s">
        <v>79</v>
      </c>
      <c r="I21" s="97" t="s">
        <v>11</v>
      </c>
      <c r="J21" s="227">
        <v>10329040.84</v>
      </c>
      <c r="K21" s="15" t="s">
        <v>239</v>
      </c>
      <c r="L21" s="15" t="s">
        <v>24</v>
      </c>
      <c r="M21" s="170">
        <v>10329040.84</v>
      </c>
      <c r="N21" s="24">
        <f t="shared" si="2"/>
        <v>0</v>
      </c>
      <c r="O21" s="17"/>
      <c r="P21" s="58" t="str">
        <f t="shared" si="1"/>
        <v>OK</v>
      </c>
      <c r="Q21" s="20"/>
      <c r="R21" s="20"/>
      <c r="S21" s="20"/>
      <c r="T21">
        <v>12</v>
      </c>
    </row>
    <row r="22" spans="1:27" ht="39">
      <c r="A2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" s="9">
        <v>434</v>
      </c>
      <c r="C22" s="224" t="str">
        <f t="shared" si="3"/>
        <v>003-001</v>
      </c>
      <c r="D22" s="224">
        <v>3</v>
      </c>
      <c r="E22" s="224" t="s">
        <v>372</v>
      </c>
      <c r="F22" s="224">
        <v>1</v>
      </c>
      <c r="G22" s="219" t="s">
        <v>65</v>
      </c>
      <c r="H22" s="112" t="s">
        <v>99</v>
      </c>
      <c r="I22" s="97" t="s">
        <v>26</v>
      </c>
      <c r="J22" s="227">
        <v>10000000</v>
      </c>
      <c r="K22" s="22" t="s">
        <v>91</v>
      </c>
      <c r="L22" s="23" t="s">
        <v>24</v>
      </c>
      <c r="M22" s="205">
        <v>6913642.8099999996</v>
      </c>
      <c r="N22" s="24">
        <f t="shared" si="2"/>
        <v>3086357.1900000004</v>
      </c>
      <c r="O22" s="20"/>
      <c r="P22" s="58" t="str">
        <f t="shared" si="1"/>
        <v>待核对</v>
      </c>
      <c r="Q22" s="20"/>
      <c r="R22" s="20"/>
      <c r="S22" s="20"/>
      <c r="T22" s="149">
        <v>2</v>
      </c>
    </row>
    <row r="23" spans="1:27" ht="13.5">
      <c r="A2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3" s="9">
        <v>215</v>
      </c>
      <c r="C23" s="111" t="str">
        <f t="shared" si="3"/>
        <v>2级-2级</v>
      </c>
      <c r="D23" s="111" t="s">
        <v>66</v>
      </c>
      <c r="E23" s="111" t="s">
        <v>109</v>
      </c>
      <c r="F23" s="111" t="s">
        <v>66</v>
      </c>
      <c r="G23" s="111" t="s">
        <v>84</v>
      </c>
      <c r="H23" s="219" t="s">
        <v>276</v>
      </c>
      <c r="I23" s="222" t="s">
        <v>5</v>
      </c>
      <c r="J23" s="227">
        <v>9877415.9399999995</v>
      </c>
      <c r="K23" s="54"/>
      <c r="L23" s="55"/>
      <c r="M23" s="204"/>
      <c r="N23" s="24">
        <f t="shared" si="2"/>
        <v>9877415.9399999995</v>
      </c>
      <c r="O23" s="58"/>
      <c r="P23" s="58" t="str">
        <f t="shared" si="1"/>
        <v>待核对</v>
      </c>
      <c r="Q23" s="58"/>
      <c r="R23" s="58"/>
      <c r="S23" s="58"/>
      <c r="T23">
        <v>33</v>
      </c>
      <c r="U23" s="162"/>
      <c r="V23" s="162"/>
      <c r="W23" s="162"/>
      <c r="X23" s="162"/>
      <c r="Y23" s="162"/>
      <c r="Z23" s="162"/>
      <c r="AA23" s="162"/>
    </row>
    <row r="24" spans="1:27" ht="25.5" customHeight="1">
      <c r="A2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" s="9">
        <v>338</v>
      </c>
      <c r="C24" s="224" t="str">
        <f t="shared" si="3"/>
        <v>4级-1级</v>
      </c>
      <c r="D24" s="111" t="s">
        <v>72</v>
      </c>
      <c r="E24" s="111" t="s">
        <v>76</v>
      </c>
      <c r="F24" s="230" t="s">
        <v>64</v>
      </c>
      <c r="G24" s="231" t="s">
        <v>65</v>
      </c>
      <c r="H24" s="194" t="s">
        <v>306</v>
      </c>
      <c r="I24" s="222" t="s">
        <v>3</v>
      </c>
      <c r="J24" s="227">
        <v>9702394.8299999982</v>
      </c>
      <c r="K24" s="250" t="s">
        <v>732</v>
      </c>
      <c r="L24" s="251" t="s">
        <v>733</v>
      </c>
      <c r="M24" s="205">
        <v>4961069.01</v>
      </c>
      <c r="N24" s="24">
        <f t="shared" si="2"/>
        <v>4741325.8199999984</v>
      </c>
      <c r="O24" s="20"/>
      <c r="P24" s="58" t="str">
        <f t="shared" si="1"/>
        <v>待核对</v>
      </c>
      <c r="Q24" s="20"/>
      <c r="R24" s="20"/>
      <c r="S24" s="20"/>
      <c r="T24">
        <v>1</v>
      </c>
    </row>
    <row r="25" spans="1:27" ht="12.75" customHeight="1">
      <c r="A2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5" s="9">
        <v>45</v>
      </c>
      <c r="C25" s="111" t="str">
        <f t="shared" si="3"/>
        <v>1级-2级</v>
      </c>
      <c r="D25" s="111" t="s">
        <v>64</v>
      </c>
      <c r="E25" s="111" t="s">
        <v>65</v>
      </c>
      <c r="F25" s="111" t="s">
        <v>66</v>
      </c>
      <c r="G25" s="111" t="s">
        <v>90</v>
      </c>
      <c r="H25" s="76" t="s">
        <v>105</v>
      </c>
      <c r="I25" s="222" t="s">
        <v>5</v>
      </c>
      <c r="J25" s="227">
        <v>9404850</v>
      </c>
      <c r="K25" s="22"/>
      <c r="L25" s="23"/>
      <c r="M25" s="202"/>
      <c r="N25" s="24">
        <f t="shared" si="2"/>
        <v>9404850</v>
      </c>
      <c r="O25" s="20"/>
      <c r="P25" s="58" t="str">
        <f t="shared" si="1"/>
        <v>待核对</v>
      </c>
      <c r="Q25" s="20"/>
      <c r="R25" s="20"/>
      <c r="S25" s="20"/>
      <c r="T25">
        <v>45</v>
      </c>
    </row>
    <row r="26" spans="1:27" ht="39">
      <c r="A2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6" s="9">
        <v>203</v>
      </c>
      <c r="C26" s="111" t="str">
        <f t="shared" si="3"/>
        <v>2级-2级</v>
      </c>
      <c r="D26" s="111" t="s">
        <v>66</v>
      </c>
      <c r="E26" s="111" t="s">
        <v>270</v>
      </c>
      <c r="F26" s="111" t="s">
        <v>66</v>
      </c>
      <c r="G26" s="111" t="s">
        <v>172</v>
      </c>
      <c r="H26" s="76" t="s">
        <v>108</v>
      </c>
      <c r="I26" s="222" t="s">
        <v>5</v>
      </c>
      <c r="J26" s="227">
        <v>9321386.2200000007</v>
      </c>
      <c r="K26" s="54" t="s">
        <v>274</v>
      </c>
      <c r="L26" s="237" t="s">
        <v>9</v>
      </c>
      <c r="M26" s="204">
        <v>9321386.2200000007</v>
      </c>
      <c r="N26" s="24">
        <f t="shared" si="2"/>
        <v>0</v>
      </c>
      <c r="O26" s="58"/>
      <c r="P26" s="58" t="str">
        <f t="shared" si="1"/>
        <v>OK</v>
      </c>
      <c r="Q26" s="58"/>
      <c r="R26" s="58"/>
      <c r="S26" s="58"/>
      <c r="T26">
        <v>13</v>
      </c>
      <c r="U26" s="162"/>
      <c r="V26" s="162"/>
      <c r="W26" s="162"/>
      <c r="X26" s="162"/>
      <c r="Y26" s="162"/>
      <c r="Z26" s="162"/>
      <c r="AA26" s="162"/>
    </row>
    <row r="27" spans="1:27" ht="13.5">
      <c r="A27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7" s="9">
        <v>7</v>
      </c>
      <c r="C27" s="111" t="str">
        <f t="shared" si="3"/>
        <v>1级-2级</v>
      </c>
      <c r="D27" s="111" t="s">
        <v>64</v>
      </c>
      <c r="E27" s="111" t="s">
        <v>65</v>
      </c>
      <c r="F27" s="111" t="s">
        <v>66</v>
      </c>
      <c r="G27" s="111" t="s">
        <v>78</v>
      </c>
      <c r="H27" s="12" t="s">
        <v>79</v>
      </c>
      <c r="I27" s="97" t="s">
        <v>11</v>
      </c>
      <c r="J27" s="227">
        <v>8979980.8000000007</v>
      </c>
      <c r="K27" s="15"/>
      <c r="L27" s="15"/>
      <c r="M27" s="170"/>
      <c r="N27" s="24">
        <f t="shared" si="2"/>
        <v>8979980.8000000007</v>
      </c>
      <c r="O27" s="17"/>
      <c r="P27" s="58" t="str">
        <f t="shared" si="1"/>
        <v>待核对</v>
      </c>
      <c r="Q27" s="20"/>
      <c r="R27" s="20"/>
      <c r="S27" s="20"/>
      <c r="T27">
        <v>7</v>
      </c>
    </row>
    <row r="28" spans="1:27" ht="39">
      <c r="A28" s="147" t="str">
        <f>HYPERLINK("C:\Users\chizh\Desktop\ffcell\提取结果.xlsx#'4内部关联现金流-1'!A1","[提取结果.xlsx]4内部关联现金流-1")</f>
        <v>[提取结果.xlsx]4内部关联现金流-1</v>
      </c>
      <c r="B28" s="9">
        <v>556</v>
      </c>
      <c r="C28" s="111" t="str">
        <f t="shared" si="3"/>
        <v>3级-2级</v>
      </c>
      <c r="D28" s="111" t="s">
        <v>69</v>
      </c>
      <c r="E28" s="111" t="s">
        <v>415</v>
      </c>
      <c r="F28" s="111" t="s">
        <v>66</v>
      </c>
      <c r="G28" s="111" t="s">
        <v>175</v>
      </c>
      <c r="H28" s="76" t="s">
        <v>479</v>
      </c>
      <c r="I28" s="222" t="s">
        <v>6</v>
      </c>
      <c r="J28" s="227">
        <v>8380766.04</v>
      </c>
      <c r="K28" s="217" t="s">
        <v>513</v>
      </c>
      <c r="L28" s="237" t="s">
        <v>3</v>
      </c>
      <c r="M28" s="202">
        <v>8380766.04</v>
      </c>
      <c r="N28" s="24">
        <f t="shared" si="2"/>
        <v>0</v>
      </c>
      <c r="O28" s="20"/>
      <c r="P28" s="58" t="str">
        <f t="shared" si="1"/>
        <v>OK</v>
      </c>
      <c r="Q28" s="20"/>
      <c r="R28" s="20"/>
      <c r="S28" s="20"/>
      <c r="T28">
        <v>99</v>
      </c>
    </row>
    <row r="29" spans="1:27" ht="13.5">
      <c r="A2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29" s="9">
        <v>155</v>
      </c>
      <c r="C29" s="111" t="str">
        <f t="shared" si="3"/>
        <v>2级-3级</v>
      </c>
      <c r="D29" s="111" t="s">
        <v>66</v>
      </c>
      <c r="E29" s="111" t="s">
        <v>84</v>
      </c>
      <c r="F29" s="111" t="s">
        <v>69</v>
      </c>
      <c r="G29" s="111" t="s">
        <v>231</v>
      </c>
      <c r="H29" s="112" t="s">
        <v>232</v>
      </c>
      <c r="I29" s="222" t="s">
        <v>6</v>
      </c>
      <c r="J29" s="227">
        <v>8116227.2300000004</v>
      </c>
      <c r="K29" s="22"/>
      <c r="L29" s="23"/>
      <c r="M29" s="202"/>
      <c r="N29" s="24">
        <f t="shared" si="2"/>
        <v>8116227.2300000004</v>
      </c>
      <c r="O29" s="20"/>
      <c r="P29" s="58" t="str">
        <f t="shared" si="1"/>
        <v>待核对</v>
      </c>
      <c r="Q29" s="20"/>
      <c r="R29" s="20"/>
      <c r="S29" s="20"/>
      <c r="T29">
        <v>6</v>
      </c>
    </row>
    <row r="30" spans="1:27" ht="39">
      <c r="A3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" s="9">
        <v>400</v>
      </c>
      <c r="C30" s="224" t="str">
        <f t="shared" si="3"/>
        <v>4级-3级</v>
      </c>
      <c r="D30" s="111" t="s">
        <v>72</v>
      </c>
      <c r="E30" s="111" t="s">
        <v>76</v>
      </c>
      <c r="F30" s="111" t="s">
        <v>69</v>
      </c>
      <c r="G30" s="224" t="s">
        <v>153</v>
      </c>
      <c r="H30" s="194" t="s">
        <v>165</v>
      </c>
      <c r="I30" s="222" t="s">
        <v>6</v>
      </c>
      <c r="J30" s="227">
        <v>7986357.8000000007</v>
      </c>
      <c r="K30" s="22" t="s">
        <v>129</v>
      </c>
      <c r="L30" s="237" t="s">
        <v>3</v>
      </c>
      <c r="M30" s="202">
        <v>7978005.7999999998</v>
      </c>
      <c r="N30" s="24">
        <f t="shared" si="2"/>
        <v>8352.0000000009313</v>
      </c>
      <c r="O30" s="20"/>
      <c r="P30" s="58" t="str">
        <f t="shared" si="1"/>
        <v>待核对</v>
      </c>
      <c r="Q30" s="20"/>
      <c r="R30" s="20"/>
      <c r="S30" s="20"/>
      <c r="T30">
        <v>67</v>
      </c>
    </row>
    <row r="31" spans="1:27" ht="13.5">
      <c r="A3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1" s="9">
        <v>13</v>
      </c>
      <c r="C31" s="111" t="str">
        <f t="shared" si="3"/>
        <v>1级-2级</v>
      </c>
      <c r="D31" s="111" t="s">
        <v>64</v>
      </c>
      <c r="E31" s="111" t="s">
        <v>65</v>
      </c>
      <c r="F31" s="111" t="s">
        <v>66</v>
      </c>
      <c r="G31" s="111" t="s">
        <v>85</v>
      </c>
      <c r="H31" s="12" t="s">
        <v>79</v>
      </c>
      <c r="I31" s="97" t="s">
        <v>11</v>
      </c>
      <c r="J31" s="227">
        <v>7516447.8300000001</v>
      </c>
      <c r="K31" s="15" t="s">
        <v>727</v>
      </c>
      <c r="L31" s="15" t="s">
        <v>24</v>
      </c>
      <c r="M31" s="170">
        <v>7516447.8300000001</v>
      </c>
      <c r="N31" s="24">
        <f t="shared" si="2"/>
        <v>0</v>
      </c>
      <c r="O31" s="17"/>
      <c r="P31" s="58" t="str">
        <f t="shared" si="1"/>
        <v>OK</v>
      </c>
      <c r="Q31" s="20"/>
      <c r="R31" s="20"/>
      <c r="S31" s="20"/>
      <c r="T31">
        <v>13</v>
      </c>
    </row>
    <row r="32" spans="1:27" ht="13.5">
      <c r="A3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2" s="9">
        <v>242</v>
      </c>
      <c r="C32" s="111" t="str">
        <f t="shared" si="3"/>
        <v>2级-2级</v>
      </c>
      <c r="D32" s="111" t="s">
        <v>66</v>
      </c>
      <c r="E32" s="111" t="s">
        <v>172</v>
      </c>
      <c r="F32" s="111" t="s">
        <v>66</v>
      </c>
      <c r="G32" s="111" t="s">
        <v>94</v>
      </c>
      <c r="H32" s="76" t="s">
        <v>271</v>
      </c>
      <c r="I32" s="222" t="s">
        <v>5</v>
      </c>
      <c r="J32" s="227">
        <v>7200000</v>
      </c>
      <c r="K32" s="22"/>
      <c r="L32" s="23"/>
      <c r="M32" s="205"/>
      <c r="N32" s="24">
        <f t="shared" si="2"/>
        <v>7200000</v>
      </c>
      <c r="O32" s="20"/>
      <c r="P32" s="58" t="str">
        <f t="shared" si="1"/>
        <v>待核对</v>
      </c>
      <c r="Q32" s="20"/>
      <c r="R32" s="20"/>
      <c r="S32" s="20"/>
      <c r="T32">
        <v>60</v>
      </c>
      <c r="U32" s="162"/>
      <c r="V32" s="162"/>
      <c r="W32" s="162"/>
      <c r="X32" s="162"/>
      <c r="Y32" s="162"/>
      <c r="Z32" s="162"/>
      <c r="AA32" s="162"/>
    </row>
    <row r="33" spans="1:27" ht="39">
      <c r="A33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33" s="9">
        <v>149</v>
      </c>
      <c r="C33" s="111" t="str">
        <f t="shared" si="3"/>
        <v>2级-2级</v>
      </c>
      <c r="D33" s="111" t="s">
        <v>66</v>
      </c>
      <c r="E33" s="112" t="s">
        <v>209</v>
      </c>
      <c r="F33" s="220" t="s">
        <v>66</v>
      </c>
      <c r="G33" s="219" t="s">
        <v>221</v>
      </c>
      <c r="H33" s="223" t="s">
        <v>222</v>
      </c>
      <c r="I33" s="97" t="s">
        <v>11</v>
      </c>
      <c r="J33" s="232">
        <v>6886027.2199999997</v>
      </c>
      <c r="K33" s="22" t="s">
        <v>239</v>
      </c>
      <c r="L33" s="23" t="s">
        <v>24</v>
      </c>
      <c r="M33" s="202">
        <v>6886027.2199999997</v>
      </c>
      <c r="N33" s="24">
        <f t="shared" si="2"/>
        <v>0</v>
      </c>
      <c r="O33" s="20"/>
      <c r="P33" s="58" t="str">
        <f t="shared" si="1"/>
        <v>OK</v>
      </c>
      <c r="Q33" s="20"/>
      <c r="R33" s="20"/>
      <c r="S33" s="20"/>
      <c r="T33">
        <v>7</v>
      </c>
    </row>
    <row r="34" spans="1:27" ht="13.5">
      <c r="A3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4" s="9">
        <v>9</v>
      </c>
      <c r="C34" s="111" t="str">
        <f t="shared" si="3"/>
        <v>1级-2级</v>
      </c>
      <c r="D34" s="111" t="s">
        <v>64</v>
      </c>
      <c r="E34" s="111" t="s">
        <v>65</v>
      </c>
      <c r="F34" s="111" t="s">
        <v>66</v>
      </c>
      <c r="G34" s="111" t="s">
        <v>81</v>
      </c>
      <c r="H34" s="12" t="s">
        <v>79</v>
      </c>
      <c r="I34" s="97" t="s">
        <v>11</v>
      </c>
      <c r="J34" s="227">
        <v>6525130.7000000002</v>
      </c>
      <c r="K34" s="15" t="s">
        <v>183</v>
      </c>
      <c r="L34" s="15" t="s">
        <v>24</v>
      </c>
      <c r="M34" s="170">
        <v>6525130.7000000002</v>
      </c>
      <c r="N34" s="24">
        <f t="shared" si="2"/>
        <v>0</v>
      </c>
      <c r="O34" s="17"/>
      <c r="P34" s="58" t="str">
        <f t="shared" si="1"/>
        <v>OK</v>
      </c>
      <c r="Q34" s="20"/>
      <c r="R34" s="20"/>
      <c r="S34" s="20"/>
      <c r="T34">
        <v>9</v>
      </c>
    </row>
    <row r="35" spans="1:27" ht="39">
      <c r="A3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5" s="9">
        <v>205</v>
      </c>
      <c r="C35" s="111" t="str">
        <f t="shared" si="3"/>
        <v>2级-2级</v>
      </c>
      <c r="D35" s="111" t="s">
        <v>66</v>
      </c>
      <c r="E35" s="111" t="s">
        <v>270</v>
      </c>
      <c r="F35" s="111" t="s">
        <v>66</v>
      </c>
      <c r="G35" s="111" t="s">
        <v>82</v>
      </c>
      <c r="H35" s="76" t="s">
        <v>273</v>
      </c>
      <c r="I35" s="222" t="s">
        <v>9</v>
      </c>
      <c r="J35" s="227">
        <v>5869500</v>
      </c>
      <c r="K35" s="54" t="s">
        <v>256</v>
      </c>
      <c r="L35" s="237" t="s">
        <v>5</v>
      </c>
      <c r="M35" s="204">
        <v>3619500</v>
      </c>
      <c r="N35" s="24">
        <f t="shared" si="2"/>
        <v>2250000</v>
      </c>
      <c r="O35" s="58"/>
      <c r="P35" s="58" t="str">
        <f t="shared" si="1"/>
        <v>待核对</v>
      </c>
      <c r="Q35" s="58"/>
      <c r="R35" s="58"/>
      <c r="S35" s="58"/>
      <c r="T35">
        <v>15</v>
      </c>
      <c r="U35" s="162"/>
      <c r="V35" s="162"/>
      <c r="W35" s="162"/>
      <c r="X35" s="162"/>
      <c r="Y35" s="162"/>
      <c r="Z35" s="162"/>
      <c r="AA35" s="162"/>
    </row>
    <row r="36" spans="1:27" ht="39">
      <c r="A36" s="147" t="str">
        <f>HYPERLINK("C:\Users\chizh\Desktop\ffcell\提取结果.xlsx#'4内部关联现金流-1'!A1","[提取结果.xlsx]4内部关联现金流-1")</f>
        <v>[提取结果.xlsx]4内部关联现金流-1</v>
      </c>
      <c r="B36" s="9">
        <v>546</v>
      </c>
      <c r="C36" s="111" t="str">
        <f t="shared" si="3"/>
        <v>3级-2级</v>
      </c>
      <c r="D36" s="111" t="s">
        <v>69</v>
      </c>
      <c r="E36" s="111" t="s">
        <v>415</v>
      </c>
      <c r="F36" s="111" t="s">
        <v>66</v>
      </c>
      <c r="G36" s="111" t="s">
        <v>90</v>
      </c>
      <c r="H36" s="76" t="s">
        <v>471</v>
      </c>
      <c r="I36" s="222" t="s">
        <v>3</v>
      </c>
      <c r="J36" s="227">
        <f>3196699.82+1202497.76</f>
        <v>4399197.58</v>
      </c>
      <c r="K36" s="22" t="s">
        <v>268</v>
      </c>
      <c r="L36" s="237" t="s">
        <v>9</v>
      </c>
      <c r="M36" s="202">
        <v>4399197.58</v>
      </c>
      <c r="N36" s="24">
        <f t="shared" si="2"/>
        <v>0</v>
      </c>
      <c r="O36" s="20"/>
      <c r="P36" s="58" t="str">
        <f t="shared" si="1"/>
        <v>OK</v>
      </c>
      <c r="Q36" s="20"/>
      <c r="R36" s="20"/>
      <c r="S36" s="20"/>
      <c r="T36">
        <v>88</v>
      </c>
    </row>
    <row r="37" spans="1:27" ht="13.5">
      <c r="A3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7" s="9">
        <v>248</v>
      </c>
      <c r="C37" s="111" t="str">
        <f t="shared" si="3"/>
        <v>2级-4级</v>
      </c>
      <c r="D37" s="111" t="s">
        <v>66</v>
      </c>
      <c r="E37" s="111" t="s">
        <v>308</v>
      </c>
      <c r="F37" s="111" t="s">
        <v>72</v>
      </c>
      <c r="G37" s="219" t="s">
        <v>264</v>
      </c>
      <c r="H37" s="76" t="s">
        <v>311</v>
      </c>
      <c r="I37" s="222" t="s">
        <v>5</v>
      </c>
      <c r="J37" s="227">
        <v>4259264.67</v>
      </c>
      <c r="K37" s="22"/>
      <c r="L37" s="23"/>
      <c r="M37" s="205"/>
      <c r="N37" s="24">
        <f t="shared" si="2"/>
        <v>4259264.67</v>
      </c>
      <c r="O37" s="20"/>
      <c r="P37" s="58" t="str">
        <f t="shared" si="1"/>
        <v>待核对</v>
      </c>
      <c r="Q37" s="20"/>
      <c r="R37" s="20"/>
      <c r="S37" s="20"/>
      <c r="T37">
        <v>66</v>
      </c>
      <c r="U37" s="162"/>
      <c r="V37" s="162"/>
      <c r="W37" s="162"/>
      <c r="X37" s="162"/>
      <c r="Y37" s="162"/>
      <c r="Z37" s="162"/>
      <c r="AA37" s="162"/>
    </row>
    <row r="38" spans="1:27" ht="39">
      <c r="A3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8" s="9">
        <v>686</v>
      </c>
      <c r="C38" s="218" t="str">
        <f t="shared" si="3"/>
        <v>3级-4级</v>
      </c>
      <c r="D38" s="218" t="s">
        <v>69</v>
      </c>
      <c r="E38" s="218" t="s">
        <v>341</v>
      </c>
      <c r="F38" s="218" t="s">
        <v>72</v>
      </c>
      <c r="G38" s="218" t="s">
        <v>76</v>
      </c>
      <c r="H38" s="220" t="s">
        <v>165</v>
      </c>
      <c r="I38" s="195" t="s">
        <v>5</v>
      </c>
      <c r="J38" s="227">
        <v>4079089.03</v>
      </c>
      <c r="K38" s="217" t="s">
        <v>165</v>
      </c>
      <c r="L38" s="237" t="s">
        <v>6</v>
      </c>
      <c r="M38" s="203">
        <v>3438503.89</v>
      </c>
      <c r="N38" s="24">
        <f t="shared" si="2"/>
        <v>640585.13999999966</v>
      </c>
      <c r="O38" s="58"/>
      <c r="P38" s="58" t="str">
        <f t="shared" si="1"/>
        <v>待核对</v>
      </c>
      <c r="Q38" s="58"/>
      <c r="R38" s="58"/>
      <c r="S38" s="58"/>
      <c r="T38">
        <v>93</v>
      </c>
    </row>
    <row r="39" spans="1:27" ht="13.5">
      <c r="A3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9" s="9">
        <v>411</v>
      </c>
      <c r="C39" s="224" t="str">
        <f t="shared" si="3"/>
        <v>4级-2级</v>
      </c>
      <c r="D39" s="111" t="s">
        <v>72</v>
      </c>
      <c r="E39" s="111" t="s">
        <v>76</v>
      </c>
      <c r="F39" s="111" t="s">
        <v>66</v>
      </c>
      <c r="G39" s="224" t="s">
        <v>94</v>
      </c>
      <c r="H39" s="194" t="s">
        <v>165</v>
      </c>
      <c r="I39" s="222" t="s">
        <v>6</v>
      </c>
      <c r="J39" s="227">
        <v>3956561.18</v>
      </c>
      <c r="K39" s="22"/>
      <c r="L39" s="23"/>
      <c r="M39" s="202"/>
      <c r="N39" s="24">
        <f t="shared" si="2"/>
        <v>3956561.18</v>
      </c>
      <c r="O39" s="20"/>
      <c r="P39" s="58" t="str">
        <f t="shared" si="1"/>
        <v>待核对</v>
      </c>
      <c r="Q39" s="20"/>
      <c r="R39" s="20"/>
      <c r="S39" s="20"/>
      <c r="T39">
        <v>91</v>
      </c>
    </row>
    <row r="40" spans="1:27" ht="39">
      <c r="A4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0" s="9">
        <v>418</v>
      </c>
      <c r="C40" s="224" t="str">
        <f t="shared" si="3"/>
        <v>4级-3级</v>
      </c>
      <c r="D40" s="111" t="s">
        <v>72</v>
      </c>
      <c r="E40" s="111" t="s">
        <v>76</v>
      </c>
      <c r="F40" s="111" t="s">
        <v>69</v>
      </c>
      <c r="G40" s="111" t="s">
        <v>355</v>
      </c>
      <c r="H40" s="194" t="s">
        <v>165</v>
      </c>
      <c r="I40" s="222" t="s">
        <v>6</v>
      </c>
      <c r="J40" s="227">
        <v>3918296.03</v>
      </c>
      <c r="K40" s="217" t="s">
        <v>165</v>
      </c>
      <c r="L40" s="237" t="s">
        <v>5</v>
      </c>
      <c r="M40" s="202">
        <v>3918296.03</v>
      </c>
      <c r="N40" s="24">
        <f t="shared" si="2"/>
        <v>0</v>
      </c>
      <c r="O40" s="20"/>
      <c r="P40" s="58" t="str">
        <f t="shared" si="1"/>
        <v>OK</v>
      </c>
      <c r="Q40" s="20"/>
      <c r="R40" s="20"/>
      <c r="S40" s="20"/>
      <c r="T40">
        <v>102</v>
      </c>
    </row>
    <row r="41" spans="1:27" ht="39">
      <c r="A4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1" s="9">
        <v>803</v>
      </c>
      <c r="C41" s="218" t="str">
        <f t="shared" si="3"/>
        <v>3级-4级</v>
      </c>
      <c r="D41" s="218" t="s">
        <v>69</v>
      </c>
      <c r="E41" s="218" t="s">
        <v>347</v>
      </c>
      <c r="F41" s="218" t="s">
        <v>72</v>
      </c>
      <c r="G41" s="218" t="s">
        <v>76</v>
      </c>
      <c r="H41" s="220" t="s">
        <v>165</v>
      </c>
      <c r="I41" s="195" t="s">
        <v>5</v>
      </c>
      <c r="J41" s="227">
        <v>3887745.7</v>
      </c>
      <c r="K41" s="217" t="s">
        <v>165</v>
      </c>
      <c r="L41" s="237" t="s">
        <v>6</v>
      </c>
      <c r="M41" s="204">
        <v>3232508.32</v>
      </c>
      <c r="N41" s="24">
        <f t="shared" si="2"/>
        <v>655237.38000000035</v>
      </c>
      <c r="O41" s="58"/>
      <c r="P41" s="58" t="str">
        <f t="shared" si="1"/>
        <v>待核对</v>
      </c>
      <c r="Q41" s="58"/>
      <c r="R41" s="58"/>
      <c r="S41" s="58"/>
      <c r="T41">
        <v>450</v>
      </c>
    </row>
    <row r="42" spans="1:27" ht="39">
      <c r="A4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2" s="9">
        <v>271</v>
      </c>
      <c r="C42" s="111" t="str">
        <f t="shared" ref="C42:C59" si="4">TEXT(D42,"000")&amp;"-"&amp;TEXT(F42,"000")</f>
        <v>2级-4级</v>
      </c>
      <c r="D42" s="111" t="s">
        <v>66</v>
      </c>
      <c r="E42" s="111" t="s">
        <v>331</v>
      </c>
      <c r="F42" s="111" t="s">
        <v>72</v>
      </c>
      <c r="G42" s="111" t="s">
        <v>76</v>
      </c>
      <c r="H42" s="219" t="s">
        <v>165</v>
      </c>
      <c r="I42" s="222" t="s">
        <v>5</v>
      </c>
      <c r="J42" s="227">
        <f>2257944.08+1611720.26</f>
        <v>3869664.34</v>
      </c>
      <c r="K42" s="217" t="s">
        <v>165</v>
      </c>
      <c r="L42" s="237" t="s">
        <v>6</v>
      </c>
      <c r="M42" s="205">
        <v>3869664.34</v>
      </c>
      <c r="N42" s="24">
        <f t="shared" si="2"/>
        <v>0</v>
      </c>
      <c r="O42" s="20"/>
      <c r="P42" s="58" t="str">
        <f t="shared" si="1"/>
        <v>OK</v>
      </c>
      <c r="Q42" s="20"/>
      <c r="R42" s="20"/>
      <c r="S42" s="20"/>
      <c r="T42">
        <v>91</v>
      </c>
      <c r="U42" s="162"/>
      <c r="V42" s="162"/>
      <c r="W42" s="162"/>
      <c r="X42" s="162"/>
      <c r="Y42" s="162"/>
      <c r="Z42" s="162"/>
      <c r="AA42" s="162"/>
    </row>
    <row r="43" spans="1:27" ht="13.5">
      <c r="A4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3" s="9">
        <v>744</v>
      </c>
      <c r="C43" s="218" t="str">
        <f t="shared" si="4"/>
        <v>3级-4级</v>
      </c>
      <c r="D43" s="218" t="s">
        <v>69</v>
      </c>
      <c r="E43" s="218" t="s">
        <v>354</v>
      </c>
      <c r="F43" s="218" t="s">
        <v>72</v>
      </c>
      <c r="G43" s="220" t="s">
        <v>76</v>
      </c>
      <c r="H43" s="76" t="s">
        <v>644</v>
      </c>
      <c r="I43" s="195" t="s">
        <v>5</v>
      </c>
      <c r="J43" s="227">
        <v>3502298.52</v>
      </c>
      <c r="K43" s="54"/>
      <c r="L43" s="55"/>
      <c r="M43" s="203"/>
      <c r="N43" s="24">
        <f t="shared" si="2"/>
        <v>3502298.52</v>
      </c>
      <c r="O43" s="58"/>
      <c r="P43" s="58" t="str">
        <f t="shared" si="1"/>
        <v>待核对</v>
      </c>
      <c r="Q43" s="58"/>
      <c r="R43" s="58"/>
      <c r="S43" s="58"/>
      <c r="T43">
        <v>326</v>
      </c>
    </row>
    <row r="44" spans="1:27" ht="13.5">
      <c r="A4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4" s="9">
        <v>195</v>
      </c>
      <c r="C44" s="111" t="str">
        <f t="shared" si="4"/>
        <v>2级-4级</v>
      </c>
      <c r="D44" s="111" t="s">
        <v>66</v>
      </c>
      <c r="E44" s="111" t="s">
        <v>253</v>
      </c>
      <c r="F44" s="111" t="s">
        <v>72</v>
      </c>
      <c r="G44" s="111" t="s">
        <v>263</v>
      </c>
      <c r="H44" s="194" t="s">
        <v>165</v>
      </c>
      <c r="I44" s="222" t="s">
        <v>3</v>
      </c>
      <c r="J44" s="227">
        <v>3398440</v>
      </c>
      <c r="K44" s="22"/>
      <c r="L44" s="23"/>
      <c r="M44" s="205"/>
      <c r="N44" s="24">
        <f t="shared" si="2"/>
        <v>3398440</v>
      </c>
      <c r="O44" s="20"/>
      <c r="P44" s="58" t="str">
        <f t="shared" si="1"/>
        <v>待核对</v>
      </c>
      <c r="Q44" s="20"/>
      <c r="R44" s="20"/>
      <c r="S44" s="20"/>
      <c r="T44">
        <v>5</v>
      </c>
      <c r="U44" s="162"/>
      <c r="V44" s="162"/>
      <c r="W44" s="162"/>
      <c r="X44" s="162"/>
      <c r="Y44" s="162"/>
      <c r="Z44" s="162"/>
      <c r="AA44" s="162"/>
    </row>
    <row r="45" spans="1:27" ht="39">
      <c r="A45" s="147" t="str">
        <f>HYPERLINK("C:\Users\chizh\Desktop\ffcell\提取结果.xlsx#'4内部关联现金流-1'!A1","[提取结果.xlsx]4内部关联现金流-1")</f>
        <v>[提取结果.xlsx]4内部关联现金流-1</v>
      </c>
      <c r="B45" s="9">
        <v>548</v>
      </c>
      <c r="C45" s="111" t="str">
        <f t="shared" si="4"/>
        <v>3级-3级</v>
      </c>
      <c r="D45" s="111" t="s">
        <v>69</v>
      </c>
      <c r="E45" s="111" t="s">
        <v>415</v>
      </c>
      <c r="F45" s="111" t="s">
        <v>69</v>
      </c>
      <c r="G45" s="111" t="s">
        <v>371</v>
      </c>
      <c r="H45" s="76" t="s">
        <v>473</v>
      </c>
      <c r="I45" s="222" t="s">
        <v>6</v>
      </c>
      <c r="J45" s="227">
        <v>3339938</v>
      </c>
      <c r="K45" s="217" t="s">
        <v>437</v>
      </c>
      <c r="L45" s="237" t="s">
        <v>3</v>
      </c>
      <c r="M45" s="202">
        <v>3339938</v>
      </c>
      <c r="N45" s="24">
        <f t="shared" si="2"/>
        <v>0</v>
      </c>
      <c r="O45" s="20"/>
      <c r="P45" s="58" t="str">
        <f t="shared" si="1"/>
        <v>OK</v>
      </c>
      <c r="Q45" s="20"/>
      <c r="R45" s="20"/>
      <c r="S45" s="20"/>
      <c r="T45">
        <v>90</v>
      </c>
    </row>
    <row r="46" spans="1:27" ht="43.9" customHeight="1">
      <c r="A4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6" s="9">
        <v>339</v>
      </c>
      <c r="C46" s="224" t="str">
        <f t="shared" si="4"/>
        <v>4级-2级</v>
      </c>
      <c r="D46" s="111" t="s">
        <v>72</v>
      </c>
      <c r="E46" s="111" t="s">
        <v>76</v>
      </c>
      <c r="F46" s="231" t="s">
        <v>66</v>
      </c>
      <c r="G46" s="231" t="s">
        <v>90</v>
      </c>
      <c r="H46" s="194" t="s">
        <v>306</v>
      </c>
      <c r="I46" s="222" t="s">
        <v>3</v>
      </c>
      <c r="J46" s="227">
        <v>3240000</v>
      </c>
      <c r="K46" s="22" t="s">
        <v>268</v>
      </c>
      <c r="L46" s="237" t="s">
        <v>9</v>
      </c>
      <c r="M46" s="205">
        <v>3240000</v>
      </c>
      <c r="N46" s="24">
        <f t="shared" ref="N46:N88" si="5">J46-M46</f>
        <v>0</v>
      </c>
      <c r="O46" s="20"/>
      <c r="P46" s="58" t="str">
        <f t="shared" ref="P46:P88" si="6">IF(N46=0,"OK","待核对")</f>
        <v>OK</v>
      </c>
      <c r="Q46" s="20"/>
      <c r="R46" s="20"/>
      <c r="S46" s="20"/>
      <c r="T46" s="149">
        <v>2</v>
      </c>
    </row>
    <row r="47" spans="1:27" ht="12.75" customHeight="1">
      <c r="A4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7" s="9">
        <v>378</v>
      </c>
      <c r="C47" s="224" t="str">
        <f t="shared" si="4"/>
        <v>4级-2级</v>
      </c>
      <c r="D47" s="111" t="s">
        <v>72</v>
      </c>
      <c r="E47" s="111" t="s">
        <v>76</v>
      </c>
      <c r="F47" s="231" t="s">
        <v>66</v>
      </c>
      <c r="G47" s="230" t="s">
        <v>184</v>
      </c>
      <c r="H47" s="194" t="s">
        <v>306</v>
      </c>
      <c r="I47" s="222" t="s">
        <v>3</v>
      </c>
      <c r="J47" s="227">
        <v>3197846.41</v>
      </c>
      <c r="K47" s="22"/>
      <c r="L47" s="23"/>
      <c r="M47" s="202"/>
      <c r="N47" s="24">
        <f t="shared" si="5"/>
        <v>3197846.41</v>
      </c>
      <c r="O47" s="20"/>
      <c r="P47" s="58" t="str">
        <f t="shared" si="6"/>
        <v>待核对</v>
      </c>
      <c r="Q47" s="20"/>
      <c r="R47" s="20"/>
      <c r="S47" s="20"/>
      <c r="T47">
        <v>41</v>
      </c>
    </row>
    <row r="48" spans="1:27" ht="12.75" customHeight="1">
      <c r="A4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8" s="9">
        <v>85</v>
      </c>
      <c r="C48" s="111" t="str">
        <f t="shared" si="4"/>
        <v>2级-2级</v>
      </c>
      <c r="D48" s="111" t="s">
        <v>66</v>
      </c>
      <c r="E48" s="111" t="s">
        <v>81</v>
      </c>
      <c r="F48" s="111" t="s">
        <v>66</v>
      </c>
      <c r="G48" s="111" t="s">
        <v>169</v>
      </c>
      <c r="H48" s="112" t="s">
        <v>156</v>
      </c>
      <c r="I48" s="222" t="s">
        <v>3</v>
      </c>
      <c r="J48" s="227">
        <v>3131961.56</v>
      </c>
      <c r="K48" s="22"/>
      <c r="L48" s="23"/>
      <c r="M48" s="205"/>
      <c r="N48" s="24">
        <f t="shared" si="5"/>
        <v>3131961.56</v>
      </c>
      <c r="O48" s="20"/>
      <c r="P48" s="58" t="str">
        <f t="shared" si="6"/>
        <v>待核对</v>
      </c>
      <c r="Q48" s="33"/>
      <c r="R48" s="33"/>
      <c r="S48" s="33"/>
      <c r="T48">
        <v>157</v>
      </c>
    </row>
    <row r="49" spans="1:27" ht="39">
      <c r="A49" s="147" t="str">
        <f>HYPERLINK("C:\Users\chizh\Desktop\ffcell\提取结果.xlsx#'4内部关联现金流-1'!A1","[提取结果.xlsx]4内部关联现金流-1")</f>
        <v>[提取结果.xlsx]4内部关联现金流-1</v>
      </c>
      <c r="B49" s="9">
        <v>547</v>
      </c>
      <c r="C49" s="111" t="str">
        <f t="shared" si="4"/>
        <v>3级-2级</v>
      </c>
      <c r="D49" s="111" t="s">
        <v>69</v>
      </c>
      <c r="E49" s="111" t="s">
        <v>415</v>
      </c>
      <c r="F49" s="111" t="s">
        <v>66</v>
      </c>
      <c r="G49" s="111" t="s">
        <v>90</v>
      </c>
      <c r="H49" s="76" t="s">
        <v>472</v>
      </c>
      <c r="I49" s="222" t="s">
        <v>6</v>
      </c>
      <c r="J49" s="227">
        <v>3035422</v>
      </c>
      <c r="K49" s="217" t="s">
        <v>297</v>
      </c>
      <c r="L49" s="237" t="s">
        <v>3</v>
      </c>
      <c r="M49" s="202">
        <v>3035422</v>
      </c>
      <c r="N49" s="24">
        <f t="shared" si="5"/>
        <v>0</v>
      </c>
      <c r="O49" s="20"/>
      <c r="P49" s="58" t="str">
        <f t="shared" si="6"/>
        <v>OK</v>
      </c>
      <c r="Q49" s="20"/>
      <c r="R49" s="20"/>
      <c r="S49" s="20"/>
      <c r="T49">
        <v>89</v>
      </c>
    </row>
    <row r="50" spans="1:27" ht="39">
      <c r="A50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50" s="9">
        <v>567</v>
      </c>
      <c r="C50" s="111" t="str">
        <f t="shared" si="4"/>
        <v>2级-3级</v>
      </c>
      <c r="D50" s="111" t="s">
        <v>66</v>
      </c>
      <c r="E50" s="111" t="s">
        <v>90</v>
      </c>
      <c r="F50" s="111" t="s">
        <v>69</v>
      </c>
      <c r="G50" s="111" t="s">
        <v>347</v>
      </c>
      <c r="H50" s="76" t="s">
        <v>268</v>
      </c>
      <c r="I50" s="222" t="s">
        <v>9</v>
      </c>
      <c r="J50" s="227">
        <v>3013212.75</v>
      </c>
      <c r="K50" s="217" t="s">
        <v>165</v>
      </c>
      <c r="L50" s="237" t="s">
        <v>5</v>
      </c>
      <c r="M50" s="203">
        <v>3013212.75</v>
      </c>
      <c r="N50" s="24">
        <f t="shared" si="5"/>
        <v>0</v>
      </c>
      <c r="O50" s="58"/>
      <c r="P50" s="58" t="str">
        <f t="shared" si="6"/>
        <v>OK</v>
      </c>
      <c r="Q50" s="58"/>
      <c r="R50" s="58"/>
      <c r="S50" s="58"/>
      <c r="T50">
        <v>10</v>
      </c>
    </row>
    <row r="51" spans="1:27" ht="13.5">
      <c r="A5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1" s="9">
        <v>391</v>
      </c>
      <c r="C51" s="224" t="str">
        <f t="shared" si="4"/>
        <v>4级-2级</v>
      </c>
      <c r="D51" s="111" t="s">
        <v>72</v>
      </c>
      <c r="E51" s="111" t="s">
        <v>76</v>
      </c>
      <c r="F51" s="111" t="s">
        <v>66</v>
      </c>
      <c r="G51" s="224" t="s">
        <v>67</v>
      </c>
      <c r="H51" s="194" t="s">
        <v>165</v>
      </c>
      <c r="I51" s="222" t="s">
        <v>6</v>
      </c>
      <c r="J51" s="227">
        <v>2997275.87</v>
      </c>
      <c r="K51" s="22"/>
      <c r="L51" s="23"/>
      <c r="M51" s="202"/>
      <c r="N51" s="24">
        <f t="shared" si="5"/>
        <v>2997275.87</v>
      </c>
      <c r="O51" s="20"/>
      <c r="P51" s="58" t="str">
        <f t="shared" si="6"/>
        <v>待核对</v>
      </c>
      <c r="Q51" s="20"/>
      <c r="R51" s="20"/>
      <c r="S51" s="20"/>
      <c r="T51">
        <v>57</v>
      </c>
    </row>
    <row r="52" spans="1:27" ht="13.5">
      <c r="A5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2" s="9">
        <v>16</v>
      </c>
      <c r="C52" s="111" t="str">
        <f t="shared" si="4"/>
        <v>1级-2级</v>
      </c>
      <c r="D52" s="111" t="s">
        <v>64</v>
      </c>
      <c r="E52" s="111" t="s">
        <v>65</v>
      </c>
      <c r="F52" s="111" t="s">
        <v>66</v>
      </c>
      <c r="G52" s="111" t="s">
        <v>88</v>
      </c>
      <c r="H52" s="12" t="s">
        <v>79</v>
      </c>
      <c r="I52" s="97" t="s">
        <v>11</v>
      </c>
      <c r="J52" s="227">
        <f>303580.26+2576207.4</f>
        <v>2879787.66</v>
      </c>
      <c r="K52" s="15"/>
      <c r="L52" s="15"/>
      <c r="M52" s="170"/>
      <c r="N52" s="24">
        <f t="shared" si="5"/>
        <v>2879787.66</v>
      </c>
      <c r="O52" s="17"/>
      <c r="P52" s="58" t="str">
        <f t="shared" si="6"/>
        <v>待核对</v>
      </c>
      <c r="Q52" s="20"/>
      <c r="R52" s="20"/>
      <c r="S52" s="20"/>
      <c r="T52">
        <v>16</v>
      </c>
    </row>
    <row r="53" spans="1:27" ht="13.5">
      <c r="A5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3" s="9">
        <v>43</v>
      </c>
      <c r="C53" s="111" t="str">
        <f t="shared" si="4"/>
        <v>1级-2级</v>
      </c>
      <c r="D53" s="111" t="s">
        <v>64</v>
      </c>
      <c r="E53" s="111" t="s">
        <v>65</v>
      </c>
      <c r="F53" s="111" t="s">
        <v>66</v>
      </c>
      <c r="G53" s="111" t="s">
        <v>76</v>
      </c>
      <c r="H53" s="76" t="s">
        <v>103</v>
      </c>
      <c r="I53" s="222" t="s">
        <v>5</v>
      </c>
      <c r="J53" s="227">
        <f>5576.28+2776057.42</f>
        <v>2781633.6999999997</v>
      </c>
      <c r="K53" s="22"/>
      <c r="L53" s="23"/>
      <c r="M53" s="202"/>
      <c r="N53" s="24">
        <f t="shared" si="5"/>
        <v>2781633.6999999997</v>
      </c>
      <c r="O53" s="20"/>
      <c r="P53" s="58" t="str">
        <f t="shared" si="6"/>
        <v>待核对</v>
      </c>
      <c r="Q53" s="20"/>
      <c r="R53" s="20"/>
      <c r="S53" s="20"/>
      <c r="T53">
        <v>43</v>
      </c>
    </row>
    <row r="54" spans="1:27" ht="39">
      <c r="A5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4" s="9">
        <v>392</v>
      </c>
      <c r="C54" s="224" t="str">
        <f t="shared" si="4"/>
        <v>4级-2级</v>
      </c>
      <c r="D54" s="111" t="s">
        <v>72</v>
      </c>
      <c r="E54" s="111" t="s">
        <v>76</v>
      </c>
      <c r="F54" s="111" t="s">
        <v>66</v>
      </c>
      <c r="G54" s="111" t="s">
        <v>81</v>
      </c>
      <c r="H54" s="194" t="s">
        <v>165</v>
      </c>
      <c r="I54" s="222" t="s">
        <v>6</v>
      </c>
      <c r="J54" s="227">
        <v>2758551.4000000004</v>
      </c>
      <c r="K54" s="22" t="s">
        <v>129</v>
      </c>
      <c r="L54" s="237" t="s">
        <v>3</v>
      </c>
      <c r="M54" s="202">
        <v>2758551.4</v>
      </c>
      <c r="N54" s="24">
        <f t="shared" si="5"/>
        <v>0</v>
      </c>
      <c r="O54" s="20"/>
      <c r="P54" s="58" t="str">
        <f t="shared" si="6"/>
        <v>OK</v>
      </c>
      <c r="Q54" s="20"/>
      <c r="R54" s="20"/>
      <c r="S54" s="20"/>
      <c r="T54">
        <v>58</v>
      </c>
    </row>
    <row r="55" spans="1:27" ht="39">
      <c r="A5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5" s="9">
        <v>213</v>
      </c>
      <c r="C55" s="111" t="str">
        <f t="shared" si="4"/>
        <v>2级-2级</v>
      </c>
      <c r="D55" s="111" t="s">
        <v>66</v>
      </c>
      <c r="E55" s="111" t="s">
        <v>109</v>
      </c>
      <c r="F55" s="111" t="s">
        <v>66</v>
      </c>
      <c r="G55" s="111" t="s">
        <v>78</v>
      </c>
      <c r="H55" s="219" t="s">
        <v>276</v>
      </c>
      <c r="I55" s="222" t="s">
        <v>5</v>
      </c>
      <c r="J55" s="227">
        <v>2745116</v>
      </c>
      <c r="K55" s="217" t="s">
        <v>601</v>
      </c>
      <c r="L55" s="237" t="s">
        <v>9</v>
      </c>
      <c r="M55" s="204">
        <v>2058837</v>
      </c>
      <c r="N55" s="24">
        <f t="shared" si="5"/>
        <v>686279</v>
      </c>
      <c r="O55" s="58"/>
      <c r="P55" s="58" t="str">
        <f t="shared" si="6"/>
        <v>待核对</v>
      </c>
      <c r="Q55" s="58"/>
      <c r="R55" s="58"/>
      <c r="S55" s="58"/>
      <c r="T55">
        <v>31</v>
      </c>
      <c r="U55" s="162"/>
      <c r="V55" s="162"/>
      <c r="W55" s="162"/>
      <c r="X55" s="162"/>
      <c r="Y55" s="162"/>
      <c r="Z55" s="162"/>
      <c r="AA55" s="162"/>
    </row>
    <row r="56" spans="1:27" ht="39">
      <c r="A56" s="147" t="str">
        <f>HYPERLINK("C:\Users\chizh\Desktop\ffcell\提取结果.xlsx#'4内部关联现金流-1'!A1","[提取结果.xlsx]4内部关联现金流-1")</f>
        <v>[提取结果.xlsx]4内部关联现金流-1</v>
      </c>
      <c r="B56" s="9">
        <v>525</v>
      </c>
      <c r="C56" s="111" t="str">
        <f t="shared" si="4"/>
        <v>4级-2级</v>
      </c>
      <c r="D56" s="111" t="s">
        <v>72</v>
      </c>
      <c r="E56" s="111" t="s">
        <v>173</v>
      </c>
      <c r="F56" s="111" t="s">
        <v>66</v>
      </c>
      <c r="G56" s="111" t="s">
        <v>436</v>
      </c>
      <c r="H56" s="112" t="s">
        <v>346</v>
      </c>
      <c r="I56" s="222" t="s">
        <v>6</v>
      </c>
      <c r="J56" s="227">
        <v>2732788</v>
      </c>
      <c r="K56" s="217" t="s">
        <v>297</v>
      </c>
      <c r="L56" s="237" t="s">
        <v>3</v>
      </c>
      <c r="M56" s="204">
        <v>2732788</v>
      </c>
      <c r="N56" s="24">
        <f t="shared" si="5"/>
        <v>0</v>
      </c>
      <c r="O56" s="20"/>
      <c r="P56" s="58" t="str">
        <f t="shared" si="6"/>
        <v>OK</v>
      </c>
      <c r="Q56" s="20"/>
      <c r="R56" s="20"/>
      <c r="S56" s="20"/>
      <c r="T56">
        <v>43</v>
      </c>
    </row>
    <row r="57" spans="1:27" ht="39">
      <c r="A5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7" s="9">
        <v>422</v>
      </c>
      <c r="C57" s="224" t="str">
        <f t="shared" si="4"/>
        <v>4级-3级</v>
      </c>
      <c r="D57" s="111" t="s">
        <v>72</v>
      </c>
      <c r="E57" s="111" t="s">
        <v>76</v>
      </c>
      <c r="F57" s="111" t="s">
        <v>69</v>
      </c>
      <c r="G57" s="224" t="s">
        <v>354</v>
      </c>
      <c r="H57" s="194" t="s">
        <v>165</v>
      </c>
      <c r="I57" s="222" t="s">
        <v>6</v>
      </c>
      <c r="J57" s="227">
        <v>2663263.89</v>
      </c>
      <c r="K57" s="22" t="s">
        <v>643</v>
      </c>
      <c r="L57" s="237" t="s">
        <v>3</v>
      </c>
      <c r="M57" s="202">
        <v>2663263.89</v>
      </c>
      <c r="N57" s="24">
        <f t="shared" si="5"/>
        <v>0</v>
      </c>
      <c r="O57" s="20"/>
      <c r="P57" s="58" t="str">
        <f t="shared" si="6"/>
        <v>OK</v>
      </c>
      <c r="Q57" s="20"/>
      <c r="R57" s="20"/>
      <c r="S57" s="20"/>
      <c r="T57">
        <v>106</v>
      </c>
    </row>
    <row r="58" spans="1:27" ht="13.5">
      <c r="A5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8" s="9">
        <v>415</v>
      </c>
      <c r="C58" s="224" t="str">
        <f t="shared" si="4"/>
        <v>4级-3级</v>
      </c>
      <c r="D58" s="111" t="s">
        <v>72</v>
      </c>
      <c r="E58" s="111" t="s">
        <v>76</v>
      </c>
      <c r="F58" s="111" t="s">
        <v>69</v>
      </c>
      <c r="G58" s="111" t="s">
        <v>195</v>
      </c>
      <c r="H58" s="194" t="s">
        <v>165</v>
      </c>
      <c r="I58" s="222" t="s">
        <v>6</v>
      </c>
      <c r="J58" s="227">
        <v>2516073.16</v>
      </c>
      <c r="K58" s="22"/>
      <c r="L58" s="23"/>
      <c r="M58" s="202"/>
      <c r="N58" s="24">
        <f t="shared" si="5"/>
        <v>2516073.16</v>
      </c>
      <c r="O58" s="20"/>
      <c r="P58" s="58" t="str">
        <f t="shared" si="6"/>
        <v>待核对</v>
      </c>
      <c r="Q58" s="20"/>
      <c r="R58" s="20"/>
      <c r="S58" s="20"/>
      <c r="T58">
        <v>99</v>
      </c>
    </row>
    <row r="59" spans="1:27" ht="13.5">
      <c r="A5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9" s="9">
        <v>403</v>
      </c>
      <c r="C59" s="224" t="str">
        <f t="shared" si="4"/>
        <v>4级-3级</v>
      </c>
      <c r="D59" s="111" t="s">
        <v>72</v>
      </c>
      <c r="E59" s="111" t="s">
        <v>76</v>
      </c>
      <c r="F59" s="111" t="s">
        <v>69</v>
      </c>
      <c r="G59" s="111" t="s">
        <v>180</v>
      </c>
      <c r="H59" s="194" t="s">
        <v>165</v>
      </c>
      <c r="I59" s="222" t="s">
        <v>6</v>
      </c>
      <c r="J59" s="227">
        <v>2412281.29</v>
      </c>
      <c r="K59" s="22"/>
      <c r="L59" s="23"/>
      <c r="M59" s="202"/>
      <c r="N59" s="24">
        <f t="shared" si="5"/>
        <v>2412281.29</v>
      </c>
      <c r="O59" s="20"/>
      <c r="P59" s="58" t="str">
        <f t="shared" si="6"/>
        <v>待核对</v>
      </c>
      <c r="Q59" s="20"/>
      <c r="R59" s="20"/>
      <c r="S59" s="20"/>
      <c r="T59">
        <v>71</v>
      </c>
    </row>
    <row r="60" spans="1:27" ht="39">
      <c r="A6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60" s="9">
        <v>642</v>
      </c>
      <c r="C60" s="111" t="s">
        <v>506</v>
      </c>
      <c r="D60" s="111" t="s">
        <v>66</v>
      </c>
      <c r="E60" s="111" t="s">
        <v>175</v>
      </c>
      <c r="F60" s="111" t="s">
        <v>66</v>
      </c>
      <c r="G60" s="111" t="s">
        <v>515</v>
      </c>
      <c r="H60" s="194" t="s">
        <v>513</v>
      </c>
      <c r="I60" s="222" t="s">
        <v>3</v>
      </c>
      <c r="J60" s="227">
        <v>2406816</v>
      </c>
      <c r="K60" s="217" t="s">
        <v>403</v>
      </c>
      <c r="L60" s="237" t="s">
        <v>6</v>
      </c>
      <c r="M60" s="202">
        <v>2353720.12</v>
      </c>
      <c r="N60" s="24">
        <f t="shared" si="5"/>
        <v>53095.879999999888</v>
      </c>
      <c r="O60" s="20"/>
      <c r="P60" s="58" t="str">
        <f t="shared" si="6"/>
        <v>待核对</v>
      </c>
      <c r="Q60" s="20"/>
      <c r="R60" s="20"/>
      <c r="S60" s="20"/>
      <c r="T60">
        <v>67</v>
      </c>
    </row>
    <row r="61" spans="1:27" ht="13.5">
      <c r="A6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1" s="9">
        <v>75</v>
      </c>
      <c r="C61" s="111" t="str">
        <f t="shared" ref="C61:C79" si="7">TEXT(D61,"000")&amp;"-"&amp;TEXT(F61,"000")</f>
        <v>3级-4级</v>
      </c>
      <c r="D61" s="111" t="s">
        <v>69</v>
      </c>
      <c r="E61" s="111" t="s">
        <v>153</v>
      </c>
      <c r="F61" s="111" t="s">
        <v>72</v>
      </c>
      <c r="G61" s="111" t="s">
        <v>76</v>
      </c>
      <c r="H61" s="112" t="s">
        <v>171</v>
      </c>
      <c r="I61" s="222" t="s">
        <v>5</v>
      </c>
      <c r="J61" s="227">
        <v>2293642.34</v>
      </c>
      <c r="K61" s="22"/>
      <c r="L61" s="23"/>
      <c r="M61" s="205"/>
      <c r="N61" s="24">
        <f t="shared" si="5"/>
        <v>2293642.34</v>
      </c>
      <c r="O61" s="20"/>
      <c r="P61" s="58" t="str">
        <f t="shared" si="6"/>
        <v>待核对</v>
      </c>
      <c r="Q61" s="33"/>
      <c r="R61" s="33"/>
      <c r="S61" s="33"/>
      <c r="T61">
        <v>147</v>
      </c>
      <c r="W61" t="s">
        <v>722</v>
      </c>
    </row>
    <row r="62" spans="1:27" ht="13.5">
      <c r="A6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2" s="9">
        <v>236</v>
      </c>
      <c r="C62" s="111" t="str">
        <f t="shared" si="7"/>
        <v>2级-2级</v>
      </c>
      <c r="D62" s="111" t="s">
        <v>66</v>
      </c>
      <c r="E62" s="111" t="s">
        <v>82</v>
      </c>
      <c r="F62" s="111" t="s">
        <v>66</v>
      </c>
      <c r="G62" s="111" t="s">
        <v>270</v>
      </c>
      <c r="H62" s="112" t="s">
        <v>302</v>
      </c>
      <c r="I62" s="97" t="s">
        <v>22</v>
      </c>
      <c r="J62" s="227">
        <v>2250000</v>
      </c>
      <c r="K62" s="54"/>
      <c r="L62" s="55"/>
      <c r="M62" s="204"/>
      <c r="N62" s="24">
        <f t="shared" si="5"/>
        <v>2250000</v>
      </c>
      <c r="O62" s="58"/>
      <c r="P62" s="58" t="str">
        <f t="shared" si="6"/>
        <v>待核对</v>
      </c>
      <c r="Q62" s="58"/>
      <c r="R62" s="58"/>
      <c r="S62" s="58"/>
      <c r="T62">
        <v>54</v>
      </c>
      <c r="U62" s="162"/>
      <c r="V62" s="162"/>
      <c r="W62" s="162"/>
      <c r="X62" s="162"/>
      <c r="Y62" s="162"/>
      <c r="Z62" s="162"/>
      <c r="AA62" s="162"/>
    </row>
    <row r="63" spans="1:27" ht="39">
      <c r="A63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63" s="9">
        <v>145</v>
      </c>
      <c r="C63" s="111" t="str">
        <f t="shared" si="7"/>
        <v>3级-3级</v>
      </c>
      <c r="D63" s="111" t="s">
        <v>69</v>
      </c>
      <c r="E63" s="111" t="s">
        <v>213</v>
      </c>
      <c r="F63" s="111" t="s">
        <v>69</v>
      </c>
      <c r="G63" s="111" t="s">
        <v>195</v>
      </c>
      <c r="H63" s="219" t="s">
        <v>165</v>
      </c>
      <c r="I63" s="222" t="s">
        <v>6</v>
      </c>
      <c r="J63" s="227">
        <v>2198845.5499999998</v>
      </c>
      <c r="K63" s="22" t="s">
        <v>556</v>
      </c>
      <c r="L63" s="237" t="s">
        <v>5</v>
      </c>
      <c r="M63" s="205">
        <v>2198845.5499999998</v>
      </c>
      <c r="N63" s="24">
        <f t="shared" si="5"/>
        <v>0</v>
      </c>
      <c r="O63" s="20"/>
      <c r="P63" s="58" t="str">
        <f t="shared" si="6"/>
        <v>OK</v>
      </c>
      <c r="Q63" s="20"/>
      <c r="R63" s="20"/>
      <c r="S63" s="20"/>
      <c r="T63">
        <v>3</v>
      </c>
    </row>
    <row r="64" spans="1:27" ht="12.75" customHeight="1">
      <c r="A6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4" s="9">
        <v>347</v>
      </c>
      <c r="C64" s="224" t="str">
        <f t="shared" si="7"/>
        <v>4级-2级</v>
      </c>
      <c r="D64" s="111" t="s">
        <v>72</v>
      </c>
      <c r="E64" s="111" t="s">
        <v>76</v>
      </c>
      <c r="F64" s="231" t="s">
        <v>66</v>
      </c>
      <c r="G64" s="231" t="s">
        <v>80</v>
      </c>
      <c r="H64" s="194" t="s">
        <v>306</v>
      </c>
      <c r="I64" s="222" t="s">
        <v>3</v>
      </c>
      <c r="J64" s="227">
        <v>2183413.1800000002</v>
      </c>
      <c r="K64" s="22"/>
      <c r="L64" s="23"/>
      <c r="M64" s="202"/>
      <c r="N64" s="24">
        <f t="shared" si="5"/>
        <v>2183413.1800000002</v>
      </c>
      <c r="O64" s="20"/>
      <c r="P64" s="58" t="str">
        <f t="shared" si="6"/>
        <v>待核对</v>
      </c>
      <c r="Q64" s="20"/>
      <c r="R64" s="20"/>
      <c r="S64" s="20"/>
      <c r="T64">
        <v>10</v>
      </c>
    </row>
    <row r="65" spans="1:27" ht="12.75" customHeight="1">
      <c r="A6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5" s="9">
        <v>320</v>
      </c>
      <c r="C65" s="111" t="str">
        <f t="shared" si="7"/>
        <v>4级-3级</v>
      </c>
      <c r="D65" s="111" t="s">
        <v>72</v>
      </c>
      <c r="E65" s="111" t="s">
        <v>97</v>
      </c>
      <c r="F65" s="111" t="s">
        <v>69</v>
      </c>
      <c r="G65" s="111" t="s">
        <v>354</v>
      </c>
      <c r="H65" s="194" t="s">
        <v>306</v>
      </c>
      <c r="I65" s="222" t="s">
        <v>3</v>
      </c>
      <c r="J65" s="227">
        <v>2108774.75</v>
      </c>
      <c r="K65" s="22" t="s">
        <v>642</v>
      </c>
      <c r="L65" s="237" t="s">
        <v>9</v>
      </c>
      <c r="M65" s="202">
        <v>1413415.89</v>
      </c>
      <c r="N65" s="24">
        <f t="shared" si="5"/>
        <v>695358.8600000001</v>
      </c>
      <c r="O65" s="20"/>
      <c r="P65" s="58" t="str">
        <f t="shared" si="6"/>
        <v>待核对</v>
      </c>
      <c r="Q65" s="20"/>
      <c r="R65" s="20"/>
      <c r="S65" s="20"/>
      <c r="T65">
        <v>28</v>
      </c>
    </row>
    <row r="66" spans="1:27" ht="12.75" customHeight="1">
      <c r="A6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6" s="9">
        <v>369</v>
      </c>
      <c r="C66" s="224" t="str">
        <f t="shared" si="7"/>
        <v>4级-2级</v>
      </c>
      <c r="D66" s="111" t="s">
        <v>72</v>
      </c>
      <c r="E66" s="111" t="s">
        <v>76</v>
      </c>
      <c r="F66" s="231" t="s">
        <v>66</v>
      </c>
      <c r="G66" s="231" t="s">
        <v>83</v>
      </c>
      <c r="H66" s="194" t="s">
        <v>306</v>
      </c>
      <c r="I66" s="222" t="s">
        <v>3</v>
      </c>
      <c r="J66" s="227">
        <v>2100894.64</v>
      </c>
      <c r="K66" s="217" t="s">
        <v>165</v>
      </c>
      <c r="L66" s="237" t="s">
        <v>6</v>
      </c>
      <c r="M66" s="202">
        <v>1900894.64</v>
      </c>
      <c r="N66" s="24">
        <f t="shared" si="5"/>
        <v>200000.00000000023</v>
      </c>
      <c r="O66" s="20"/>
      <c r="P66" s="58" t="str">
        <f t="shared" si="6"/>
        <v>待核对</v>
      </c>
      <c r="Q66" s="20"/>
      <c r="R66" s="20"/>
      <c r="S66" s="20"/>
      <c r="T66">
        <v>32</v>
      </c>
    </row>
    <row r="67" spans="1:27" ht="12.75" customHeight="1">
      <c r="A6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7" s="9">
        <v>219</v>
      </c>
      <c r="C67" s="111" t="str">
        <f t="shared" si="7"/>
        <v>2级-1级</v>
      </c>
      <c r="D67" s="111" t="s">
        <v>66</v>
      </c>
      <c r="E67" s="111" t="s">
        <v>67</v>
      </c>
      <c r="F67" s="111" t="s">
        <v>64</v>
      </c>
      <c r="G67" s="111" t="s">
        <v>65</v>
      </c>
      <c r="H67" s="112" t="s">
        <v>296</v>
      </c>
      <c r="I67" s="97" t="s">
        <v>23</v>
      </c>
      <c r="J67" s="227">
        <v>2063569.7</v>
      </c>
      <c r="K67" s="22" t="s">
        <v>68</v>
      </c>
      <c r="L67" s="237" t="s">
        <v>5</v>
      </c>
      <c r="M67" s="205">
        <v>2063569.6916000003</v>
      </c>
      <c r="N67" s="24">
        <f t="shared" si="5"/>
        <v>8.39999970048666E-3</v>
      </c>
      <c r="O67" s="20"/>
      <c r="P67" s="58" t="str">
        <f t="shared" si="6"/>
        <v>待核对</v>
      </c>
      <c r="Q67" s="20"/>
      <c r="R67" s="20"/>
      <c r="S67" s="20"/>
      <c r="T67">
        <v>37</v>
      </c>
      <c r="U67" s="162"/>
      <c r="V67" s="162"/>
      <c r="W67" s="162"/>
      <c r="X67" s="162"/>
      <c r="Y67" s="162"/>
      <c r="Z67" s="162"/>
      <c r="AA67" s="162"/>
    </row>
    <row r="68" spans="1:27" ht="39">
      <c r="A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8" s="9">
        <v>663</v>
      </c>
      <c r="C68" s="218" t="str">
        <f t="shared" si="7"/>
        <v>3级-4级</v>
      </c>
      <c r="D68" s="218" t="s">
        <v>69</v>
      </c>
      <c r="E68" s="218" t="s">
        <v>350</v>
      </c>
      <c r="F68" s="218" t="s">
        <v>72</v>
      </c>
      <c r="G68" s="218" t="s">
        <v>264</v>
      </c>
      <c r="H68" s="220" t="s">
        <v>276</v>
      </c>
      <c r="I68" s="222" t="s">
        <v>5</v>
      </c>
      <c r="J68" s="227">
        <v>2063361.51</v>
      </c>
      <c r="K68" s="217" t="s">
        <v>165</v>
      </c>
      <c r="L68" s="237" t="s">
        <v>6</v>
      </c>
      <c r="M68" s="204">
        <v>1983969.51</v>
      </c>
      <c r="N68" s="24">
        <f t="shared" si="5"/>
        <v>79392</v>
      </c>
      <c r="O68" s="58"/>
      <c r="P68" s="58" t="str">
        <f t="shared" si="6"/>
        <v>待核对</v>
      </c>
      <c r="Q68" s="58"/>
      <c r="R68" s="58"/>
      <c r="S68" s="58"/>
      <c r="T68">
        <v>3</v>
      </c>
    </row>
    <row r="69" spans="1:27" ht="13.5">
      <c r="A6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9" s="9">
        <v>404</v>
      </c>
      <c r="C69" s="224" t="str">
        <f t="shared" si="7"/>
        <v>4级-2级</v>
      </c>
      <c r="D69" s="111" t="s">
        <v>72</v>
      </c>
      <c r="E69" s="111" t="s">
        <v>76</v>
      </c>
      <c r="F69" s="111" t="s">
        <v>66</v>
      </c>
      <c r="G69" s="111" t="s">
        <v>80</v>
      </c>
      <c r="H69" s="194" t="s">
        <v>165</v>
      </c>
      <c r="I69" s="222" t="s">
        <v>6</v>
      </c>
      <c r="J69" s="227">
        <v>1936294.7600000002</v>
      </c>
      <c r="K69" s="22"/>
      <c r="L69" s="23"/>
      <c r="M69" s="202"/>
      <c r="N69" s="24">
        <f t="shared" si="5"/>
        <v>1936294.7600000002</v>
      </c>
      <c r="O69" s="20"/>
      <c r="P69" s="58" t="str">
        <f t="shared" si="6"/>
        <v>待核对</v>
      </c>
      <c r="Q69" s="20"/>
      <c r="R69" s="20"/>
      <c r="S69" s="20"/>
      <c r="T69">
        <v>72</v>
      </c>
    </row>
    <row r="70" spans="1:27" ht="12.75" customHeight="1">
      <c r="A7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0" s="9">
        <v>343</v>
      </c>
      <c r="C70" s="224" t="str">
        <f t="shared" si="7"/>
        <v>4级-3级</v>
      </c>
      <c r="D70" s="111" t="s">
        <v>72</v>
      </c>
      <c r="E70" s="111" t="s">
        <v>76</v>
      </c>
      <c r="F70" s="231" t="s">
        <v>69</v>
      </c>
      <c r="G70" s="230" t="s">
        <v>153</v>
      </c>
      <c r="H70" s="194" t="s">
        <v>306</v>
      </c>
      <c r="I70" s="222" t="s">
        <v>3</v>
      </c>
      <c r="J70" s="227">
        <v>1880830.3900000004</v>
      </c>
      <c r="K70" s="217" t="s">
        <v>181</v>
      </c>
      <c r="L70" s="237" t="s">
        <v>6</v>
      </c>
      <c r="M70" s="202">
        <v>1872478.39</v>
      </c>
      <c r="N70" s="24">
        <f t="shared" si="5"/>
        <v>8352.0000000004657</v>
      </c>
      <c r="O70" s="20"/>
      <c r="P70" s="58" t="str">
        <f t="shared" si="6"/>
        <v>待核对</v>
      </c>
      <c r="Q70" s="20"/>
      <c r="R70" s="20"/>
      <c r="S70" s="20"/>
      <c r="T70">
        <v>6</v>
      </c>
    </row>
    <row r="71" spans="1:27" ht="39">
      <c r="A7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1" s="9">
        <v>207</v>
      </c>
      <c r="C71" s="111" t="str">
        <f t="shared" si="7"/>
        <v>2级-4级</v>
      </c>
      <c r="D71" s="111" t="s">
        <v>66</v>
      </c>
      <c r="E71" s="111" t="s">
        <v>270</v>
      </c>
      <c r="F71" s="111" t="s">
        <v>72</v>
      </c>
      <c r="G71" s="111" t="s">
        <v>76</v>
      </c>
      <c r="H71" s="194" t="s">
        <v>276</v>
      </c>
      <c r="I71" s="222" t="s">
        <v>5</v>
      </c>
      <c r="J71" s="227">
        <v>1861001.35</v>
      </c>
      <c r="K71" s="217" t="s">
        <v>165</v>
      </c>
      <c r="L71" s="237" t="s">
        <v>6</v>
      </c>
      <c r="M71" s="203">
        <v>1466246.91</v>
      </c>
      <c r="N71" s="24">
        <f t="shared" si="5"/>
        <v>394754.44000000018</v>
      </c>
      <c r="O71" s="58"/>
      <c r="P71" s="58" t="str">
        <f t="shared" si="6"/>
        <v>待核对</v>
      </c>
      <c r="Q71" s="58"/>
      <c r="R71" s="58"/>
      <c r="S71" s="58"/>
      <c r="T71">
        <v>19</v>
      </c>
      <c r="U71" s="162"/>
      <c r="V71" s="162"/>
      <c r="W71" s="162"/>
      <c r="X71" s="162"/>
      <c r="Y71" s="162"/>
      <c r="Z71" s="162"/>
      <c r="AA71" s="162"/>
    </row>
    <row r="72" spans="1:27" ht="39">
      <c r="A7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2" s="9">
        <v>745</v>
      </c>
      <c r="C72" s="218" t="str">
        <f t="shared" si="7"/>
        <v>3级-4级</v>
      </c>
      <c r="D72" s="218" t="s">
        <v>69</v>
      </c>
      <c r="E72" s="218" t="s">
        <v>354</v>
      </c>
      <c r="F72" s="218" t="s">
        <v>72</v>
      </c>
      <c r="G72" s="220" t="s">
        <v>76</v>
      </c>
      <c r="H72" s="76" t="s">
        <v>645</v>
      </c>
      <c r="I72" s="195" t="s">
        <v>6</v>
      </c>
      <c r="J72" s="227">
        <v>1766211.77</v>
      </c>
      <c r="K72" s="217" t="s">
        <v>306</v>
      </c>
      <c r="L72" s="237" t="s">
        <v>3</v>
      </c>
      <c r="M72" s="203">
        <v>1418532.34</v>
      </c>
      <c r="N72" s="24">
        <f t="shared" si="5"/>
        <v>347679.42999999993</v>
      </c>
      <c r="O72" s="58"/>
      <c r="P72" s="58" t="str">
        <f t="shared" si="6"/>
        <v>待核对</v>
      </c>
      <c r="Q72" s="58"/>
      <c r="R72" s="58"/>
      <c r="S72" s="58"/>
      <c r="T72">
        <v>327</v>
      </c>
    </row>
    <row r="73" spans="1:27" ht="13.5">
      <c r="A7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73" s="9">
        <v>18</v>
      </c>
      <c r="C73" s="111" t="str">
        <f t="shared" si="7"/>
        <v>1级-2级</v>
      </c>
      <c r="D73" s="111" t="s">
        <v>64</v>
      </c>
      <c r="E73" s="111" t="s">
        <v>65</v>
      </c>
      <c r="F73" s="111" t="s">
        <v>66</v>
      </c>
      <c r="G73" s="111" t="s">
        <v>90</v>
      </c>
      <c r="H73" s="12" t="s">
        <v>79</v>
      </c>
      <c r="I73" s="97" t="s">
        <v>11</v>
      </c>
      <c r="J73" s="227">
        <v>1750000</v>
      </c>
      <c r="K73" s="15" t="s">
        <v>494</v>
      </c>
      <c r="L73" s="15" t="s">
        <v>24</v>
      </c>
      <c r="M73" s="170">
        <v>1750000</v>
      </c>
      <c r="N73" s="24">
        <f t="shared" si="5"/>
        <v>0</v>
      </c>
      <c r="O73" s="17"/>
      <c r="P73" s="58" t="str">
        <f t="shared" si="6"/>
        <v>OK</v>
      </c>
      <c r="Q73" s="20"/>
      <c r="R73" s="20"/>
      <c r="S73" s="20"/>
      <c r="T73">
        <v>18</v>
      </c>
    </row>
    <row r="74" spans="1:27" ht="13.5">
      <c r="A7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4" s="9">
        <v>395</v>
      </c>
      <c r="C74" s="224" t="str">
        <f t="shared" si="7"/>
        <v>4级-2级</v>
      </c>
      <c r="D74" s="111" t="s">
        <v>72</v>
      </c>
      <c r="E74" s="111" t="s">
        <v>76</v>
      </c>
      <c r="F74" s="111" t="s">
        <v>66</v>
      </c>
      <c r="G74" s="224" t="s">
        <v>184</v>
      </c>
      <c r="H74" s="194" t="s">
        <v>165</v>
      </c>
      <c r="I74" s="222" t="s">
        <v>6</v>
      </c>
      <c r="J74" s="227">
        <v>1748774.35</v>
      </c>
      <c r="K74" s="22"/>
      <c r="L74" s="23"/>
      <c r="M74" s="202"/>
      <c r="N74" s="24">
        <f t="shared" si="5"/>
        <v>1748774.35</v>
      </c>
      <c r="O74" s="20"/>
      <c r="P74" s="58" t="str">
        <f t="shared" si="6"/>
        <v>待核对</v>
      </c>
      <c r="Q74" s="20"/>
      <c r="R74" s="20"/>
      <c r="S74" s="20"/>
      <c r="T74">
        <v>62</v>
      </c>
    </row>
    <row r="75" spans="1:27" ht="39">
      <c r="A75" s="147" t="str">
        <f>HYPERLINK("C:\Users\chizh\Desktop\ffcell\提取结果.xlsx#'4内部关联现金流'!A1","[提取结果.xlsx]4内部关联现金流")</f>
        <v>[提取结果.xlsx]4内部关联现金流</v>
      </c>
      <c r="B75" s="9">
        <v>489</v>
      </c>
      <c r="C75" s="111" t="str">
        <f t="shared" si="7"/>
        <v>2级-2级</v>
      </c>
      <c r="D75" s="228" t="s">
        <v>66</v>
      </c>
      <c r="E75" s="111" t="s">
        <v>80</v>
      </c>
      <c r="F75" s="228" t="s">
        <v>66</v>
      </c>
      <c r="G75" s="228" t="s">
        <v>175</v>
      </c>
      <c r="H75" s="102" t="s">
        <v>383</v>
      </c>
      <c r="I75" s="222" t="s">
        <v>6</v>
      </c>
      <c r="J75" s="229">
        <v>1724048.69</v>
      </c>
      <c r="K75" s="217" t="s">
        <v>513</v>
      </c>
      <c r="L75" s="237" t="s">
        <v>3</v>
      </c>
      <c r="M75" s="202">
        <v>1724048.69</v>
      </c>
      <c r="N75" s="24">
        <f t="shared" si="5"/>
        <v>0</v>
      </c>
      <c r="O75" s="20"/>
      <c r="P75" s="58" t="str">
        <f t="shared" si="6"/>
        <v>OK</v>
      </c>
      <c r="Q75" s="20"/>
      <c r="R75" s="20"/>
      <c r="S75" s="20"/>
      <c r="T75">
        <v>70</v>
      </c>
    </row>
    <row r="76" spans="1:27" ht="13.5">
      <c r="A7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76" s="9">
        <v>10</v>
      </c>
      <c r="C76" s="111" t="str">
        <f t="shared" si="7"/>
        <v>1级-2级</v>
      </c>
      <c r="D76" s="111" t="s">
        <v>64</v>
      </c>
      <c r="E76" s="111" t="s">
        <v>65</v>
      </c>
      <c r="F76" s="111" t="s">
        <v>66</v>
      </c>
      <c r="G76" s="111" t="s">
        <v>82</v>
      </c>
      <c r="H76" s="12" t="s">
        <v>79</v>
      </c>
      <c r="I76" s="97" t="s">
        <v>11</v>
      </c>
      <c r="J76" s="227">
        <v>1703634.65</v>
      </c>
      <c r="K76" s="15" t="s">
        <v>307</v>
      </c>
      <c r="L76" s="15" t="s">
        <v>24</v>
      </c>
      <c r="M76" s="170">
        <v>1703634.65</v>
      </c>
      <c r="N76" s="24">
        <f t="shared" si="5"/>
        <v>0</v>
      </c>
      <c r="O76" s="17"/>
      <c r="P76" s="58" t="str">
        <f t="shared" si="6"/>
        <v>OK</v>
      </c>
      <c r="Q76" s="20"/>
      <c r="R76" s="20"/>
      <c r="S76" s="20"/>
      <c r="T76">
        <v>10</v>
      </c>
    </row>
    <row r="77" spans="1:27" ht="13.5">
      <c r="A7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7" s="9">
        <v>847</v>
      </c>
      <c r="C77" s="111" t="str">
        <f t="shared" si="7"/>
        <v>2级-2级</v>
      </c>
      <c r="D77" s="111" t="s">
        <v>66</v>
      </c>
      <c r="E77" s="111" t="s">
        <v>78</v>
      </c>
      <c r="F77" s="111" t="s">
        <v>66</v>
      </c>
      <c r="G77" s="224" t="s">
        <v>67</v>
      </c>
      <c r="H77" s="219" t="s">
        <v>403</v>
      </c>
      <c r="I77" s="222" t="s">
        <v>6</v>
      </c>
      <c r="J77" s="227">
        <v>1647274.84</v>
      </c>
      <c r="K77" s="22"/>
      <c r="L77" s="23"/>
      <c r="M77" s="202"/>
      <c r="N77" s="24">
        <f t="shared" si="5"/>
        <v>1647274.84</v>
      </c>
      <c r="O77" s="20"/>
      <c r="P77" s="58" t="str">
        <f t="shared" si="6"/>
        <v>待核对</v>
      </c>
      <c r="Q77" s="20"/>
      <c r="R77" s="20"/>
      <c r="S77" s="20"/>
      <c r="T77">
        <v>28</v>
      </c>
    </row>
    <row r="78" spans="1:27" ht="39">
      <c r="A7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8" s="9">
        <v>249</v>
      </c>
      <c r="C78" s="111" t="str">
        <f t="shared" si="7"/>
        <v>2级-4级</v>
      </c>
      <c r="D78" s="111" t="s">
        <v>66</v>
      </c>
      <c r="E78" s="111" t="s">
        <v>308</v>
      </c>
      <c r="F78" s="111" t="s">
        <v>72</v>
      </c>
      <c r="G78" s="219" t="s">
        <v>264</v>
      </c>
      <c r="H78" s="76" t="s">
        <v>312</v>
      </c>
      <c r="I78" s="222" t="s">
        <v>9</v>
      </c>
      <c r="J78" s="227">
        <v>1635655.92</v>
      </c>
      <c r="K78" s="217" t="s">
        <v>306</v>
      </c>
      <c r="L78" s="237" t="s">
        <v>3</v>
      </c>
      <c r="M78" s="205">
        <v>1635655.92</v>
      </c>
      <c r="N78" s="24">
        <f t="shared" si="5"/>
        <v>0</v>
      </c>
      <c r="O78" s="20"/>
      <c r="P78" s="58" t="str">
        <f t="shared" si="6"/>
        <v>OK</v>
      </c>
      <c r="Q78" s="20"/>
      <c r="R78" s="20"/>
      <c r="S78" s="20"/>
      <c r="T78">
        <v>67</v>
      </c>
      <c r="U78" s="162"/>
      <c r="V78" s="162"/>
      <c r="W78" s="162"/>
      <c r="X78" s="162"/>
      <c r="Y78" s="162"/>
      <c r="Z78" s="162"/>
      <c r="AA78" s="162"/>
    </row>
    <row r="79" spans="1:27" ht="12.75" customHeight="1">
      <c r="A7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9" s="9">
        <v>685</v>
      </c>
      <c r="C79" s="218" t="str">
        <f t="shared" si="7"/>
        <v>3级-2级</v>
      </c>
      <c r="D79" s="218" t="s">
        <v>69</v>
      </c>
      <c r="E79" s="218" t="s">
        <v>245</v>
      </c>
      <c r="F79" s="218" t="s">
        <v>66</v>
      </c>
      <c r="G79" s="218" t="s">
        <v>88</v>
      </c>
      <c r="H79" s="128" t="s">
        <v>77</v>
      </c>
      <c r="I79" s="195" t="s">
        <v>5</v>
      </c>
      <c r="J79" s="227">
        <v>1608352.2</v>
      </c>
      <c r="K79" s="126"/>
      <c r="L79" s="127"/>
      <c r="M79" s="202"/>
      <c r="N79" s="24">
        <f t="shared" si="5"/>
        <v>1608352.2</v>
      </c>
      <c r="O79" s="20"/>
      <c r="P79" s="58" t="str">
        <f t="shared" si="6"/>
        <v>待核对</v>
      </c>
      <c r="Q79" s="20"/>
      <c r="R79" s="20"/>
      <c r="S79" s="20"/>
      <c r="T79">
        <v>84</v>
      </c>
    </row>
    <row r="80" spans="1:27" ht="39">
      <c r="A8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0" s="9">
        <v>636</v>
      </c>
      <c r="C80" s="111" t="s">
        <v>506</v>
      </c>
      <c r="D80" s="111" t="s">
        <v>66</v>
      </c>
      <c r="E80" s="111" t="s">
        <v>365</v>
      </c>
      <c r="F80" s="111" t="s">
        <v>66</v>
      </c>
      <c r="G80" s="111" t="s">
        <v>88</v>
      </c>
      <c r="H80" s="194" t="s">
        <v>297</v>
      </c>
      <c r="I80" s="222" t="s">
        <v>3</v>
      </c>
      <c r="J80" s="227">
        <v>1598430.85</v>
      </c>
      <c r="K80" s="22" t="s">
        <v>346</v>
      </c>
      <c r="L80" s="237" t="s">
        <v>6</v>
      </c>
      <c r="M80" s="202">
        <v>1413562.14</v>
      </c>
      <c r="N80" s="24">
        <f t="shared" si="5"/>
        <v>184868.7100000002</v>
      </c>
      <c r="O80" s="20"/>
      <c r="P80" s="58" t="str">
        <f t="shared" si="6"/>
        <v>待核对</v>
      </c>
      <c r="Q80" s="20"/>
      <c r="R80" s="20"/>
      <c r="S80" s="20"/>
      <c r="T80">
        <v>61</v>
      </c>
    </row>
    <row r="81" spans="1:27" ht="13.5">
      <c r="A8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1" s="9">
        <v>405</v>
      </c>
      <c r="C81" s="224" t="str">
        <f>TEXT(D81,"000")&amp;"-"&amp;TEXT(F81,"000")</f>
        <v>4级-2级</v>
      </c>
      <c r="D81" s="111" t="s">
        <v>72</v>
      </c>
      <c r="E81" s="111" t="s">
        <v>76</v>
      </c>
      <c r="F81" s="111" t="s">
        <v>66</v>
      </c>
      <c r="G81" s="224" t="s">
        <v>87</v>
      </c>
      <c r="H81" s="194" t="s">
        <v>165</v>
      </c>
      <c r="I81" s="222" t="s">
        <v>6</v>
      </c>
      <c r="J81" s="227">
        <v>1571003.55</v>
      </c>
      <c r="K81" s="22"/>
      <c r="L81" s="23"/>
      <c r="M81" s="202"/>
      <c r="N81" s="24">
        <f t="shared" si="5"/>
        <v>1571003.55</v>
      </c>
      <c r="O81" s="20"/>
      <c r="P81" s="58" t="str">
        <f t="shared" si="6"/>
        <v>待核对</v>
      </c>
      <c r="Q81" s="20"/>
      <c r="R81" s="20"/>
      <c r="S81" s="20"/>
      <c r="T81">
        <v>73</v>
      </c>
    </row>
    <row r="82" spans="1:27" ht="13.5">
      <c r="A8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2" s="9">
        <v>402</v>
      </c>
      <c r="C82" s="224" t="str">
        <f>TEXT(D82,"000")&amp;"-"&amp;TEXT(F82,"000")</f>
        <v>4级-3级</v>
      </c>
      <c r="D82" s="111" t="s">
        <v>72</v>
      </c>
      <c r="E82" s="111" t="s">
        <v>76</v>
      </c>
      <c r="F82" s="111" t="s">
        <v>69</v>
      </c>
      <c r="G82" s="111" t="s">
        <v>231</v>
      </c>
      <c r="H82" s="194" t="s">
        <v>165</v>
      </c>
      <c r="I82" s="222" t="s">
        <v>6</v>
      </c>
      <c r="J82" s="227">
        <v>1540772.0199999998</v>
      </c>
      <c r="K82" s="22"/>
      <c r="L82" s="23"/>
      <c r="M82" s="202"/>
      <c r="N82" s="24">
        <f t="shared" si="5"/>
        <v>1540772.0199999998</v>
      </c>
      <c r="O82" s="20"/>
      <c r="P82" s="58" t="str">
        <f t="shared" si="6"/>
        <v>待核对</v>
      </c>
      <c r="Q82" s="20"/>
      <c r="R82" s="20"/>
      <c r="S82" s="20"/>
      <c r="T82">
        <v>70</v>
      </c>
    </row>
    <row r="83" spans="1:27" ht="13.5">
      <c r="A83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83" s="9">
        <v>146</v>
      </c>
      <c r="C83" s="111" t="str">
        <f>TEXT(D83,"000")&amp;"-"&amp;TEXT(F83,"000")</f>
        <v>2级-2级</v>
      </c>
      <c r="D83" s="111" t="s">
        <v>66</v>
      </c>
      <c r="E83" s="112" t="s">
        <v>209</v>
      </c>
      <c r="F83" s="220" t="s">
        <v>66</v>
      </c>
      <c r="G83" s="112" t="s">
        <v>214</v>
      </c>
      <c r="H83" s="112" t="s">
        <v>215</v>
      </c>
      <c r="I83" s="222" t="s">
        <v>9</v>
      </c>
      <c r="J83" s="232">
        <v>1539900</v>
      </c>
      <c r="K83" s="22"/>
      <c r="L83" s="23"/>
      <c r="M83" s="205"/>
      <c r="N83" s="24">
        <f t="shared" si="5"/>
        <v>1539900</v>
      </c>
      <c r="O83" s="20"/>
      <c r="P83" s="58" t="str">
        <f t="shared" si="6"/>
        <v>待核对</v>
      </c>
      <c r="Q83" s="20"/>
      <c r="R83" s="20"/>
      <c r="S83" s="20"/>
      <c r="T83">
        <v>4</v>
      </c>
    </row>
    <row r="84" spans="1:27" ht="13.5">
      <c r="A84" s="147" t="str">
        <f>HYPERLINK("C:\Users\chizh\Desktop\ffcell\提取结果.xlsx#'4内部关联现金流'!A1","[提取结果.xlsx]4内部关联现金流")</f>
        <v>[提取结果.xlsx]4内部关联现金流</v>
      </c>
      <c r="B84" s="9">
        <v>459</v>
      </c>
      <c r="C84" s="111" t="str">
        <f>TEXT(D84,"000")&amp;"-"&amp;TEXT(F84,"000")</f>
        <v>3级-3级</v>
      </c>
      <c r="D84" s="228" t="s">
        <v>69</v>
      </c>
      <c r="E84" s="111" t="s">
        <v>80</v>
      </c>
      <c r="F84" s="228" t="s">
        <v>69</v>
      </c>
      <c r="G84" s="101" t="s">
        <v>102</v>
      </c>
      <c r="H84" s="102" t="s">
        <v>383</v>
      </c>
      <c r="I84" s="222" t="s">
        <v>3</v>
      </c>
      <c r="J84" s="229">
        <v>1511904</v>
      </c>
      <c r="K84" s="22"/>
      <c r="L84" s="23"/>
      <c r="M84" s="202"/>
      <c r="N84" s="24">
        <f t="shared" si="5"/>
        <v>1511904</v>
      </c>
      <c r="O84" s="20"/>
      <c r="P84" s="58" t="str">
        <f t="shared" si="6"/>
        <v>待核对</v>
      </c>
      <c r="Q84" s="20"/>
      <c r="R84" s="20"/>
      <c r="S84" s="20"/>
      <c r="T84">
        <v>40</v>
      </c>
    </row>
    <row r="85" spans="1:27" ht="13.5">
      <c r="A8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5" s="9">
        <v>625</v>
      </c>
      <c r="C85" s="111" t="s">
        <v>506</v>
      </c>
      <c r="D85" s="111" t="s">
        <v>66</v>
      </c>
      <c r="E85" s="111" t="s">
        <v>88</v>
      </c>
      <c r="F85" s="111" t="s">
        <v>66</v>
      </c>
      <c r="G85" s="111" t="s">
        <v>365</v>
      </c>
      <c r="H85" s="76" t="s">
        <v>508</v>
      </c>
      <c r="I85" s="97" t="s">
        <v>26</v>
      </c>
      <c r="J85" s="227">
        <v>1500000</v>
      </c>
      <c r="K85" s="22"/>
      <c r="L85" s="23"/>
      <c r="M85" s="202"/>
      <c r="N85" s="24">
        <f t="shared" si="5"/>
        <v>1500000</v>
      </c>
      <c r="O85" s="20"/>
      <c r="P85" s="58" t="str">
        <f t="shared" si="6"/>
        <v>待核对</v>
      </c>
      <c r="Q85" s="20"/>
      <c r="R85" s="20"/>
      <c r="S85" s="20"/>
      <c r="T85">
        <v>49</v>
      </c>
    </row>
    <row r="86" spans="1:27" ht="13.5">
      <c r="A8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6" s="9">
        <v>410</v>
      </c>
      <c r="C86" s="224" t="str">
        <f t="shared" ref="C86:C96" si="8">TEXT(D86,"000")&amp;"-"&amp;TEXT(F86,"000")</f>
        <v>4级-2级</v>
      </c>
      <c r="D86" s="111" t="s">
        <v>72</v>
      </c>
      <c r="E86" s="111" t="s">
        <v>76</v>
      </c>
      <c r="F86" s="111" t="s">
        <v>66</v>
      </c>
      <c r="G86" s="111" t="s">
        <v>86</v>
      </c>
      <c r="H86" s="194" t="s">
        <v>165</v>
      </c>
      <c r="I86" s="222" t="s">
        <v>6</v>
      </c>
      <c r="J86" s="227">
        <v>1489875.48</v>
      </c>
      <c r="K86" s="22"/>
      <c r="L86" s="23"/>
      <c r="M86" s="202"/>
      <c r="N86" s="24">
        <f t="shared" si="5"/>
        <v>1489875.48</v>
      </c>
      <c r="O86" s="20"/>
      <c r="P86" s="58" t="str">
        <f t="shared" si="6"/>
        <v>待核对</v>
      </c>
      <c r="Q86" s="20"/>
      <c r="R86" s="20"/>
      <c r="S86" s="20"/>
      <c r="T86">
        <v>90</v>
      </c>
    </row>
    <row r="87" spans="1:27" ht="39">
      <c r="A8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7" s="9">
        <v>430</v>
      </c>
      <c r="C87" s="224" t="str">
        <f t="shared" si="8"/>
        <v>4级-3级</v>
      </c>
      <c r="D87" s="111" t="s">
        <v>72</v>
      </c>
      <c r="E87" s="111" t="s">
        <v>76</v>
      </c>
      <c r="F87" s="111" t="s">
        <v>69</v>
      </c>
      <c r="G87" s="111" t="s">
        <v>371</v>
      </c>
      <c r="H87" s="194" t="s">
        <v>165</v>
      </c>
      <c r="I87" s="222" t="s">
        <v>6</v>
      </c>
      <c r="J87" s="227">
        <v>1454273.7800000003</v>
      </c>
      <c r="K87" s="22" t="s">
        <v>607</v>
      </c>
      <c r="L87" s="237" t="s">
        <v>3</v>
      </c>
      <c r="M87" s="202">
        <v>1454273.78</v>
      </c>
      <c r="N87" s="24">
        <f t="shared" si="5"/>
        <v>0</v>
      </c>
      <c r="O87" s="20"/>
      <c r="P87" s="58" t="str">
        <f t="shared" si="6"/>
        <v>OK</v>
      </c>
      <c r="Q87" s="20"/>
      <c r="R87" s="20"/>
      <c r="S87" s="20"/>
      <c r="T87">
        <v>115</v>
      </c>
    </row>
    <row r="88" spans="1:27" ht="39">
      <c r="A8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8" s="9">
        <v>211</v>
      </c>
      <c r="C88" s="111" t="str">
        <f t="shared" si="8"/>
        <v>3级-2级</v>
      </c>
      <c r="D88" s="111" t="s">
        <v>69</v>
      </c>
      <c r="E88" s="111" t="s">
        <v>285</v>
      </c>
      <c r="F88" s="111" t="s">
        <v>66</v>
      </c>
      <c r="G88" s="111" t="s">
        <v>78</v>
      </c>
      <c r="H88" s="112" t="s">
        <v>286</v>
      </c>
      <c r="I88" s="222" t="s">
        <v>5</v>
      </c>
      <c r="J88" s="227">
        <v>1453492.92</v>
      </c>
      <c r="K88" s="217" t="s">
        <v>601</v>
      </c>
      <c r="L88" s="237" t="s">
        <v>9</v>
      </c>
      <c r="M88" s="204">
        <v>1453492.92</v>
      </c>
      <c r="N88" s="24">
        <f t="shared" si="5"/>
        <v>0</v>
      </c>
      <c r="O88" s="58"/>
      <c r="P88" s="58" t="str">
        <f t="shared" si="6"/>
        <v>OK</v>
      </c>
      <c r="Q88" s="58"/>
      <c r="R88" s="58"/>
      <c r="S88" s="58"/>
      <c r="T88">
        <v>24</v>
      </c>
      <c r="U88" s="162"/>
      <c r="V88" s="162"/>
      <c r="W88" s="162"/>
      <c r="X88" s="162"/>
      <c r="Y88" s="162"/>
      <c r="Z88" s="162"/>
      <c r="AA88" s="162"/>
    </row>
    <row r="89" spans="1:27" ht="12" customHeight="1">
      <c r="A8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9" s="9">
        <v>399</v>
      </c>
      <c r="C89" s="224" t="str">
        <f t="shared" si="8"/>
        <v>4级-2级</v>
      </c>
      <c r="D89" s="111" t="s">
        <v>72</v>
      </c>
      <c r="E89" s="111" t="s">
        <v>76</v>
      </c>
      <c r="F89" s="111" t="s">
        <v>66</v>
      </c>
      <c r="G89" s="111" t="s">
        <v>109</v>
      </c>
      <c r="H89" s="194" t="s">
        <v>165</v>
      </c>
      <c r="I89" s="222" t="s">
        <v>6</v>
      </c>
      <c r="J89" s="227">
        <v>1447535</v>
      </c>
      <c r="K89" s="22"/>
      <c r="L89" s="23"/>
      <c r="M89" s="202"/>
      <c r="N89" s="24">
        <f t="shared" ref="N89:N136" si="9">J89-M89</f>
        <v>1447535</v>
      </c>
      <c r="O89" s="20"/>
      <c r="P89" s="58" t="str">
        <f t="shared" ref="P89:P135" si="10">IF(N89=0,"OK","待核对")</f>
        <v>待核对</v>
      </c>
      <c r="Q89" s="20"/>
      <c r="R89" s="20"/>
      <c r="S89" s="20"/>
      <c r="T89">
        <v>66</v>
      </c>
    </row>
    <row r="90" spans="1:27" ht="13.5">
      <c r="A90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90" s="9">
        <v>105</v>
      </c>
      <c r="C90" s="111" t="str">
        <f t="shared" si="8"/>
        <v>3级-2级</v>
      </c>
      <c r="D90" s="111" t="s">
        <v>69</v>
      </c>
      <c r="E90" s="111" t="s">
        <v>170</v>
      </c>
      <c r="F90" s="111" t="s">
        <v>66</v>
      </c>
      <c r="G90" s="111" t="s">
        <v>81</v>
      </c>
      <c r="H90" s="112"/>
      <c r="I90" s="222" t="s">
        <v>9</v>
      </c>
      <c r="J90" s="227">
        <v>1400000</v>
      </c>
      <c r="K90" s="22"/>
      <c r="L90" s="23"/>
      <c r="M90" s="202"/>
      <c r="N90" s="24">
        <f t="shared" si="9"/>
        <v>1400000</v>
      </c>
      <c r="O90" s="20"/>
      <c r="P90" s="58" t="str">
        <f t="shared" si="10"/>
        <v>待核对</v>
      </c>
      <c r="Q90" s="20"/>
      <c r="R90" s="20"/>
      <c r="S90" s="20"/>
      <c r="T90">
        <v>22</v>
      </c>
    </row>
    <row r="91" spans="1:27" ht="39">
      <c r="A9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1" s="9">
        <v>234</v>
      </c>
      <c r="C91" s="111" t="str">
        <f t="shared" si="8"/>
        <v>2级-1级</v>
      </c>
      <c r="D91" s="111" t="s">
        <v>66</v>
      </c>
      <c r="E91" s="111" t="s">
        <v>82</v>
      </c>
      <c r="F91" s="111" t="s">
        <v>64</v>
      </c>
      <c r="G91" s="111" t="s">
        <v>65</v>
      </c>
      <c r="H91" s="219" t="s">
        <v>256</v>
      </c>
      <c r="I91" s="222" t="s">
        <v>5</v>
      </c>
      <c r="J91" s="227">
        <v>1380000</v>
      </c>
      <c r="K91" s="54" t="s">
        <v>91</v>
      </c>
      <c r="L91" s="55" t="s">
        <v>24</v>
      </c>
      <c r="M91" s="204">
        <v>1380000</v>
      </c>
      <c r="N91" s="24">
        <f t="shared" si="9"/>
        <v>0</v>
      </c>
      <c r="O91" s="58"/>
      <c r="P91" s="58" t="str">
        <f t="shared" si="10"/>
        <v>OK</v>
      </c>
      <c r="Q91" s="58"/>
      <c r="R91" s="58"/>
      <c r="S91" s="58"/>
      <c r="T91">
        <v>52</v>
      </c>
      <c r="U91" s="162"/>
      <c r="V91" s="162"/>
      <c r="W91" s="162"/>
      <c r="X91" s="162"/>
      <c r="Y91" s="162"/>
      <c r="Z91" s="162"/>
      <c r="AA91" s="162"/>
    </row>
    <row r="92" spans="1:27" ht="13.5">
      <c r="A9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92" s="9">
        <v>169</v>
      </c>
      <c r="C92" s="111" t="str">
        <f t="shared" si="8"/>
        <v>2级-3级</v>
      </c>
      <c r="D92" s="111" t="s">
        <v>66</v>
      </c>
      <c r="E92" s="111" t="s">
        <v>84</v>
      </c>
      <c r="F92" s="111" t="s">
        <v>69</v>
      </c>
      <c r="G92" s="111" t="s">
        <v>196</v>
      </c>
      <c r="H92" s="76" t="s">
        <v>241</v>
      </c>
      <c r="I92" s="222" t="s">
        <v>3</v>
      </c>
      <c r="J92" s="227">
        <v>1263464.96</v>
      </c>
      <c r="K92" s="22"/>
      <c r="L92" s="23"/>
      <c r="M92" s="202"/>
      <c r="N92" s="24">
        <f t="shared" si="9"/>
        <v>1263464.96</v>
      </c>
      <c r="O92" s="20"/>
      <c r="P92" s="58" t="str">
        <f t="shared" si="10"/>
        <v>待核对</v>
      </c>
      <c r="Q92" s="20"/>
      <c r="R92" s="20"/>
      <c r="S92" s="20"/>
      <c r="T92">
        <v>20</v>
      </c>
    </row>
    <row r="93" spans="1:27" ht="39">
      <c r="A9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3" s="9">
        <v>287</v>
      </c>
      <c r="C93" s="111" t="str">
        <f t="shared" si="8"/>
        <v>2级-4级</v>
      </c>
      <c r="D93" s="111" t="s">
        <v>66</v>
      </c>
      <c r="E93" s="111" t="s">
        <v>92</v>
      </c>
      <c r="F93" s="111" t="s">
        <v>72</v>
      </c>
      <c r="G93" s="111" t="s">
        <v>76</v>
      </c>
      <c r="H93" s="112" t="s">
        <v>103</v>
      </c>
      <c r="I93" s="222" t="s">
        <v>5</v>
      </c>
      <c r="J93" s="227">
        <v>1260651.08</v>
      </c>
      <c r="K93" s="217" t="s">
        <v>165</v>
      </c>
      <c r="L93" s="237" t="s">
        <v>6</v>
      </c>
      <c r="M93" s="205">
        <v>1258911.08</v>
      </c>
      <c r="N93" s="24">
        <f t="shared" si="9"/>
        <v>1740</v>
      </c>
      <c r="O93" s="20"/>
      <c r="P93" s="58" t="str">
        <f t="shared" si="10"/>
        <v>待核对</v>
      </c>
      <c r="Q93" s="20"/>
      <c r="R93" s="20"/>
      <c r="S93" s="20"/>
      <c r="T93">
        <v>107</v>
      </c>
      <c r="U93" s="162"/>
      <c r="V93" s="162"/>
      <c r="W93" s="162"/>
      <c r="X93" s="162"/>
      <c r="Y93" s="162"/>
      <c r="Z93" s="162"/>
      <c r="AA93" s="162"/>
    </row>
    <row r="94" spans="1:27" ht="39">
      <c r="A9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4" s="9">
        <v>295</v>
      </c>
      <c r="C94" s="111" t="str">
        <f t="shared" si="8"/>
        <v>4级-3级</v>
      </c>
      <c r="D94" s="111" t="s">
        <v>72</v>
      </c>
      <c r="E94" s="111" t="s">
        <v>97</v>
      </c>
      <c r="F94" s="111" t="s">
        <v>69</v>
      </c>
      <c r="G94" s="111" t="s">
        <v>195</v>
      </c>
      <c r="H94" s="219" t="s">
        <v>165</v>
      </c>
      <c r="I94" s="222" t="s">
        <v>6</v>
      </c>
      <c r="J94" s="227">
        <v>1229417.8500000001</v>
      </c>
      <c r="K94" s="22" t="s">
        <v>556</v>
      </c>
      <c r="L94" s="237" t="s">
        <v>5</v>
      </c>
      <c r="M94" s="205">
        <v>1229417.8500000001</v>
      </c>
      <c r="N94" s="24">
        <f t="shared" si="9"/>
        <v>0</v>
      </c>
      <c r="O94" s="20"/>
      <c r="P94" s="58" t="str">
        <f t="shared" si="10"/>
        <v>OK</v>
      </c>
      <c r="Q94" s="20"/>
      <c r="R94" s="20"/>
      <c r="S94" s="20"/>
      <c r="T94">
        <v>3</v>
      </c>
    </row>
    <row r="95" spans="1:27" ht="13.5">
      <c r="A9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95" s="9">
        <v>859</v>
      </c>
      <c r="C95" s="111" t="str">
        <f t="shared" si="8"/>
        <v>2级-4级</v>
      </c>
      <c r="D95" s="111" t="s">
        <v>66</v>
      </c>
      <c r="E95" s="111" t="s">
        <v>78</v>
      </c>
      <c r="F95" s="111" t="s">
        <v>72</v>
      </c>
      <c r="G95" s="111" t="s">
        <v>76</v>
      </c>
      <c r="H95" s="219" t="s">
        <v>276</v>
      </c>
      <c r="I95" s="222" t="s">
        <v>5</v>
      </c>
      <c r="J95" s="227">
        <v>1196970.92</v>
      </c>
      <c r="K95" s="22"/>
      <c r="L95" s="23"/>
      <c r="M95" s="202"/>
      <c r="N95" s="24">
        <f t="shared" si="9"/>
        <v>1196970.92</v>
      </c>
      <c r="O95" s="20"/>
      <c r="P95" s="58" t="str">
        <f t="shared" si="10"/>
        <v>待核对</v>
      </c>
      <c r="Q95" s="20"/>
      <c r="R95" s="20"/>
      <c r="S95" s="20"/>
      <c r="T95">
        <v>40</v>
      </c>
    </row>
    <row r="96" spans="1:27" ht="39">
      <c r="A9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96" s="9">
        <v>874</v>
      </c>
      <c r="C96" s="111" t="str">
        <f t="shared" si="8"/>
        <v>2级-1级</v>
      </c>
      <c r="D96" s="111" t="s">
        <v>66</v>
      </c>
      <c r="E96" s="111" t="s">
        <v>78</v>
      </c>
      <c r="F96" s="224" t="s">
        <v>64</v>
      </c>
      <c r="G96" s="111" t="s">
        <v>65</v>
      </c>
      <c r="H96" s="219" t="s">
        <v>256</v>
      </c>
      <c r="I96" s="222" t="s">
        <v>5</v>
      </c>
      <c r="J96" s="227">
        <v>1146250</v>
      </c>
      <c r="K96" s="22" t="s">
        <v>91</v>
      </c>
      <c r="L96" s="23" t="s">
        <v>24</v>
      </c>
      <c r="M96" s="202">
        <v>1146250</v>
      </c>
      <c r="N96" s="24">
        <f t="shared" si="9"/>
        <v>0</v>
      </c>
      <c r="O96" s="20"/>
      <c r="P96" s="58" t="str">
        <f t="shared" si="10"/>
        <v>OK</v>
      </c>
      <c r="Q96" s="20"/>
      <c r="R96" s="20"/>
      <c r="S96" s="20"/>
      <c r="T96">
        <v>55</v>
      </c>
    </row>
    <row r="97" spans="1:27" ht="13.5">
      <c r="A9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7" s="9">
        <v>221</v>
      </c>
      <c r="C97" s="111" t="str">
        <f>TEXT(D97,"000")&amp;"-"&amp;TEXT(F98,"000")</f>
        <v>000-3级</v>
      </c>
      <c r="D97" s="111"/>
      <c r="E97" s="233"/>
      <c r="F97" s="111" t="s">
        <v>66</v>
      </c>
      <c r="G97" s="111" t="s">
        <v>78</v>
      </c>
      <c r="H97" s="219" t="s">
        <v>297</v>
      </c>
      <c r="I97" s="222" t="s">
        <v>3</v>
      </c>
      <c r="J97" s="227">
        <v>1136704.8400000001</v>
      </c>
      <c r="K97" s="22"/>
      <c r="L97" s="23"/>
      <c r="M97" s="205"/>
      <c r="N97" s="24">
        <f t="shared" si="9"/>
        <v>1136704.8400000001</v>
      </c>
      <c r="O97" s="20"/>
      <c r="P97" s="58" t="str">
        <f t="shared" si="10"/>
        <v>待核对</v>
      </c>
      <c r="Q97" s="20"/>
      <c r="R97" s="20"/>
      <c r="S97" s="20"/>
      <c r="T97">
        <v>39</v>
      </c>
      <c r="U97" s="162"/>
      <c r="V97" s="162"/>
      <c r="W97" s="162"/>
      <c r="X97" s="162"/>
      <c r="Y97" s="162"/>
      <c r="Z97" s="162"/>
      <c r="AA97" s="162"/>
    </row>
    <row r="98" spans="1:27" ht="12.75" customHeight="1">
      <c r="A9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8" s="9">
        <v>340</v>
      </c>
      <c r="C98" s="224" t="str">
        <f>TEXT(D98,"000")&amp;"-"&amp;TEXT(F98,"000")</f>
        <v>4级-3级</v>
      </c>
      <c r="D98" s="111" t="s">
        <v>72</v>
      </c>
      <c r="E98" s="111" t="s">
        <v>76</v>
      </c>
      <c r="F98" s="231" t="s">
        <v>69</v>
      </c>
      <c r="G98" s="230" t="s">
        <v>359</v>
      </c>
      <c r="H98" s="194" t="s">
        <v>306</v>
      </c>
      <c r="I98" s="222" t="s">
        <v>3</v>
      </c>
      <c r="J98" s="227">
        <v>1089814.1300000001</v>
      </c>
      <c r="K98" s="22" t="s">
        <v>485</v>
      </c>
      <c r="L98" s="237" t="s">
        <v>6</v>
      </c>
      <c r="M98" s="205">
        <v>1089814.1299999999</v>
      </c>
      <c r="N98" s="24">
        <f t="shared" si="9"/>
        <v>0</v>
      </c>
      <c r="O98" s="20"/>
      <c r="P98" s="58" t="str">
        <f t="shared" si="10"/>
        <v>OK</v>
      </c>
      <c r="Q98" s="20"/>
      <c r="R98" s="20"/>
      <c r="S98" s="20"/>
      <c r="T98">
        <v>3</v>
      </c>
    </row>
    <row r="99" spans="1:27" ht="13.5">
      <c r="A9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9" s="9">
        <v>582</v>
      </c>
      <c r="C99" s="111" t="s">
        <v>499</v>
      </c>
      <c r="D99" s="111" t="s">
        <v>69</v>
      </c>
      <c r="E99" s="111" t="s">
        <v>476</v>
      </c>
      <c r="F99" s="111" t="s">
        <v>69</v>
      </c>
      <c r="G99" s="111" t="s">
        <v>102</v>
      </c>
      <c r="H99" s="112"/>
      <c r="I99" s="222" t="s">
        <v>3</v>
      </c>
      <c r="J99" s="227">
        <v>1082427.3400000001</v>
      </c>
      <c r="K99" s="22"/>
      <c r="L99" s="23"/>
      <c r="M99" s="205"/>
      <c r="N99" s="24">
        <f t="shared" si="9"/>
        <v>1082427.3400000001</v>
      </c>
      <c r="O99" s="20"/>
      <c r="P99" s="58" t="str">
        <f t="shared" si="10"/>
        <v>待核对</v>
      </c>
      <c r="Q99" s="20"/>
      <c r="R99" s="20"/>
      <c r="S99" s="20"/>
      <c r="T99">
        <v>1</v>
      </c>
    </row>
    <row r="100" spans="1:27" ht="39">
      <c r="A10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0" s="9">
        <v>433</v>
      </c>
      <c r="C100" s="224" t="str">
        <f t="shared" ref="C100:C106" si="11">TEXT(D100,"000")&amp;"-"&amp;TEXT(F100,"000")</f>
        <v>003-001</v>
      </c>
      <c r="D100" s="224">
        <v>3</v>
      </c>
      <c r="E100" s="224" t="s">
        <v>372</v>
      </c>
      <c r="F100" s="224">
        <v>1</v>
      </c>
      <c r="G100" s="219" t="s">
        <v>65</v>
      </c>
      <c r="H100" s="112" t="s">
        <v>373</v>
      </c>
      <c r="I100" s="222" t="s">
        <v>3</v>
      </c>
      <c r="J100" s="227">
        <v>1051886.83</v>
      </c>
      <c r="K100" s="22" t="s">
        <v>91</v>
      </c>
      <c r="L100" s="23" t="s">
        <v>24</v>
      </c>
      <c r="M100" s="205">
        <v>1115000</v>
      </c>
      <c r="N100" s="24">
        <f t="shared" si="9"/>
        <v>-63113.169999999925</v>
      </c>
      <c r="O100" s="20"/>
      <c r="P100" s="58" t="str">
        <f t="shared" si="10"/>
        <v>待核对</v>
      </c>
      <c r="Q100" s="20"/>
      <c r="R100" s="20"/>
      <c r="S100" s="20"/>
      <c r="T100">
        <v>1</v>
      </c>
    </row>
    <row r="101" spans="1:27" ht="39">
      <c r="A10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1" s="9">
        <v>246</v>
      </c>
      <c r="C101" s="111" t="str">
        <f t="shared" si="11"/>
        <v>2级-2级</v>
      </c>
      <c r="D101" s="111" t="s">
        <v>66</v>
      </c>
      <c r="E101" s="111" t="s">
        <v>308</v>
      </c>
      <c r="F101" s="111" t="s">
        <v>66</v>
      </c>
      <c r="G101" s="111" t="s">
        <v>210</v>
      </c>
      <c r="H101" s="76" t="s">
        <v>309</v>
      </c>
      <c r="I101" s="222" t="s">
        <v>5</v>
      </c>
      <c r="J101" s="227">
        <v>1050405</v>
      </c>
      <c r="K101" s="22" t="s">
        <v>91</v>
      </c>
      <c r="L101" s="23" t="s">
        <v>24</v>
      </c>
      <c r="M101" s="205">
        <v>1050000</v>
      </c>
      <c r="N101" s="24">
        <f t="shared" si="9"/>
        <v>405</v>
      </c>
      <c r="O101" s="20"/>
      <c r="P101" s="58" t="str">
        <f t="shared" si="10"/>
        <v>待核对</v>
      </c>
      <c r="Q101" s="20"/>
      <c r="R101" s="20"/>
      <c r="S101" s="20"/>
      <c r="T101">
        <v>64</v>
      </c>
      <c r="U101" s="162"/>
      <c r="V101" s="162"/>
      <c r="W101" s="162"/>
      <c r="X101" s="162"/>
      <c r="Y101" s="162"/>
      <c r="Z101" s="162"/>
      <c r="AA101" s="162"/>
    </row>
    <row r="102" spans="1:27" ht="13.5">
      <c r="A10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2" s="9">
        <v>811</v>
      </c>
      <c r="C102" s="218" t="str">
        <f t="shared" si="11"/>
        <v>3级-4级</v>
      </c>
      <c r="D102" s="218" t="s">
        <v>69</v>
      </c>
      <c r="E102" s="218" t="s">
        <v>194</v>
      </c>
      <c r="F102" s="218" t="s">
        <v>72</v>
      </c>
      <c r="G102" s="218" t="s">
        <v>76</v>
      </c>
      <c r="H102" s="76" t="s">
        <v>129</v>
      </c>
      <c r="I102" s="195" t="s">
        <v>5</v>
      </c>
      <c r="J102" s="227">
        <v>1050314.6200000001</v>
      </c>
      <c r="K102" s="54"/>
      <c r="L102" s="55"/>
      <c r="M102" s="203"/>
      <c r="N102" s="24">
        <f t="shared" si="9"/>
        <v>1050314.6200000001</v>
      </c>
      <c r="O102" s="58"/>
      <c r="P102" s="58" t="str">
        <f t="shared" si="10"/>
        <v>待核对</v>
      </c>
      <c r="Q102" s="58"/>
      <c r="R102" s="58"/>
      <c r="S102" s="58"/>
      <c r="T102">
        <v>476</v>
      </c>
    </row>
    <row r="103" spans="1:27" ht="13.5">
      <c r="A103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03" s="9">
        <v>150</v>
      </c>
      <c r="C103" s="111" t="str">
        <f t="shared" si="11"/>
        <v>2级-2级</v>
      </c>
      <c r="D103" s="111" t="s">
        <v>66</v>
      </c>
      <c r="E103" s="111" t="s">
        <v>84</v>
      </c>
      <c r="F103" s="111" t="s">
        <v>66</v>
      </c>
      <c r="G103" s="111" t="s">
        <v>78</v>
      </c>
      <c r="H103" s="219" t="s">
        <v>225</v>
      </c>
      <c r="I103" s="222" t="s">
        <v>9</v>
      </c>
      <c r="J103" s="227">
        <v>1046560.56</v>
      </c>
      <c r="K103" s="22"/>
      <c r="L103" s="23"/>
      <c r="M103" s="205"/>
      <c r="N103" s="24">
        <f t="shared" si="9"/>
        <v>1046560.56</v>
      </c>
      <c r="O103" s="20"/>
      <c r="P103" s="58" t="str">
        <f t="shared" si="10"/>
        <v>待核对</v>
      </c>
      <c r="Q103" s="20"/>
      <c r="R103" s="20"/>
      <c r="S103" s="20"/>
      <c r="T103">
        <v>1</v>
      </c>
    </row>
    <row r="104" spans="1:27" ht="13.5">
      <c r="A10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4" s="9">
        <v>218</v>
      </c>
      <c r="C104" s="111" t="str">
        <f t="shared" si="11"/>
        <v>2级-2级</v>
      </c>
      <c r="D104" s="111" t="s">
        <v>66</v>
      </c>
      <c r="E104" s="111" t="s">
        <v>109</v>
      </c>
      <c r="F104" s="111" t="s">
        <v>66</v>
      </c>
      <c r="G104" s="111" t="s">
        <v>84</v>
      </c>
      <c r="H104" s="112" t="s">
        <v>295</v>
      </c>
      <c r="I104" s="222" t="s">
        <v>5</v>
      </c>
      <c r="J104" s="227">
        <v>1046560.56</v>
      </c>
      <c r="K104" s="54"/>
      <c r="L104" s="55"/>
      <c r="M104" s="203"/>
      <c r="N104" s="24">
        <f t="shared" si="9"/>
        <v>1046560.56</v>
      </c>
      <c r="O104" s="58"/>
      <c r="P104" s="58" t="str">
        <f t="shared" si="10"/>
        <v>待核对</v>
      </c>
      <c r="Q104" s="58"/>
      <c r="R104" s="58"/>
      <c r="S104" s="58"/>
      <c r="T104">
        <v>36</v>
      </c>
      <c r="U104" s="162"/>
      <c r="V104" s="162"/>
      <c r="W104" s="162"/>
      <c r="X104" s="162"/>
      <c r="Y104" s="162"/>
      <c r="Z104" s="162"/>
      <c r="AA104" s="162"/>
    </row>
    <row r="105" spans="1:27" ht="12.75" customHeight="1">
      <c r="A10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5" s="9">
        <v>342</v>
      </c>
      <c r="C105" s="224" t="str">
        <f t="shared" si="11"/>
        <v>4级-2级</v>
      </c>
      <c r="D105" s="111" t="s">
        <v>72</v>
      </c>
      <c r="E105" s="111" t="s">
        <v>76</v>
      </c>
      <c r="F105" s="231" t="s">
        <v>66</v>
      </c>
      <c r="G105" s="231" t="s">
        <v>81</v>
      </c>
      <c r="H105" s="194" t="s">
        <v>306</v>
      </c>
      <c r="I105" s="222" t="s">
        <v>3</v>
      </c>
      <c r="J105" s="227">
        <v>1042804.71</v>
      </c>
      <c r="K105" s="217" t="s">
        <v>181</v>
      </c>
      <c r="L105" s="237" t="s">
        <v>6</v>
      </c>
      <c r="M105" s="205">
        <v>1031793.71</v>
      </c>
      <c r="N105" s="24">
        <f t="shared" si="9"/>
        <v>11011</v>
      </c>
      <c r="O105" s="20"/>
      <c r="P105" s="58" t="str">
        <f t="shared" si="10"/>
        <v>待核对</v>
      </c>
      <c r="Q105" s="20"/>
      <c r="R105" s="20"/>
      <c r="S105" s="20"/>
      <c r="T105">
        <v>5</v>
      </c>
    </row>
    <row r="106" spans="1:27" ht="12.75" customHeight="1">
      <c r="A10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6" s="9">
        <v>358</v>
      </c>
      <c r="C106" s="224" t="str">
        <f t="shared" si="11"/>
        <v>4级-3级</v>
      </c>
      <c r="D106" s="111" t="s">
        <v>72</v>
      </c>
      <c r="E106" s="111" t="s">
        <v>76</v>
      </c>
      <c r="F106" s="231" t="s">
        <v>69</v>
      </c>
      <c r="G106" s="231" t="s">
        <v>347</v>
      </c>
      <c r="H106" s="194" t="s">
        <v>306</v>
      </c>
      <c r="I106" s="222" t="s">
        <v>3</v>
      </c>
      <c r="J106" s="227">
        <v>998332.73</v>
      </c>
      <c r="K106" s="217" t="s">
        <v>306</v>
      </c>
      <c r="L106" s="237" t="s">
        <v>9</v>
      </c>
      <c r="M106" s="202">
        <v>998332.73</v>
      </c>
      <c r="N106" s="24">
        <f t="shared" si="9"/>
        <v>0</v>
      </c>
      <c r="O106" s="20"/>
      <c r="P106" s="58" t="str">
        <f t="shared" si="10"/>
        <v>OK</v>
      </c>
      <c r="Q106" s="20"/>
      <c r="R106" s="20"/>
      <c r="S106" s="20"/>
      <c r="T106">
        <v>21</v>
      </c>
    </row>
    <row r="107" spans="1:27" ht="39">
      <c r="A10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07" s="9">
        <v>605</v>
      </c>
      <c r="C107" s="111" t="s">
        <v>500</v>
      </c>
      <c r="D107" s="111" t="s">
        <v>69</v>
      </c>
      <c r="E107" s="111" t="s">
        <v>158</v>
      </c>
      <c r="F107" s="111" t="s">
        <v>66</v>
      </c>
      <c r="G107" s="111" t="s">
        <v>88</v>
      </c>
      <c r="H107" s="76"/>
      <c r="I107" s="222" t="s">
        <v>3</v>
      </c>
      <c r="J107" s="227">
        <v>975428.25</v>
      </c>
      <c r="K107" s="22" t="s">
        <v>346</v>
      </c>
      <c r="L107" s="237" t="s">
        <v>6</v>
      </c>
      <c r="M107" s="202">
        <v>975428.25</v>
      </c>
      <c r="N107" s="24">
        <f t="shared" si="9"/>
        <v>0</v>
      </c>
      <c r="O107" s="20"/>
      <c r="P107" s="58" t="str">
        <f t="shared" si="10"/>
        <v>OK</v>
      </c>
      <c r="Q107" s="20"/>
      <c r="R107" s="20"/>
      <c r="S107" s="20"/>
      <c r="T107">
        <v>27</v>
      </c>
    </row>
    <row r="108" spans="1:27" ht="39">
      <c r="A10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8" s="9">
        <v>669</v>
      </c>
      <c r="C108" s="218" t="str">
        <f t="shared" ref="C108:C132" si="12">TEXT(D108,"000")&amp;"-"&amp;TEXT(F108,"000")</f>
        <v>3级-4级</v>
      </c>
      <c r="D108" s="218" t="s">
        <v>69</v>
      </c>
      <c r="E108" s="218" t="s">
        <v>195</v>
      </c>
      <c r="F108" s="218" t="s">
        <v>72</v>
      </c>
      <c r="G108" s="218" t="s">
        <v>97</v>
      </c>
      <c r="H108" s="220" t="s">
        <v>555</v>
      </c>
      <c r="I108" s="195" t="s">
        <v>9</v>
      </c>
      <c r="J108" s="234">
        <v>974637.3</v>
      </c>
      <c r="K108" s="217" t="s">
        <v>306</v>
      </c>
      <c r="L108" s="237" t="s">
        <v>3</v>
      </c>
      <c r="M108" s="205">
        <v>954748.3</v>
      </c>
      <c r="N108" s="24">
        <f t="shared" si="9"/>
        <v>19889</v>
      </c>
      <c r="O108" s="20"/>
      <c r="P108" s="58" t="str">
        <f t="shared" si="10"/>
        <v>待核对</v>
      </c>
      <c r="Q108" s="20"/>
      <c r="R108" s="20"/>
      <c r="S108" s="20"/>
      <c r="T108">
        <v>48</v>
      </c>
    </row>
    <row r="109" spans="1:27" ht="39">
      <c r="A10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9" s="9">
        <v>273</v>
      </c>
      <c r="C109" s="111" t="str">
        <f t="shared" si="12"/>
        <v>2级-4级</v>
      </c>
      <c r="D109" s="111" t="s">
        <v>66</v>
      </c>
      <c r="E109" s="111" t="s">
        <v>331</v>
      </c>
      <c r="F109" s="111" t="s">
        <v>72</v>
      </c>
      <c r="G109" s="111" t="s">
        <v>76</v>
      </c>
      <c r="H109" s="112" t="s">
        <v>333</v>
      </c>
      <c r="I109" s="222" t="s">
        <v>9</v>
      </c>
      <c r="J109" s="227">
        <v>932464.63</v>
      </c>
      <c r="K109" s="217" t="s">
        <v>306</v>
      </c>
      <c r="L109" s="237" t="s">
        <v>3</v>
      </c>
      <c r="M109" s="205">
        <v>932464.63</v>
      </c>
      <c r="N109" s="24">
        <f t="shared" si="9"/>
        <v>0</v>
      </c>
      <c r="O109" s="20"/>
      <c r="P109" s="58" t="str">
        <f t="shared" si="10"/>
        <v>OK</v>
      </c>
      <c r="Q109" s="20"/>
      <c r="R109" s="20"/>
      <c r="S109" s="20"/>
      <c r="T109">
        <v>93</v>
      </c>
      <c r="U109" s="162"/>
      <c r="V109" s="162"/>
      <c r="W109" s="162"/>
      <c r="X109" s="162"/>
      <c r="Y109" s="162"/>
      <c r="Z109" s="162"/>
      <c r="AA109" s="162"/>
    </row>
    <row r="110" spans="1:27" ht="12.75" customHeight="1">
      <c r="A11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0" s="9">
        <v>214</v>
      </c>
      <c r="C110" s="111" t="str">
        <f t="shared" si="12"/>
        <v>2级-3级</v>
      </c>
      <c r="D110" s="111" t="s">
        <v>66</v>
      </c>
      <c r="E110" s="111" t="s">
        <v>109</v>
      </c>
      <c r="F110" s="111" t="s">
        <v>69</v>
      </c>
      <c r="G110" s="111" t="s">
        <v>96</v>
      </c>
      <c r="H110" s="219" t="s">
        <v>276</v>
      </c>
      <c r="I110" s="222" t="s">
        <v>5</v>
      </c>
      <c r="J110" s="227">
        <v>868115</v>
      </c>
      <c r="K110" s="54"/>
      <c r="L110" s="55"/>
      <c r="M110" s="204"/>
      <c r="N110" s="24">
        <f t="shared" si="9"/>
        <v>868115</v>
      </c>
      <c r="O110" s="58"/>
      <c r="P110" s="58" t="str">
        <f t="shared" si="10"/>
        <v>待核对</v>
      </c>
      <c r="Q110" s="58"/>
      <c r="R110" s="58"/>
      <c r="S110" s="58"/>
      <c r="T110">
        <v>32</v>
      </c>
      <c r="U110" s="162"/>
      <c r="V110" s="162"/>
      <c r="W110" s="162"/>
      <c r="X110" s="162"/>
      <c r="Y110" s="162"/>
      <c r="Z110" s="162"/>
      <c r="AA110" s="162"/>
    </row>
    <row r="111" spans="1:27" ht="13.5">
      <c r="A11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1" s="9">
        <v>208</v>
      </c>
      <c r="C111" s="111" t="str">
        <f t="shared" si="12"/>
        <v>2级-4级</v>
      </c>
      <c r="D111" s="111" t="s">
        <v>66</v>
      </c>
      <c r="E111" s="111" t="s">
        <v>270</v>
      </c>
      <c r="F111" s="111" t="s">
        <v>72</v>
      </c>
      <c r="G111" s="111" t="s">
        <v>76</v>
      </c>
      <c r="H111" s="194" t="s">
        <v>277</v>
      </c>
      <c r="I111" s="222" t="s">
        <v>9</v>
      </c>
      <c r="J111" s="227">
        <v>864073.03</v>
      </c>
      <c r="K111" s="54"/>
      <c r="L111" s="55"/>
      <c r="M111" s="203"/>
      <c r="N111" s="24">
        <f t="shared" si="9"/>
        <v>864073.03</v>
      </c>
      <c r="O111" s="58"/>
      <c r="P111" s="58" t="str">
        <f t="shared" si="10"/>
        <v>待核对</v>
      </c>
      <c r="Q111" s="58"/>
      <c r="R111" s="58"/>
      <c r="S111" s="58"/>
      <c r="T111">
        <v>20</v>
      </c>
      <c r="U111" s="162"/>
      <c r="V111" s="162"/>
      <c r="W111" s="162"/>
      <c r="X111" s="162"/>
      <c r="Y111" s="162"/>
      <c r="Z111" s="162"/>
      <c r="AA111" s="162"/>
    </row>
    <row r="112" spans="1:27" ht="39">
      <c r="A11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2" s="9">
        <v>752</v>
      </c>
      <c r="C112" s="218" t="str">
        <f t="shared" si="12"/>
        <v>3级-4级</v>
      </c>
      <c r="D112" s="218" t="s">
        <v>69</v>
      </c>
      <c r="E112" s="235" t="s">
        <v>349</v>
      </c>
      <c r="F112" s="218" t="s">
        <v>72</v>
      </c>
      <c r="G112" s="221" t="s">
        <v>76</v>
      </c>
      <c r="H112" s="220" t="s">
        <v>276</v>
      </c>
      <c r="I112" s="195" t="s">
        <v>3</v>
      </c>
      <c r="J112" s="234">
        <v>834626.58</v>
      </c>
      <c r="K112" s="217" t="s">
        <v>165</v>
      </c>
      <c r="L112" s="237" t="s">
        <v>6</v>
      </c>
      <c r="M112" s="204">
        <v>782805.84000000008</v>
      </c>
      <c r="N112" s="24">
        <f t="shared" si="9"/>
        <v>51820.739999999874</v>
      </c>
      <c r="O112" s="58"/>
      <c r="P112" s="58" t="str">
        <f t="shared" si="10"/>
        <v>待核对</v>
      </c>
      <c r="Q112" s="58"/>
      <c r="R112" s="58"/>
      <c r="S112" s="58"/>
      <c r="T112">
        <v>339</v>
      </c>
    </row>
    <row r="113" spans="1:27" ht="13.5">
      <c r="A11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3" s="9">
        <v>326</v>
      </c>
      <c r="C113" s="111" t="str">
        <f t="shared" si="12"/>
        <v>4级-3级</v>
      </c>
      <c r="D113" s="111" t="s">
        <v>72</v>
      </c>
      <c r="E113" s="111" t="s">
        <v>97</v>
      </c>
      <c r="F113" s="111" t="s">
        <v>69</v>
      </c>
      <c r="G113" s="111" t="s">
        <v>161</v>
      </c>
      <c r="H113" s="76" t="s">
        <v>344</v>
      </c>
      <c r="I113" s="222" t="s">
        <v>6</v>
      </c>
      <c r="J113" s="227">
        <v>826481.49</v>
      </c>
      <c r="K113" s="22"/>
      <c r="L113" s="23"/>
      <c r="M113" s="202"/>
      <c r="N113" s="24">
        <f t="shared" si="9"/>
        <v>826481.49</v>
      </c>
      <c r="O113" s="20"/>
      <c r="P113" s="58" t="str">
        <f t="shared" si="10"/>
        <v>待核对</v>
      </c>
      <c r="Q113" s="20"/>
      <c r="R113" s="20"/>
      <c r="S113" s="20"/>
      <c r="T113">
        <v>34</v>
      </c>
    </row>
    <row r="114" spans="1:27" ht="12.75" customHeight="1">
      <c r="A11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4" s="9">
        <v>346</v>
      </c>
      <c r="C114" s="224" t="str">
        <f t="shared" si="12"/>
        <v>4级-2级</v>
      </c>
      <c r="D114" s="111" t="s">
        <v>72</v>
      </c>
      <c r="E114" s="111" t="s">
        <v>76</v>
      </c>
      <c r="F114" s="231" t="s">
        <v>66</v>
      </c>
      <c r="G114" s="231" t="s">
        <v>179</v>
      </c>
      <c r="H114" s="194" t="s">
        <v>306</v>
      </c>
      <c r="I114" s="222" t="s">
        <v>3</v>
      </c>
      <c r="J114" s="227">
        <v>776015.32000000007</v>
      </c>
      <c r="K114" s="22"/>
      <c r="L114" s="23"/>
      <c r="M114" s="202"/>
      <c r="N114" s="24">
        <f t="shared" si="9"/>
        <v>776015.32000000007</v>
      </c>
      <c r="O114" s="20"/>
      <c r="P114" s="58" t="str">
        <f t="shared" si="10"/>
        <v>待核对</v>
      </c>
      <c r="Q114" s="20"/>
      <c r="R114" s="20"/>
      <c r="S114" s="20"/>
      <c r="T114">
        <v>9</v>
      </c>
    </row>
    <row r="115" spans="1:27" ht="12.75" customHeight="1">
      <c r="A11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5" s="9">
        <v>272</v>
      </c>
      <c r="C115" s="111" t="str">
        <f t="shared" si="12"/>
        <v>2级-4级</v>
      </c>
      <c r="D115" s="111" t="s">
        <v>66</v>
      </c>
      <c r="E115" s="111" t="s">
        <v>331</v>
      </c>
      <c r="F115" s="111" t="s">
        <v>72</v>
      </c>
      <c r="G115" s="111" t="s">
        <v>76</v>
      </c>
      <c r="H115" s="112" t="s">
        <v>332</v>
      </c>
      <c r="I115" s="222" t="s">
        <v>5</v>
      </c>
      <c r="J115" s="227">
        <v>770267.86</v>
      </c>
      <c r="K115" s="22"/>
      <c r="L115" s="23"/>
      <c r="M115" s="205"/>
      <c r="N115" s="24">
        <f t="shared" si="9"/>
        <v>770267.86</v>
      </c>
      <c r="O115" s="20"/>
      <c r="P115" s="58" t="str">
        <f t="shared" si="10"/>
        <v>待核对</v>
      </c>
      <c r="Q115" s="20"/>
      <c r="R115" s="20"/>
      <c r="S115" s="20"/>
      <c r="T115">
        <v>92</v>
      </c>
      <c r="U115" s="162"/>
      <c r="V115" s="162"/>
      <c r="W115" s="162"/>
      <c r="X115" s="162"/>
      <c r="Y115" s="162"/>
      <c r="Z115" s="162"/>
      <c r="AA115" s="162"/>
    </row>
    <row r="116" spans="1:27" ht="13.5">
      <c r="A11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6" s="9">
        <v>698</v>
      </c>
      <c r="C116" s="218" t="str">
        <f t="shared" si="12"/>
        <v>3级-4级</v>
      </c>
      <c r="D116" s="218" t="s">
        <v>69</v>
      </c>
      <c r="E116" s="218" t="s">
        <v>371</v>
      </c>
      <c r="F116" s="218" t="s">
        <v>72</v>
      </c>
      <c r="G116" s="218" t="s">
        <v>97</v>
      </c>
      <c r="H116" s="144" t="s">
        <v>607</v>
      </c>
      <c r="I116" s="195" t="s">
        <v>3</v>
      </c>
      <c r="J116" s="227">
        <v>753239.07</v>
      </c>
      <c r="K116" s="22"/>
      <c r="L116" s="23"/>
      <c r="M116" s="205"/>
      <c r="N116" s="24">
        <f t="shared" si="9"/>
        <v>753239.07</v>
      </c>
      <c r="O116" s="20"/>
      <c r="P116" s="58" t="str">
        <f t="shared" si="10"/>
        <v>待核对</v>
      </c>
      <c r="Q116" s="20"/>
      <c r="R116" s="20"/>
      <c r="S116" s="20"/>
      <c r="T116">
        <v>205</v>
      </c>
    </row>
    <row r="117" spans="1:27" ht="13.5">
      <c r="A11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7" s="9">
        <v>409</v>
      </c>
      <c r="C117" s="224" t="str">
        <f t="shared" si="12"/>
        <v>4级-3级</v>
      </c>
      <c r="D117" s="111" t="s">
        <v>72</v>
      </c>
      <c r="E117" s="111" t="s">
        <v>76</v>
      </c>
      <c r="F117" s="111" t="s">
        <v>69</v>
      </c>
      <c r="G117" s="111" t="s">
        <v>360</v>
      </c>
      <c r="H117" s="194" t="s">
        <v>165</v>
      </c>
      <c r="I117" s="222" t="s">
        <v>6</v>
      </c>
      <c r="J117" s="227">
        <v>725853.24</v>
      </c>
      <c r="K117" s="22"/>
      <c r="L117" s="23"/>
      <c r="M117" s="202"/>
      <c r="N117" s="24">
        <f t="shared" si="9"/>
        <v>725853.24</v>
      </c>
      <c r="O117" s="20"/>
      <c r="P117" s="58" t="str">
        <f t="shared" si="10"/>
        <v>待核对</v>
      </c>
      <c r="Q117" s="20"/>
      <c r="R117" s="20"/>
      <c r="S117" s="20"/>
      <c r="T117">
        <v>89</v>
      </c>
    </row>
    <row r="118" spans="1:27" ht="39">
      <c r="A118" s="147" t="str">
        <f>HYPERLINK("C:\Users\chizh\Desktop\ffcell\提取结果.xlsx#'4内部关联现金流-1'!A1","[提取结果.xlsx]4内部关联现金流-1")</f>
        <v>[提取结果.xlsx]4内部关联现金流-1</v>
      </c>
      <c r="B118" s="9">
        <v>551</v>
      </c>
      <c r="C118" s="111" t="str">
        <f t="shared" si="12"/>
        <v>3级-3级</v>
      </c>
      <c r="D118" s="111" t="s">
        <v>69</v>
      </c>
      <c r="E118" s="111" t="s">
        <v>415</v>
      </c>
      <c r="F118" s="111" t="s">
        <v>69</v>
      </c>
      <c r="G118" s="111" t="s">
        <v>316</v>
      </c>
      <c r="H118" s="76" t="s">
        <v>475</v>
      </c>
      <c r="I118" s="222" t="s">
        <v>9</v>
      </c>
      <c r="J118" s="227">
        <v>695666.68</v>
      </c>
      <c r="K118" s="217" t="s">
        <v>297</v>
      </c>
      <c r="L118" s="237" t="s">
        <v>3</v>
      </c>
      <c r="M118" s="202">
        <v>693514.93</v>
      </c>
      <c r="N118" s="24">
        <f t="shared" si="9"/>
        <v>2151.75</v>
      </c>
      <c r="O118" s="20"/>
      <c r="P118" s="58" t="str">
        <f t="shared" si="10"/>
        <v>待核对</v>
      </c>
      <c r="Q118" s="20"/>
      <c r="R118" s="20"/>
      <c r="S118" s="20"/>
      <c r="T118">
        <v>94</v>
      </c>
    </row>
    <row r="119" spans="1:27" ht="13.5">
      <c r="A11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9" s="9">
        <v>255</v>
      </c>
      <c r="C119" s="111" t="str">
        <f t="shared" si="12"/>
        <v>3级-2级</v>
      </c>
      <c r="D119" s="111" t="s">
        <v>69</v>
      </c>
      <c r="E119" s="111" t="s">
        <v>316</v>
      </c>
      <c r="F119" s="111" t="s">
        <v>66</v>
      </c>
      <c r="G119" s="111" t="s">
        <v>319</v>
      </c>
      <c r="H119" s="219" t="s">
        <v>297</v>
      </c>
      <c r="I119" s="222" t="s">
        <v>3</v>
      </c>
      <c r="J119" s="227">
        <v>693514.93</v>
      </c>
      <c r="K119" s="54"/>
      <c r="L119" s="55"/>
      <c r="M119" s="203"/>
      <c r="N119" s="24">
        <f t="shared" si="9"/>
        <v>693514.93</v>
      </c>
      <c r="O119" s="58"/>
      <c r="P119" s="58" t="str">
        <f t="shared" si="10"/>
        <v>待核对</v>
      </c>
      <c r="Q119" s="58"/>
      <c r="R119" s="58"/>
      <c r="S119" s="58"/>
      <c r="T119">
        <v>74</v>
      </c>
      <c r="U119" s="162"/>
      <c r="V119" s="162"/>
      <c r="W119" s="162"/>
      <c r="X119" s="162"/>
      <c r="Y119" s="162"/>
      <c r="Z119" s="162"/>
      <c r="AA119" s="162"/>
    </row>
    <row r="120" spans="1:27" ht="39">
      <c r="A12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0" s="9">
        <v>216</v>
      </c>
      <c r="C120" s="111" t="str">
        <f t="shared" si="12"/>
        <v>2级-2级</v>
      </c>
      <c r="D120" s="111" t="s">
        <v>66</v>
      </c>
      <c r="E120" s="111" t="s">
        <v>109</v>
      </c>
      <c r="F120" s="111" t="s">
        <v>66</v>
      </c>
      <c r="G120" s="111" t="s">
        <v>78</v>
      </c>
      <c r="H120" s="112" t="s">
        <v>295</v>
      </c>
      <c r="I120" s="222" t="s">
        <v>5</v>
      </c>
      <c r="J120" s="227">
        <v>686279</v>
      </c>
      <c r="K120" s="54" t="s">
        <v>697</v>
      </c>
      <c r="L120" s="237" t="s">
        <v>9</v>
      </c>
      <c r="M120" s="204">
        <v>686279</v>
      </c>
      <c r="N120" s="24">
        <f t="shared" si="9"/>
        <v>0</v>
      </c>
      <c r="O120" s="58"/>
      <c r="P120" s="58" t="str">
        <f t="shared" si="10"/>
        <v>OK</v>
      </c>
      <c r="Q120" s="58"/>
      <c r="R120" s="58"/>
      <c r="S120" s="58"/>
      <c r="T120">
        <v>34</v>
      </c>
      <c r="U120" s="162"/>
      <c r="V120" s="162"/>
      <c r="W120" s="162"/>
      <c r="X120" s="162"/>
      <c r="Y120" s="162"/>
      <c r="Z120" s="162"/>
      <c r="AA120" s="162"/>
    </row>
    <row r="121" spans="1:27" ht="13.5">
      <c r="A12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1" s="9">
        <v>867</v>
      </c>
      <c r="C121" s="111" t="str">
        <f t="shared" si="12"/>
        <v>2级-2级</v>
      </c>
      <c r="D121" s="111" t="s">
        <v>66</v>
      </c>
      <c r="E121" s="111" t="s">
        <v>78</v>
      </c>
      <c r="F121" s="111" t="s">
        <v>66</v>
      </c>
      <c r="G121" s="111" t="s">
        <v>109</v>
      </c>
      <c r="H121" s="219" t="s">
        <v>601</v>
      </c>
      <c r="I121" s="222" t="s">
        <v>6</v>
      </c>
      <c r="J121" s="227">
        <v>686279</v>
      </c>
      <c r="K121" s="22"/>
      <c r="L121" s="23"/>
      <c r="M121" s="202"/>
      <c r="N121" s="24">
        <f t="shared" si="9"/>
        <v>686279</v>
      </c>
      <c r="O121" s="20"/>
      <c r="P121" s="58" t="str">
        <f t="shared" si="10"/>
        <v>待核对</v>
      </c>
      <c r="Q121" s="20"/>
      <c r="R121" s="20"/>
      <c r="S121" s="20"/>
      <c r="T121">
        <v>48</v>
      </c>
    </row>
    <row r="122" spans="1:27" ht="13.5">
      <c r="A12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2" s="9">
        <v>237</v>
      </c>
      <c r="C122" s="111" t="str">
        <f t="shared" si="12"/>
        <v>2级-2级</v>
      </c>
      <c r="D122" s="111" t="s">
        <v>66</v>
      </c>
      <c r="E122" s="111" t="s">
        <v>82</v>
      </c>
      <c r="F122" s="111" t="s">
        <v>66</v>
      </c>
      <c r="G122" s="111" t="s">
        <v>303</v>
      </c>
      <c r="H122" s="219" t="s">
        <v>256</v>
      </c>
      <c r="I122" s="222" t="s">
        <v>5</v>
      </c>
      <c r="J122" s="227">
        <v>684000</v>
      </c>
      <c r="K122" s="54"/>
      <c r="L122" s="55"/>
      <c r="M122" s="204"/>
      <c r="N122" s="24">
        <f t="shared" si="9"/>
        <v>684000</v>
      </c>
      <c r="O122" s="58"/>
      <c r="P122" s="58" t="str">
        <f t="shared" si="10"/>
        <v>待核对</v>
      </c>
      <c r="Q122" s="58"/>
      <c r="R122" s="58"/>
      <c r="S122" s="58"/>
      <c r="T122">
        <v>55</v>
      </c>
      <c r="U122" s="162"/>
      <c r="V122" s="162"/>
      <c r="W122" s="162"/>
      <c r="X122" s="162"/>
      <c r="Y122" s="162"/>
      <c r="Z122" s="162"/>
      <c r="AA122" s="162"/>
    </row>
    <row r="123" spans="1:27" ht="26">
      <c r="A12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3" s="9">
        <v>254</v>
      </c>
      <c r="C123" s="111" t="str">
        <f t="shared" si="12"/>
        <v>2级-2级</v>
      </c>
      <c r="D123" s="111" t="s">
        <v>66</v>
      </c>
      <c r="E123" s="111" t="s">
        <v>303</v>
      </c>
      <c r="F123" s="111" t="s">
        <v>66</v>
      </c>
      <c r="G123" s="111" t="s">
        <v>82</v>
      </c>
      <c r="H123" s="112" t="s">
        <v>318</v>
      </c>
      <c r="I123" s="97" t="s">
        <v>24</v>
      </c>
      <c r="J123" s="227">
        <v>684000</v>
      </c>
      <c r="K123" s="54"/>
      <c r="L123" s="55"/>
      <c r="M123" s="203"/>
      <c r="N123" s="24">
        <f t="shared" si="9"/>
        <v>684000</v>
      </c>
      <c r="O123" s="58"/>
      <c r="P123" s="58" t="str">
        <f t="shared" si="10"/>
        <v>待核对</v>
      </c>
      <c r="Q123" s="58"/>
      <c r="R123" s="58"/>
      <c r="S123" s="58"/>
      <c r="T123">
        <v>73</v>
      </c>
      <c r="U123" s="162"/>
      <c r="V123" s="162"/>
      <c r="W123" s="162"/>
      <c r="X123" s="162"/>
      <c r="Y123" s="162"/>
      <c r="Z123" s="162"/>
      <c r="AA123" s="162"/>
    </row>
    <row r="124" spans="1:27" ht="39">
      <c r="A12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4" s="9">
        <v>802</v>
      </c>
      <c r="C124" s="218" t="str">
        <f t="shared" si="12"/>
        <v>3级-4级</v>
      </c>
      <c r="D124" s="218" t="s">
        <v>69</v>
      </c>
      <c r="E124" s="218" t="s">
        <v>347</v>
      </c>
      <c r="F124" s="218" t="s">
        <v>72</v>
      </c>
      <c r="G124" s="218" t="s">
        <v>97</v>
      </c>
      <c r="H124" s="220" t="s">
        <v>306</v>
      </c>
      <c r="I124" s="195" t="s">
        <v>9</v>
      </c>
      <c r="J124" s="227">
        <v>657824.49</v>
      </c>
      <c r="K124" s="217" t="s">
        <v>306</v>
      </c>
      <c r="L124" s="237" t="s">
        <v>3</v>
      </c>
      <c r="M124" s="204">
        <v>652559.49</v>
      </c>
      <c r="N124" s="24">
        <f t="shared" si="9"/>
        <v>5265</v>
      </c>
      <c r="O124" s="58"/>
      <c r="P124" s="58" t="str">
        <f t="shared" si="10"/>
        <v>待核对</v>
      </c>
      <c r="Q124" s="58"/>
      <c r="R124" s="58"/>
      <c r="S124" s="58"/>
      <c r="T124">
        <v>449</v>
      </c>
    </row>
    <row r="125" spans="1:27" ht="13.5">
      <c r="A12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25" s="9">
        <v>14</v>
      </c>
      <c r="C125" s="111" t="str">
        <f t="shared" si="12"/>
        <v>1级-2级</v>
      </c>
      <c r="D125" s="111" t="s">
        <v>64</v>
      </c>
      <c r="E125" s="111" t="s">
        <v>65</v>
      </c>
      <c r="F125" s="111" t="s">
        <v>66</v>
      </c>
      <c r="G125" s="111" t="s">
        <v>86</v>
      </c>
      <c r="H125" s="12" t="s">
        <v>79</v>
      </c>
      <c r="I125" s="97" t="s">
        <v>11</v>
      </c>
      <c r="J125" s="227">
        <v>640463.82999999996</v>
      </c>
      <c r="K125" s="15"/>
      <c r="L125" s="15"/>
      <c r="M125" s="170"/>
      <c r="N125" s="24">
        <f t="shared" si="9"/>
        <v>640463.82999999996</v>
      </c>
      <c r="O125" s="18"/>
      <c r="P125" s="58" t="str">
        <f t="shared" si="10"/>
        <v>待核对</v>
      </c>
      <c r="Q125" s="20"/>
      <c r="R125" s="20"/>
      <c r="S125" s="20"/>
      <c r="T125">
        <v>14</v>
      </c>
    </row>
    <row r="126" spans="1:27" ht="13.5">
      <c r="A12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6" s="9">
        <v>279</v>
      </c>
      <c r="C126" s="111" t="str">
        <f t="shared" si="12"/>
        <v>2级-4级</v>
      </c>
      <c r="D126" s="111" t="s">
        <v>66</v>
      </c>
      <c r="E126" s="111" t="s">
        <v>95</v>
      </c>
      <c r="F126" s="111" t="s">
        <v>72</v>
      </c>
      <c r="G126" s="111" t="s">
        <v>76</v>
      </c>
      <c r="H126" s="219" t="s">
        <v>306</v>
      </c>
      <c r="I126" s="222" t="s">
        <v>9</v>
      </c>
      <c r="J126" s="227">
        <v>639581.18999999994</v>
      </c>
      <c r="K126" s="22"/>
      <c r="L126" s="23"/>
      <c r="M126" s="205"/>
      <c r="N126" s="24">
        <f t="shared" si="9"/>
        <v>639581.18999999994</v>
      </c>
      <c r="O126" s="20"/>
      <c r="P126" s="58" t="str">
        <f t="shared" si="10"/>
        <v>待核对</v>
      </c>
      <c r="Q126" s="20"/>
      <c r="R126" s="20"/>
      <c r="S126" s="20"/>
      <c r="T126">
        <v>99</v>
      </c>
      <c r="U126" s="162"/>
      <c r="V126" s="162"/>
      <c r="W126" s="162"/>
      <c r="X126" s="162"/>
      <c r="Y126" s="162"/>
      <c r="Z126" s="162"/>
      <c r="AA126" s="162"/>
    </row>
    <row r="127" spans="1:27" ht="39">
      <c r="A12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7" s="9">
        <v>865</v>
      </c>
      <c r="C127" s="111" t="str">
        <f t="shared" si="12"/>
        <v>2级-2级</v>
      </c>
      <c r="D127" s="111" t="s">
        <v>66</v>
      </c>
      <c r="E127" s="111" t="s">
        <v>78</v>
      </c>
      <c r="F127" s="111" t="s">
        <v>66</v>
      </c>
      <c r="G127" s="111" t="s">
        <v>84</v>
      </c>
      <c r="H127" s="219" t="s">
        <v>297</v>
      </c>
      <c r="I127" s="222" t="s">
        <v>3</v>
      </c>
      <c r="J127" s="227">
        <v>619472.09</v>
      </c>
      <c r="K127" s="22" t="s">
        <v>229</v>
      </c>
      <c r="L127" s="237" t="s">
        <v>6</v>
      </c>
      <c r="M127" s="202">
        <v>618226.09</v>
      </c>
      <c r="N127" s="24">
        <f t="shared" si="9"/>
        <v>1246</v>
      </c>
      <c r="O127" s="20"/>
      <c r="P127" s="58" t="str">
        <f t="shared" si="10"/>
        <v>待核对</v>
      </c>
      <c r="Q127" s="20"/>
      <c r="R127" s="20"/>
      <c r="S127" s="20"/>
      <c r="T127">
        <v>46</v>
      </c>
    </row>
    <row r="128" spans="1:27" ht="39">
      <c r="A12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8" s="9">
        <v>321</v>
      </c>
      <c r="C128" s="111" t="str">
        <f t="shared" si="12"/>
        <v>4级-1级</v>
      </c>
      <c r="D128" s="111" t="s">
        <v>72</v>
      </c>
      <c r="E128" s="111" t="s">
        <v>97</v>
      </c>
      <c r="F128" s="111" t="s">
        <v>64</v>
      </c>
      <c r="G128" s="111" t="s">
        <v>65</v>
      </c>
      <c r="H128" s="194" t="s">
        <v>256</v>
      </c>
      <c r="I128" s="222" t="s">
        <v>5</v>
      </c>
      <c r="J128" s="227">
        <v>600000</v>
      </c>
      <c r="K128" s="22" t="s">
        <v>91</v>
      </c>
      <c r="L128" s="23" t="s">
        <v>24</v>
      </c>
      <c r="M128" s="202">
        <v>600000</v>
      </c>
      <c r="N128" s="24">
        <f t="shared" si="9"/>
        <v>0</v>
      </c>
      <c r="O128" s="20"/>
      <c r="P128" s="58" t="str">
        <f t="shared" si="10"/>
        <v>OK</v>
      </c>
      <c r="Q128" s="20"/>
      <c r="R128" s="20"/>
      <c r="S128" s="20"/>
      <c r="T128">
        <v>29</v>
      </c>
    </row>
    <row r="129" spans="1:27" ht="39">
      <c r="A12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9" s="9">
        <v>315</v>
      </c>
      <c r="C129" s="111" t="str">
        <f t="shared" si="12"/>
        <v>4级-3级</v>
      </c>
      <c r="D129" s="111" t="s">
        <v>72</v>
      </c>
      <c r="E129" s="111" t="s">
        <v>97</v>
      </c>
      <c r="F129" s="111" t="s">
        <v>69</v>
      </c>
      <c r="G129" s="111" t="s">
        <v>194</v>
      </c>
      <c r="H129" s="194" t="s">
        <v>165</v>
      </c>
      <c r="I129" s="222" t="s">
        <v>5</v>
      </c>
      <c r="J129" s="227">
        <v>584364.5</v>
      </c>
      <c r="K129" s="22" t="s">
        <v>601</v>
      </c>
      <c r="L129" s="237" t="s">
        <v>5</v>
      </c>
      <c r="M129" s="202">
        <v>584364.5</v>
      </c>
      <c r="N129" s="24">
        <f t="shared" si="9"/>
        <v>0</v>
      </c>
      <c r="O129" s="20"/>
      <c r="P129" s="58" t="str">
        <f t="shared" si="10"/>
        <v>OK</v>
      </c>
      <c r="Q129" s="20"/>
      <c r="R129" s="20"/>
      <c r="S129" s="20"/>
      <c r="T129">
        <v>23</v>
      </c>
    </row>
    <row r="130" spans="1:27" ht="13.5">
      <c r="A13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0" s="9">
        <v>64</v>
      </c>
      <c r="C130" s="111" t="str">
        <f t="shared" si="12"/>
        <v>2级-4级</v>
      </c>
      <c r="D130" s="111" t="s">
        <v>66</v>
      </c>
      <c r="E130" s="111" t="s">
        <v>81</v>
      </c>
      <c r="F130" s="111" t="s">
        <v>72</v>
      </c>
      <c r="G130" s="111" t="s">
        <v>76</v>
      </c>
      <c r="H130" s="112" t="s">
        <v>171</v>
      </c>
      <c r="I130" s="222" t="s">
        <v>5</v>
      </c>
      <c r="J130" s="227">
        <v>561046.88</v>
      </c>
      <c r="K130" s="22"/>
      <c r="L130" s="23"/>
      <c r="M130" s="205"/>
      <c r="N130" s="24">
        <f t="shared" si="9"/>
        <v>561046.88</v>
      </c>
      <c r="O130" s="20"/>
      <c r="P130" s="58" t="str">
        <f t="shared" si="10"/>
        <v>待核对</v>
      </c>
      <c r="Q130" s="33"/>
      <c r="R130" s="33"/>
      <c r="S130" s="33"/>
      <c r="T130">
        <v>136</v>
      </c>
      <c r="W130" t="s">
        <v>711</v>
      </c>
    </row>
    <row r="131" spans="1:27" ht="13.5">
      <c r="A13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31" s="9">
        <v>417</v>
      </c>
      <c r="C131" s="224" t="str">
        <f t="shared" si="12"/>
        <v>4级-3级</v>
      </c>
      <c r="D131" s="111" t="s">
        <v>72</v>
      </c>
      <c r="E131" s="111" t="s">
        <v>76</v>
      </c>
      <c r="F131" s="111" t="s">
        <v>69</v>
      </c>
      <c r="G131" s="111" t="s">
        <v>194</v>
      </c>
      <c r="H131" s="194" t="s">
        <v>165</v>
      </c>
      <c r="I131" s="222" t="s">
        <v>6</v>
      </c>
      <c r="J131" s="227">
        <v>541784.69999999995</v>
      </c>
      <c r="K131" s="22"/>
      <c r="L131" s="23"/>
      <c r="M131" s="202"/>
      <c r="N131" s="24">
        <f t="shared" si="9"/>
        <v>541784.69999999995</v>
      </c>
      <c r="O131" s="20"/>
      <c r="P131" s="58" t="str">
        <f t="shared" si="10"/>
        <v>待核对</v>
      </c>
      <c r="Q131" s="20"/>
      <c r="R131" s="20"/>
      <c r="S131" s="20"/>
      <c r="T131">
        <v>101</v>
      </c>
      <c r="U131" s="169"/>
      <c r="V131" s="169"/>
      <c r="W131" s="169"/>
      <c r="X131" s="169"/>
      <c r="Y131" s="169"/>
      <c r="Z131" s="169"/>
      <c r="AA131" s="169"/>
    </row>
    <row r="132" spans="1:27" ht="13.5">
      <c r="A13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32" s="9">
        <v>665</v>
      </c>
      <c r="C132" s="218" t="str">
        <f t="shared" si="12"/>
        <v>3级-4级</v>
      </c>
      <c r="D132" s="218" t="s">
        <v>69</v>
      </c>
      <c r="E132" s="218" t="s">
        <v>350</v>
      </c>
      <c r="F132" s="218" t="s">
        <v>72</v>
      </c>
      <c r="G132" s="218" t="s">
        <v>264</v>
      </c>
      <c r="H132" s="220" t="s">
        <v>529</v>
      </c>
      <c r="I132" s="222" t="s">
        <v>5</v>
      </c>
      <c r="J132" s="227">
        <v>506653.74</v>
      </c>
      <c r="K132" s="54"/>
      <c r="L132" s="55"/>
      <c r="M132" s="204"/>
      <c r="N132" s="24">
        <f t="shared" si="9"/>
        <v>506653.74</v>
      </c>
      <c r="O132" s="58"/>
      <c r="P132" s="58" t="str">
        <f t="shared" si="10"/>
        <v>待核对</v>
      </c>
      <c r="Q132" s="58"/>
      <c r="R132" s="58"/>
      <c r="S132" s="58"/>
      <c r="T132">
        <v>5</v>
      </c>
      <c r="U132" s="163"/>
      <c r="V132" s="163"/>
      <c r="W132" s="163"/>
      <c r="X132" s="163"/>
      <c r="Y132" s="163"/>
      <c r="Z132" s="163"/>
      <c r="AA132" s="163"/>
    </row>
    <row r="133" spans="1:27" ht="13.5">
      <c r="A13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3" s="9">
        <v>600</v>
      </c>
      <c r="C133" s="111" t="s">
        <v>503</v>
      </c>
      <c r="D133" s="111" t="s">
        <v>69</v>
      </c>
      <c r="E133" s="111" t="s">
        <v>158</v>
      </c>
      <c r="F133" s="111" t="s">
        <v>64</v>
      </c>
      <c r="G133" s="111" t="s">
        <v>65</v>
      </c>
      <c r="H133" s="76"/>
      <c r="I133" s="222" t="s">
        <v>3</v>
      </c>
      <c r="J133" s="227">
        <v>499868</v>
      </c>
      <c r="K133" s="22"/>
      <c r="L133" s="23"/>
      <c r="M133" s="202"/>
      <c r="N133" s="24">
        <f t="shared" si="9"/>
        <v>499868</v>
      </c>
      <c r="O133" s="20"/>
      <c r="P133" s="58" t="str">
        <f t="shared" si="10"/>
        <v>待核对</v>
      </c>
      <c r="Q133" s="20"/>
      <c r="R133" s="20"/>
      <c r="S133" s="20"/>
      <c r="T133">
        <v>22</v>
      </c>
      <c r="U133" s="163"/>
      <c r="V133" s="163"/>
      <c r="W133" s="163"/>
      <c r="X133" s="163"/>
      <c r="Y133" s="163"/>
      <c r="Z133" s="163"/>
      <c r="AA133" s="163"/>
    </row>
    <row r="134" spans="1:27" ht="13.5">
      <c r="A13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4" s="9">
        <v>877</v>
      </c>
      <c r="C134" s="111" t="str">
        <f t="shared" ref="C134:C142" si="13">TEXT(D134,"000")&amp;"-"&amp;TEXT(F134,"000")</f>
        <v>3级-2级</v>
      </c>
      <c r="D134" s="111" t="s">
        <v>69</v>
      </c>
      <c r="E134" s="111" t="s">
        <v>293</v>
      </c>
      <c r="F134" s="111" t="s">
        <v>66</v>
      </c>
      <c r="G134" s="111" t="s">
        <v>175</v>
      </c>
      <c r="H134" s="219" t="s">
        <v>403</v>
      </c>
      <c r="I134" s="222" t="s">
        <v>6</v>
      </c>
      <c r="J134" s="227">
        <v>499314.3</v>
      </c>
      <c r="K134" s="22"/>
      <c r="L134" s="23"/>
      <c r="M134" s="202"/>
      <c r="N134" s="24">
        <f t="shared" si="9"/>
        <v>499314.3</v>
      </c>
      <c r="O134" s="20"/>
      <c r="P134" s="58" t="str">
        <f t="shared" si="10"/>
        <v>待核对</v>
      </c>
      <c r="Q134" s="20"/>
      <c r="R134" s="20"/>
      <c r="S134" s="20"/>
      <c r="T134">
        <v>58</v>
      </c>
      <c r="U134" s="163"/>
      <c r="V134" s="163"/>
      <c r="W134" s="163"/>
      <c r="X134" s="163"/>
      <c r="Y134" s="163"/>
      <c r="Z134" s="163"/>
      <c r="AA134" s="163"/>
    </row>
    <row r="135" spans="1:27" ht="13.5">
      <c r="A13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35" s="9">
        <v>194</v>
      </c>
      <c r="C135" s="111" t="str">
        <f t="shared" si="13"/>
        <v>2级-3级</v>
      </c>
      <c r="D135" s="111" t="s">
        <v>66</v>
      </c>
      <c r="E135" s="111" t="s">
        <v>253</v>
      </c>
      <c r="F135" s="111" t="s">
        <v>69</v>
      </c>
      <c r="G135" s="111" t="s">
        <v>261</v>
      </c>
      <c r="H135" s="76" t="s">
        <v>258</v>
      </c>
      <c r="I135" s="97" t="s">
        <v>18</v>
      </c>
      <c r="J135" s="227">
        <v>497025.6</v>
      </c>
      <c r="K135" s="22"/>
      <c r="L135" s="23"/>
      <c r="M135" s="205"/>
      <c r="N135" s="24">
        <f t="shared" si="9"/>
        <v>497025.6</v>
      </c>
      <c r="O135" s="20"/>
      <c r="P135" s="58" t="str">
        <f t="shared" si="10"/>
        <v>待核对</v>
      </c>
      <c r="Q135" s="20"/>
      <c r="R135" s="20"/>
      <c r="S135" s="20"/>
      <c r="T135">
        <v>4</v>
      </c>
      <c r="U135" s="143"/>
      <c r="V135" s="143"/>
      <c r="W135" s="143"/>
      <c r="X135" s="143"/>
      <c r="Y135" s="143"/>
      <c r="Z135" s="143"/>
      <c r="AA135" s="143"/>
    </row>
    <row r="136" spans="1:27" ht="39">
      <c r="A136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6" s="9">
        <v>89</v>
      </c>
      <c r="C136" s="111" t="str">
        <f t="shared" si="13"/>
        <v>2级-2级</v>
      </c>
      <c r="D136" s="111" t="s">
        <v>66</v>
      </c>
      <c r="E136" s="111" t="s">
        <v>81</v>
      </c>
      <c r="F136" s="111" t="s">
        <v>66</v>
      </c>
      <c r="G136" s="111" t="s">
        <v>169</v>
      </c>
      <c r="H136" s="112" t="s">
        <v>187</v>
      </c>
      <c r="I136" s="97" t="s">
        <v>14</v>
      </c>
      <c r="J136" s="227">
        <v>482875</v>
      </c>
      <c r="K136" s="22"/>
      <c r="L136" s="23" t="s">
        <v>26</v>
      </c>
      <c r="M136" s="205">
        <v>482875</v>
      </c>
      <c r="N136" s="24">
        <f t="shared" si="9"/>
        <v>0</v>
      </c>
      <c r="O136" s="20"/>
      <c r="P136" s="58" t="str">
        <f t="shared" ref="P136:P188" si="14">IF(N136=0,"OK","待核对")</f>
        <v>OK</v>
      </c>
      <c r="Q136" s="33"/>
      <c r="R136" s="33"/>
      <c r="S136" s="33"/>
      <c r="T136">
        <v>161</v>
      </c>
      <c r="U136" s="163"/>
      <c r="V136" s="163"/>
      <c r="W136" s="163"/>
      <c r="X136" s="163"/>
      <c r="Y136" s="163"/>
      <c r="Z136" s="163"/>
      <c r="AA136" s="163"/>
    </row>
    <row r="137" spans="1:27" ht="13.5">
      <c r="A137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37" s="9">
        <v>15</v>
      </c>
      <c r="C137" s="111" t="str">
        <f t="shared" si="13"/>
        <v>1级-2级</v>
      </c>
      <c r="D137" s="111" t="s">
        <v>64</v>
      </c>
      <c r="E137" s="111" t="s">
        <v>65</v>
      </c>
      <c r="F137" s="111" t="s">
        <v>66</v>
      </c>
      <c r="G137" s="111" t="s">
        <v>87</v>
      </c>
      <c r="H137" s="12" t="s">
        <v>79</v>
      </c>
      <c r="I137" s="97" t="s">
        <v>11</v>
      </c>
      <c r="J137" s="227">
        <v>478391.66</v>
      </c>
      <c r="K137" s="15" t="s">
        <v>255</v>
      </c>
      <c r="L137" s="15" t="s">
        <v>24</v>
      </c>
      <c r="M137" s="170">
        <v>478391.66</v>
      </c>
      <c r="N137" s="24">
        <f t="shared" ref="N137:N189" si="15">J137-M137</f>
        <v>0</v>
      </c>
      <c r="O137" s="18"/>
      <c r="P137" s="58" t="str">
        <f t="shared" si="14"/>
        <v>OK</v>
      </c>
      <c r="Q137" s="20"/>
      <c r="R137" s="20"/>
      <c r="S137" s="20"/>
      <c r="T137">
        <v>15</v>
      </c>
      <c r="U137" s="163"/>
      <c r="V137" s="163"/>
      <c r="W137" s="163"/>
      <c r="X137" s="163"/>
      <c r="Y137" s="163"/>
      <c r="Z137" s="163"/>
      <c r="AA137" s="163"/>
    </row>
    <row r="138" spans="1:27" ht="13.5">
      <c r="A138" s="147" t="str">
        <f>HYPERLINK("C:\Users\chizh\Desktop\ffcell\提取结果.xlsx#'4内部关联现金流'!A1","[提取结果.xlsx]4内部关联现金流")</f>
        <v>[提取结果.xlsx]4内部关联现金流</v>
      </c>
      <c r="B138" s="9">
        <v>476</v>
      </c>
      <c r="C138" s="111" t="str">
        <f t="shared" si="13"/>
        <v>4级-4级</v>
      </c>
      <c r="D138" s="228" t="s">
        <v>72</v>
      </c>
      <c r="E138" s="111" t="s">
        <v>80</v>
      </c>
      <c r="F138" s="228" t="s">
        <v>72</v>
      </c>
      <c r="G138" s="228" t="s">
        <v>76</v>
      </c>
      <c r="H138" s="102" t="s">
        <v>384</v>
      </c>
      <c r="I138" s="222" t="s">
        <v>9</v>
      </c>
      <c r="J138" s="229">
        <v>477738.35</v>
      </c>
      <c r="K138" s="22"/>
      <c r="L138" s="23"/>
      <c r="M138" s="202"/>
      <c r="N138" s="24">
        <f t="shared" si="15"/>
        <v>477738.35</v>
      </c>
      <c r="O138" s="20"/>
      <c r="P138" s="58" t="str">
        <f t="shared" si="14"/>
        <v>待核对</v>
      </c>
      <c r="Q138" s="20"/>
      <c r="R138" s="20"/>
      <c r="S138" s="20"/>
      <c r="T138">
        <v>57</v>
      </c>
      <c r="U138" s="163"/>
      <c r="V138" s="163"/>
      <c r="W138" s="163"/>
      <c r="X138" s="163"/>
      <c r="Y138" s="163"/>
      <c r="Z138" s="163"/>
      <c r="AA138" s="163"/>
    </row>
    <row r="139" spans="1:27" ht="13.5">
      <c r="A139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39" s="9">
        <v>131</v>
      </c>
      <c r="C139" s="111" t="str">
        <f t="shared" si="13"/>
        <v>2级-4级</v>
      </c>
      <c r="D139" s="111" t="s">
        <v>66</v>
      </c>
      <c r="E139" s="111" t="s">
        <v>179</v>
      </c>
      <c r="F139" s="111" t="s">
        <v>72</v>
      </c>
      <c r="G139" s="111" t="s">
        <v>76</v>
      </c>
      <c r="H139" s="76" t="s">
        <v>198</v>
      </c>
      <c r="I139" s="222" t="s">
        <v>9</v>
      </c>
      <c r="J139" s="227">
        <v>472846.45360000001</v>
      </c>
      <c r="K139" s="22"/>
      <c r="L139" s="23"/>
      <c r="M139" s="202"/>
      <c r="N139" s="24">
        <f t="shared" si="15"/>
        <v>472846.45360000001</v>
      </c>
      <c r="O139" s="20"/>
      <c r="P139" s="58" t="str">
        <f t="shared" si="14"/>
        <v>待核对</v>
      </c>
      <c r="Q139" s="20"/>
      <c r="R139" s="20"/>
      <c r="S139" s="20"/>
      <c r="T139">
        <v>18</v>
      </c>
      <c r="U139" s="163"/>
      <c r="V139" s="163"/>
      <c r="W139" s="163"/>
      <c r="X139" s="163"/>
      <c r="Y139" s="163"/>
      <c r="Z139" s="163"/>
      <c r="AA139" s="163"/>
    </row>
    <row r="140" spans="1:27" ht="13.5">
      <c r="A14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0" s="9">
        <v>296</v>
      </c>
      <c r="C140" s="111" t="str">
        <f t="shared" si="13"/>
        <v>4级-3级</v>
      </c>
      <c r="D140" s="111" t="s">
        <v>72</v>
      </c>
      <c r="E140" s="111" t="s">
        <v>97</v>
      </c>
      <c r="F140" s="111" t="s">
        <v>69</v>
      </c>
      <c r="G140" s="111" t="s">
        <v>195</v>
      </c>
      <c r="H140" s="112" t="s">
        <v>166</v>
      </c>
      <c r="I140" s="222" t="s">
        <v>9</v>
      </c>
      <c r="J140" s="227">
        <v>470000</v>
      </c>
      <c r="K140" s="22"/>
      <c r="L140" s="23"/>
      <c r="M140" s="205"/>
      <c r="N140" s="24">
        <f t="shared" si="15"/>
        <v>470000</v>
      </c>
      <c r="O140" s="20"/>
      <c r="P140" s="58" t="str">
        <f t="shared" si="14"/>
        <v>待核对</v>
      </c>
      <c r="Q140" s="20"/>
      <c r="R140" s="20"/>
      <c r="S140" s="20"/>
      <c r="T140">
        <v>4</v>
      </c>
      <c r="U140" s="163"/>
      <c r="V140" s="163"/>
      <c r="W140" s="163"/>
      <c r="X140" s="163"/>
      <c r="Y140" s="163"/>
      <c r="Z140" s="163"/>
      <c r="AA140" s="163"/>
    </row>
    <row r="141" spans="1:27" ht="13.5">
      <c r="A141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41" s="9">
        <v>858</v>
      </c>
      <c r="C141" s="111" t="str">
        <f t="shared" si="13"/>
        <v>2级-4级</v>
      </c>
      <c r="D141" s="111" t="s">
        <v>66</v>
      </c>
      <c r="E141" s="111" t="s">
        <v>78</v>
      </c>
      <c r="F141" s="111" t="s">
        <v>72</v>
      </c>
      <c r="G141" s="111" t="s">
        <v>76</v>
      </c>
      <c r="H141" s="112" t="s">
        <v>695</v>
      </c>
      <c r="I141" s="222" t="s">
        <v>5</v>
      </c>
      <c r="J141" s="227">
        <v>467056.46</v>
      </c>
      <c r="K141" s="22"/>
      <c r="L141" s="23"/>
      <c r="M141" s="202"/>
      <c r="N141" s="24">
        <f t="shared" si="15"/>
        <v>467056.46</v>
      </c>
      <c r="O141" s="20"/>
      <c r="P141" s="58" t="str">
        <f t="shared" si="14"/>
        <v>待核对</v>
      </c>
      <c r="Q141" s="20"/>
      <c r="R141" s="20"/>
      <c r="S141" s="20"/>
      <c r="T141">
        <v>39</v>
      </c>
      <c r="U141" s="163"/>
      <c r="V141" s="163"/>
      <c r="W141" s="163"/>
      <c r="X141" s="163"/>
      <c r="Y141" s="163"/>
      <c r="Z141" s="163"/>
      <c r="AA141" s="163"/>
    </row>
    <row r="142" spans="1:27" ht="39">
      <c r="A14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42" s="9">
        <v>156</v>
      </c>
      <c r="C142" s="111" t="str">
        <f t="shared" si="13"/>
        <v>2级-3级</v>
      </c>
      <c r="D142" s="111" t="s">
        <v>66</v>
      </c>
      <c r="E142" s="111" t="s">
        <v>84</v>
      </c>
      <c r="F142" s="111" t="s">
        <v>69</v>
      </c>
      <c r="G142" s="111" t="s">
        <v>233</v>
      </c>
      <c r="H142" s="112" t="s">
        <v>232</v>
      </c>
      <c r="I142" s="222" t="s">
        <v>6</v>
      </c>
      <c r="J142" s="227">
        <v>459461.34</v>
      </c>
      <c r="K142" s="217" t="s">
        <v>165</v>
      </c>
      <c r="L142" s="237" t="s">
        <v>5</v>
      </c>
      <c r="M142" s="202">
        <v>459461.34</v>
      </c>
      <c r="N142" s="24">
        <f t="shared" si="15"/>
        <v>0</v>
      </c>
      <c r="O142" s="20"/>
      <c r="P142" s="58" t="str">
        <f t="shared" si="14"/>
        <v>OK</v>
      </c>
      <c r="Q142" s="20"/>
      <c r="R142" s="20"/>
      <c r="S142" s="20"/>
      <c r="T142">
        <v>7</v>
      </c>
      <c r="U142" s="163"/>
      <c r="V142" s="163"/>
      <c r="W142" s="163"/>
      <c r="X142" s="163"/>
      <c r="Y142" s="163"/>
      <c r="Z142" s="163"/>
      <c r="AA142" s="163"/>
    </row>
    <row r="143" spans="1:27" ht="13.5">
      <c r="A14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43" s="9">
        <v>649</v>
      </c>
      <c r="C143" s="111" t="s">
        <v>507</v>
      </c>
      <c r="D143" s="111" t="s">
        <v>66</v>
      </c>
      <c r="E143" s="111" t="s">
        <v>175</v>
      </c>
      <c r="F143" s="111" t="s">
        <v>69</v>
      </c>
      <c r="G143" s="111" t="s">
        <v>518</v>
      </c>
      <c r="H143" s="194" t="s">
        <v>513</v>
      </c>
      <c r="I143" s="222" t="s">
        <v>3</v>
      </c>
      <c r="J143" s="227">
        <v>445819.72</v>
      </c>
      <c r="K143" s="22"/>
      <c r="L143" s="23"/>
      <c r="M143" s="202"/>
      <c r="N143" s="24">
        <f t="shared" si="15"/>
        <v>445819.72</v>
      </c>
      <c r="O143" s="20"/>
      <c r="P143" s="58" t="str">
        <f t="shared" si="14"/>
        <v>待核对</v>
      </c>
      <c r="Q143" s="20"/>
      <c r="R143" s="20"/>
      <c r="S143" s="20"/>
      <c r="T143">
        <v>75</v>
      </c>
      <c r="U143" s="163"/>
      <c r="V143" s="163"/>
      <c r="W143" s="163"/>
      <c r="X143" s="163"/>
      <c r="Y143" s="163"/>
      <c r="Z143" s="163"/>
      <c r="AA143" s="163"/>
    </row>
    <row r="144" spans="1:27" ht="12.75" customHeight="1">
      <c r="A14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4" s="9">
        <v>360</v>
      </c>
      <c r="C144" s="224" t="str">
        <f t="shared" ref="C144:C165" si="16">TEXT(D144,"000")&amp;"-"&amp;TEXT(F144,"000")</f>
        <v>4级-3级</v>
      </c>
      <c r="D144" s="111" t="s">
        <v>72</v>
      </c>
      <c r="E144" s="111" t="s">
        <v>76</v>
      </c>
      <c r="F144" s="231" t="s">
        <v>69</v>
      </c>
      <c r="G144" s="231" t="s">
        <v>360</v>
      </c>
      <c r="H144" s="194" t="s">
        <v>306</v>
      </c>
      <c r="I144" s="222" t="s">
        <v>3</v>
      </c>
      <c r="J144" s="227">
        <v>432047.99999999994</v>
      </c>
      <c r="K144" s="22"/>
      <c r="L144" s="23"/>
      <c r="M144" s="202"/>
      <c r="N144" s="24">
        <f t="shared" si="15"/>
        <v>432047.99999999994</v>
      </c>
      <c r="O144" s="20"/>
      <c r="P144" s="58" t="str">
        <f t="shared" si="14"/>
        <v>待核对</v>
      </c>
      <c r="Q144" s="20"/>
      <c r="R144" s="20"/>
      <c r="S144" s="20"/>
      <c r="T144">
        <v>23</v>
      </c>
      <c r="U144" s="163"/>
      <c r="V144" s="163"/>
      <c r="W144" s="163"/>
      <c r="X144" s="163"/>
      <c r="Y144" s="163"/>
      <c r="Z144" s="163"/>
      <c r="AA144" s="163"/>
    </row>
    <row r="145" spans="1:27" ht="12.75" customHeight="1">
      <c r="A14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5" s="9">
        <v>350</v>
      </c>
      <c r="C145" s="224" t="str">
        <f t="shared" si="16"/>
        <v>4级-2级</v>
      </c>
      <c r="D145" s="111" t="s">
        <v>72</v>
      </c>
      <c r="E145" s="111" t="s">
        <v>76</v>
      </c>
      <c r="F145" s="231" t="s">
        <v>66</v>
      </c>
      <c r="G145" s="231" t="s">
        <v>89</v>
      </c>
      <c r="H145" s="194" t="s">
        <v>306</v>
      </c>
      <c r="I145" s="222" t="s">
        <v>3</v>
      </c>
      <c r="J145" s="227">
        <v>419941.87</v>
      </c>
      <c r="K145" s="22"/>
      <c r="L145" s="23"/>
      <c r="M145" s="202"/>
      <c r="N145" s="24">
        <f t="shared" si="15"/>
        <v>419941.87</v>
      </c>
      <c r="O145" s="20"/>
      <c r="P145" s="58" t="str">
        <f t="shared" si="14"/>
        <v>待核对</v>
      </c>
      <c r="Q145" s="20"/>
      <c r="R145" s="20"/>
      <c r="S145" s="20"/>
      <c r="T145">
        <v>13</v>
      </c>
      <c r="U145" s="163"/>
      <c r="V145" s="163"/>
      <c r="W145" s="163"/>
      <c r="X145" s="163"/>
      <c r="Y145" s="163"/>
      <c r="Z145" s="163"/>
      <c r="AA145" s="163"/>
    </row>
    <row r="146" spans="1:27" ht="12.75" customHeight="1">
      <c r="A14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46" s="9">
        <v>193</v>
      </c>
      <c r="C146" s="111" t="str">
        <f t="shared" si="16"/>
        <v>2级-2级</v>
      </c>
      <c r="D146" s="111" t="s">
        <v>66</v>
      </c>
      <c r="E146" s="111" t="s">
        <v>253</v>
      </c>
      <c r="F146" s="111" t="s">
        <v>66</v>
      </c>
      <c r="G146" s="219" t="s">
        <v>257</v>
      </c>
      <c r="H146" s="76" t="s">
        <v>258</v>
      </c>
      <c r="I146" s="97" t="s">
        <v>18</v>
      </c>
      <c r="J146" s="227">
        <v>414480.32</v>
      </c>
      <c r="K146" s="22" t="s">
        <v>321</v>
      </c>
      <c r="L146" s="237" t="s">
        <v>5</v>
      </c>
      <c r="M146" s="205">
        <v>414480.32</v>
      </c>
      <c r="N146" s="24">
        <f t="shared" si="15"/>
        <v>0</v>
      </c>
      <c r="O146" s="20"/>
      <c r="P146" s="58" t="str">
        <f t="shared" si="14"/>
        <v>OK</v>
      </c>
      <c r="Q146" s="20"/>
      <c r="R146" s="20"/>
      <c r="S146" s="20"/>
      <c r="T146">
        <v>3</v>
      </c>
      <c r="U146" s="143"/>
      <c r="V146" s="143"/>
      <c r="W146" s="143"/>
      <c r="X146" s="143"/>
      <c r="Y146" s="143"/>
      <c r="Z146" s="143"/>
      <c r="AA146" s="143"/>
    </row>
    <row r="147" spans="1:27" ht="39">
      <c r="A147" s="147" t="str">
        <f>HYPERLINK("C:\Users\chizh\Desktop\ffcell\提取结果.xlsx#'4内部关联现金流-1'!A1","[提取结果.xlsx]4内部关联现金流-1")</f>
        <v>[提取结果.xlsx]4内部关联现金流-1</v>
      </c>
      <c r="B147" s="9">
        <v>552</v>
      </c>
      <c r="C147" s="111" t="str">
        <f t="shared" si="16"/>
        <v>3级-3级</v>
      </c>
      <c r="D147" s="111" t="s">
        <v>69</v>
      </c>
      <c r="E147" s="111" t="s">
        <v>415</v>
      </c>
      <c r="F147" s="111" t="s">
        <v>69</v>
      </c>
      <c r="G147" s="111" t="s">
        <v>476</v>
      </c>
      <c r="H147" s="76" t="s">
        <v>477</v>
      </c>
      <c r="I147" s="222" t="s">
        <v>6</v>
      </c>
      <c r="J147" s="227">
        <v>413657.33</v>
      </c>
      <c r="K147" s="22"/>
      <c r="L147" s="237" t="s">
        <v>3</v>
      </c>
      <c r="M147" s="202">
        <v>413657.33</v>
      </c>
      <c r="N147" s="24">
        <f t="shared" si="15"/>
        <v>0</v>
      </c>
      <c r="O147" s="20"/>
      <c r="P147" s="58" t="str">
        <f t="shared" si="14"/>
        <v>OK</v>
      </c>
      <c r="Q147" s="20"/>
      <c r="R147" s="20"/>
      <c r="S147" s="20"/>
      <c r="T147">
        <v>95</v>
      </c>
      <c r="U147" s="163"/>
      <c r="V147" s="163"/>
      <c r="W147" s="163"/>
      <c r="X147" s="163"/>
      <c r="Y147" s="163"/>
      <c r="Z147" s="163"/>
      <c r="AA147" s="163"/>
    </row>
    <row r="148" spans="1:27" ht="13.5">
      <c r="A148" s="147" t="str">
        <f>HYPERLINK("C:\Users\chizh\Desktop\ffcell\提取结果.xlsx#'4内部关联现金流'!A1","[提取结果.xlsx]4内部关联现金流")</f>
        <v>[提取结果.xlsx]4内部关联现金流</v>
      </c>
      <c r="B148" s="9">
        <v>471</v>
      </c>
      <c r="C148" s="111" t="str">
        <f t="shared" si="16"/>
        <v>1级-1级</v>
      </c>
      <c r="D148" s="101" t="s">
        <v>64</v>
      </c>
      <c r="E148" s="111" t="s">
        <v>80</v>
      </c>
      <c r="F148" s="101" t="s">
        <v>64</v>
      </c>
      <c r="G148" s="228" t="s">
        <v>65</v>
      </c>
      <c r="H148" s="102" t="s">
        <v>389</v>
      </c>
      <c r="I148" s="222" t="s">
        <v>5</v>
      </c>
      <c r="J148" s="229">
        <v>403180</v>
      </c>
      <c r="K148" s="22"/>
      <c r="L148" s="23"/>
      <c r="M148" s="202"/>
      <c r="N148" s="24">
        <f t="shared" si="15"/>
        <v>403180</v>
      </c>
      <c r="O148" s="20"/>
      <c r="P148" s="58" t="str">
        <f t="shared" si="14"/>
        <v>待核对</v>
      </c>
      <c r="Q148" s="20"/>
      <c r="R148" s="20"/>
      <c r="S148" s="20"/>
      <c r="T148">
        <v>52</v>
      </c>
      <c r="U148" s="163"/>
      <c r="V148" s="163"/>
      <c r="W148" s="163"/>
      <c r="X148" s="163"/>
      <c r="Y148" s="163"/>
      <c r="Z148" s="163"/>
      <c r="AA148" s="163"/>
    </row>
    <row r="149" spans="1:27" ht="13.5">
      <c r="A14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49" s="9">
        <v>286</v>
      </c>
      <c r="C149" s="111" t="str">
        <f t="shared" si="16"/>
        <v>2级-4级</v>
      </c>
      <c r="D149" s="111" t="s">
        <v>66</v>
      </c>
      <c r="E149" s="111" t="s">
        <v>92</v>
      </c>
      <c r="F149" s="111" t="s">
        <v>72</v>
      </c>
      <c r="G149" s="111" t="s">
        <v>76</v>
      </c>
      <c r="H149" s="219" t="s">
        <v>165</v>
      </c>
      <c r="I149" s="97" t="s">
        <v>14</v>
      </c>
      <c r="J149" s="227">
        <v>397714.28</v>
      </c>
      <c r="K149" s="22"/>
      <c r="L149" s="23"/>
      <c r="M149" s="205"/>
      <c r="N149" s="24">
        <f t="shared" si="15"/>
        <v>397714.28</v>
      </c>
      <c r="O149" s="20"/>
      <c r="P149" s="58" t="str">
        <f t="shared" si="14"/>
        <v>待核对</v>
      </c>
      <c r="Q149" s="20"/>
      <c r="R149" s="20"/>
      <c r="S149" s="20"/>
      <c r="T149">
        <v>106</v>
      </c>
      <c r="U149" s="143"/>
      <c r="V149" s="143"/>
      <c r="W149" s="143"/>
      <c r="X149" s="143"/>
      <c r="Y149" s="143"/>
      <c r="Z149" s="143"/>
      <c r="AA149" s="143"/>
    </row>
    <row r="150" spans="1:27" ht="13.5">
      <c r="A15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0" s="9">
        <v>429</v>
      </c>
      <c r="C150" s="224" t="str">
        <f t="shared" si="16"/>
        <v>4级-3级</v>
      </c>
      <c r="D150" s="111" t="s">
        <v>72</v>
      </c>
      <c r="E150" s="111" t="s">
        <v>76</v>
      </c>
      <c r="F150" s="111" t="s">
        <v>69</v>
      </c>
      <c r="G150" s="111" t="s">
        <v>352</v>
      </c>
      <c r="H150" s="194" t="s">
        <v>165</v>
      </c>
      <c r="I150" s="222" t="s">
        <v>6</v>
      </c>
      <c r="J150" s="227">
        <v>396464.43000000005</v>
      </c>
      <c r="K150" s="22"/>
      <c r="L150" s="23"/>
      <c r="M150" s="202"/>
      <c r="N150" s="24">
        <f t="shared" si="15"/>
        <v>396464.43000000005</v>
      </c>
      <c r="O150" s="20"/>
      <c r="P150" s="58" t="str">
        <f t="shared" si="14"/>
        <v>待核对</v>
      </c>
      <c r="Q150" s="20"/>
      <c r="R150" s="20"/>
      <c r="S150" s="20"/>
      <c r="T150">
        <v>114</v>
      </c>
      <c r="U150" s="163"/>
      <c r="V150" s="163"/>
      <c r="W150" s="163"/>
      <c r="X150" s="163"/>
      <c r="Y150" s="163"/>
      <c r="Z150" s="163"/>
      <c r="AA150" s="163"/>
    </row>
    <row r="151" spans="1:27" ht="12.75" customHeight="1">
      <c r="A15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1" s="9">
        <v>354</v>
      </c>
      <c r="C151" s="224" t="str">
        <f t="shared" si="16"/>
        <v>4级-3级</v>
      </c>
      <c r="D151" s="111" t="s">
        <v>72</v>
      </c>
      <c r="E151" s="111" t="s">
        <v>76</v>
      </c>
      <c r="F151" s="231" t="s">
        <v>69</v>
      </c>
      <c r="G151" s="231" t="s">
        <v>194</v>
      </c>
      <c r="H151" s="194" t="s">
        <v>306</v>
      </c>
      <c r="I151" s="222" t="s">
        <v>3</v>
      </c>
      <c r="J151" s="227">
        <v>395935.42</v>
      </c>
      <c r="K151" s="22"/>
      <c r="L151" s="23"/>
      <c r="M151" s="202"/>
      <c r="N151" s="24">
        <f t="shared" si="15"/>
        <v>395935.42</v>
      </c>
      <c r="O151" s="20"/>
      <c r="P151" s="58" t="str">
        <f t="shared" si="14"/>
        <v>待核对</v>
      </c>
      <c r="Q151" s="20"/>
      <c r="R151" s="20"/>
      <c r="S151" s="20"/>
      <c r="T151">
        <v>17</v>
      </c>
      <c r="U151" s="163"/>
      <c r="V151" s="163"/>
      <c r="W151" s="163"/>
      <c r="X151" s="163"/>
      <c r="Y151" s="163"/>
      <c r="Z151" s="163"/>
      <c r="AA151" s="163"/>
    </row>
    <row r="152" spans="1:27" ht="12.75" customHeight="1">
      <c r="A15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52" s="9">
        <v>707</v>
      </c>
      <c r="C152" s="218" t="str">
        <f t="shared" si="16"/>
        <v>3级-4级</v>
      </c>
      <c r="D152" s="218" t="s">
        <v>69</v>
      </c>
      <c r="E152" s="218" t="s">
        <v>371</v>
      </c>
      <c r="F152" s="218" t="s">
        <v>72</v>
      </c>
      <c r="G152" s="218" t="s">
        <v>76</v>
      </c>
      <c r="H152" s="76" t="s">
        <v>617</v>
      </c>
      <c r="I152" s="195" t="s">
        <v>5</v>
      </c>
      <c r="J152" s="227">
        <v>387806.34</v>
      </c>
      <c r="K152" s="22"/>
      <c r="L152" s="23"/>
      <c r="M152" s="202"/>
      <c r="N152" s="24">
        <f t="shared" si="15"/>
        <v>387806.34</v>
      </c>
      <c r="O152" s="20"/>
      <c r="P152" s="58" t="str">
        <f t="shared" si="14"/>
        <v>待核对</v>
      </c>
      <c r="Q152" s="20"/>
      <c r="R152" s="20"/>
      <c r="S152" s="20"/>
      <c r="T152">
        <v>229</v>
      </c>
      <c r="U152" s="163"/>
      <c r="V152" s="163"/>
      <c r="W152" s="163"/>
      <c r="X152" s="163"/>
      <c r="Y152" s="163"/>
      <c r="Z152" s="163"/>
      <c r="AA152" s="163"/>
    </row>
    <row r="153" spans="1:27" ht="26">
      <c r="A153" s="147" t="str">
        <f>HYPERLINK("C:\Users\chizh\Desktop\ffcell\提取结果.xlsx#'4内部关联现金流'!A1","[提取结果.xlsx]4内部关联现金流")</f>
        <v>[提取结果.xlsx]4内部关联现金流</v>
      </c>
      <c r="B153" s="9">
        <v>448</v>
      </c>
      <c r="C153" s="111" t="str">
        <f t="shared" si="16"/>
        <v>2级-2级</v>
      </c>
      <c r="D153" s="228" t="s">
        <v>66</v>
      </c>
      <c r="E153" s="111" t="s">
        <v>80</v>
      </c>
      <c r="F153" s="228" t="s">
        <v>66</v>
      </c>
      <c r="G153" s="228" t="s">
        <v>109</v>
      </c>
      <c r="H153" s="97" t="s">
        <v>380</v>
      </c>
      <c r="I153" s="222" t="s">
        <v>3</v>
      </c>
      <c r="J153" s="232">
        <v>377980.2</v>
      </c>
      <c r="K153" s="22"/>
      <c r="L153" s="23"/>
      <c r="M153" s="202"/>
      <c r="N153" s="24">
        <f t="shared" si="15"/>
        <v>377980.2</v>
      </c>
      <c r="O153" s="20"/>
      <c r="P153" s="58" t="str">
        <f t="shared" si="14"/>
        <v>待核对</v>
      </c>
      <c r="Q153" s="20"/>
      <c r="R153" s="20"/>
      <c r="S153" s="20"/>
      <c r="T153">
        <v>29</v>
      </c>
      <c r="U153" s="163"/>
      <c r="V153" s="163"/>
      <c r="W153" s="163"/>
      <c r="X153" s="163"/>
      <c r="Y153" s="163"/>
      <c r="Z153" s="163"/>
      <c r="AA153" s="163"/>
    </row>
    <row r="154" spans="1:27" ht="39">
      <c r="A15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54" s="9">
        <v>278</v>
      </c>
      <c r="C154" s="111" t="str">
        <f t="shared" si="16"/>
        <v>2级-4级</v>
      </c>
      <c r="D154" s="111" t="s">
        <v>66</v>
      </c>
      <c r="E154" s="111" t="s">
        <v>95</v>
      </c>
      <c r="F154" s="111" t="s">
        <v>72</v>
      </c>
      <c r="G154" s="111" t="s">
        <v>76</v>
      </c>
      <c r="H154" s="219" t="s">
        <v>165</v>
      </c>
      <c r="I154" s="222" t="s">
        <v>5</v>
      </c>
      <c r="J154" s="227">
        <f>264791.35+106275.03</f>
        <v>371066.38</v>
      </c>
      <c r="K154" s="217" t="s">
        <v>165</v>
      </c>
      <c r="L154" s="237" t="s">
        <v>6</v>
      </c>
      <c r="M154" s="238">
        <v>371066.38</v>
      </c>
      <c r="N154" s="24">
        <f t="shared" si="15"/>
        <v>0</v>
      </c>
      <c r="O154" s="20"/>
      <c r="P154" s="58" t="str">
        <f t="shared" si="14"/>
        <v>OK</v>
      </c>
      <c r="Q154" s="20"/>
      <c r="R154" s="20"/>
      <c r="S154" s="20"/>
      <c r="T154">
        <v>98</v>
      </c>
      <c r="U154" s="143"/>
      <c r="V154" s="143"/>
      <c r="W154" s="143"/>
      <c r="X154" s="143"/>
      <c r="Y154" s="143"/>
      <c r="Z154" s="143"/>
      <c r="AA154" s="143"/>
    </row>
    <row r="155" spans="1:27" ht="12.75" customHeight="1">
      <c r="A15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5" s="9">
        <v>341</v>
      </c>
      <c r="C155" s="224" t="str">
        <f t="shared" si="16"/>
        <v>4级-2级</v>
      </c>
      <c r="D155" s="111" t="s">
        <v>72</v>
      </c>
      <c r="E155" s="111" t="s">
        <v>76</v>
      </c>
      <c r="F155" s="231" t="s">
        <v>66</v>
      </c>
      <c r="G155" s="231" t="s">
        <v>74</v>
      </c>
      <c r="H155" s="194" t="s">
        <v>306</v>
      </c>
      <c r="I155" s="222" t="s">
        <v>3</v>
      </c>
      <c r="J155" s="227">
        <v>370156</v>
      </c>
      <c r="K155" s="22"/>
      <c r="L155" s="23"/>
      <c r="M155" s="205"/>
      <c r="N155" s="24">
        <f t="shared" si="15"/>
        <v>370156</v>
      </c>
      <c r="O155" s="20"/>
      <c r="P155" s="58" t="str">
        <f t="shared" si="14"/>
        <v>待核对</v>
      </c>
      <c r="Q155" s="20"/>
      <c r="R155" s="20"/>
      <c r="S155" s="20"/>
      <c r="T155">
        <v>4</v>
      </c>
      <c r="U155" s="163"/>
      <c r="V155" s="163"/>
      <c r="W155" s="163"/>
      <c r="X155" s="163"/>
      <c r="Y155" s="163"/>
      <c r="Z155" s="163"/>
      <c r="AA155" s="163"/>
    </row>
    <row r="156" spans="1:27" ht="12.75" customHeight="1">
      <c r="A15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6" s="9">
        <v>324</v>
      </c>
      <c r="C156" s="111" t="str">
        <f t="shared" si="16"/>
        <v>4级-3级</v>
      </c>
      <c r="D156" s="111" t="s">
        <v>72</v>
      </c>
      <c r="E156" s="111" t="s">
        <v>97</v>
      </c>
      <c r="F156" s="111" t="s">
        <v>69</v>
      </c>
      <c r="G156" s="111" t="s">
        <v>355</v>
      </c>
      <c r="H156" s="194" t="s">
        <v>165</v>
      </c>
      <c r="I156" s="222" t="s">
        <v>6</v>
      </c>
      <c r="J156" s="227">
        <v>351511.82</v>
      </c>
      <c r="K156" s="22"/>
      <c r="L156" s="23"/>
      <c r="M156" s="202"/>
      <c r="N156" s="24">
        <f t="shared" si="15"/>
        <v>351511.82</v>
      </c>
      <c r="O156" s="20"/>
      <c r="P156" s="58" t="str">
        <f t="shared" si="14"/>
        <v>待核对</v>
      </c>
      <c r="Q156" s="20"/>
      <c r="R156" s="20"/>
      <c r="S156" s="20"/>
      <c r="T156">
        <v>32</v>
      </c>
      <c r="U156" s="163"/>
      <c r="V156" s="163"/>
      <c r="W156" s="163"/>
      <c r="X156" s="163"/>
      <c r="Y156" s="163"/>
      <c r="Z156" s="163"/>
      <c r="AA156" s="163"/>
    </row>
    <row r="157" spans="1:27" ht="13.5">
      <c r="A157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57" s="9">
        <v>845</v>
      </c>
      <c r="C157" s="111" t="str">
        <f t="shared" si="16"/>
        <v>2级-3级</v>
      </c>
      <c r="D157" s="111" t="s">
        <v>66</v>
      </c>
      <c r="E157" s="111" t="s">
        <v>78</v>
      </c>
      <c r="F157" s="111" t="s">
        <v>69</v>
      </c>
      <c r="G157" s="111" t="s">
        <v>279</v>
      </c>
      <c r="H157" s="219" t="s">
        <v>403</v>
      </c>
      <c r="I157" s="222" t="s">
        <v>6</v>
      </c>
      <c r="J157" s="227">
        <v>344356.83</v>
      </c>
      <c r="K157" s="22"/>
      <c r="L157" s="23"/>
      <c r="M157" s="202"/>
      <c r="N157" s="24">
        <f t="shared" si="15"/>
        <v>344356.83</v>
      </c>
      <c r="O157" s="20"/>
      <c r="P157" s="58" t="str">
        <f t="shared" si="14"/>
        <v>待核对</v>
      </c>
      <c r="Q157" s="20"/>
      <c r="R157" s="20"/>
      <c r="S157" s="20"/>
      <c r="T157">
        <v>26</v>
      </c>
      <c r="U157" s="163"/>
      <c r="V157" s="163"/>
      <c r="W157" s="163"/>
      <c r="X157" s="163"/>
      <c r="Y157" s="163"/>
      <c r="Z157" s="163"/>
      <c r="AA157" s="163"/>
    </row>
    <row r="158" spans="1:27" ht="12.75" customHeight="1">
      <c r="A15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8" s="9">
        <v>370</v>
      </c>
      <c r="C158" s="224" t="str">
        <f t="shared" si="16"/>
        <v>4级-2级</v>
      </c>
      <c r="D158" s="111" t="s">
        <v>72</v>
      </c>
      <c r="E158" s="111" t="s">
        <v>76</v>
      </c>
      <c r="F158" s="231" t="s">
        <v>66</v>
      </c>
      <c r="G158" s="230" t="s">
        <v>94</v>
      </c>
      <c r="H158" s="194" t="s">
        <v>306</v>
      </c>
      <c r="I158" s="222" t="s">
        <v>3</v>
      </c>
      <c r="J158" s="227">
        <v>340099.88</v>
      </c>
      <c r="K158" s="22"/>
      <c r="L158" s="23"/>
      <c r="M158" s="202"/>
      <c r="N158" s="24">
        <f t="shared" si="15"/>
        <v>340099.88</v>
      </c>
      <c r="O158" s="20"/>
      <c r="P158" s="58" t="str">
        <f t="shared" si="14"/>
        <v>待核对</v>
      </c>
      <c r="Q158" s="20"/>
      <c r="R158" s="20"/>
      <c r="S158" s="20"/>
      <c r="T158">
        <v>33</v>
      </c>
      <c r="U158" s="163"/>
      <c r="V158" s="163"/>
      <c r="W158" s="163"/>
      <c r="X158" s="163"/>
      <c r="Y158" s="163"/>
      <c r="Z158" s="163"/>
      <c r="AA158" s="163"/>
    </row>
    <row r="159" spans="1:27" ht="12.75" customHeight="1">
      <c r="A15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9" s="9">
        <v>299</v>
      </c>
      <c r="C159" s="111" t="str">
        <f t="shared" si="16"/>
        <v>4级-2级</v>
      </c>
      <c r="D159" s="111" t="s">
        <v>72</v>
      </c>
      <c r="E159" s="111" t="s">
        <v>97</v>
      </c>
      <c r="F159" s="111" t="s">
        <v>66</v>
      </c>
      <c r="G159" s="111" t="s">
        <v>89</v>
      </c>
      <c r="H159" s="220" t="s">
        <v>306</v>
      </c>
      <c r="I159" s="222" t="s">
        <v>3</v>
      </c>
      <c r="J159" s="227">
        <v>327294.78000000003</v>
      </c>
      <c r="K159" s="22"/>
      <c r="L159" s="23"/>
      <c r="M159" s="202"/>
      <c r="N159" s="24">
        <f t="shared" si="15"/>
        <v>327294.78000000003</v>
      </c>
      <c r="O159" s="20"/>
      <c r="P159" s="58" t="str">
        <f t="shared" si="14"/>
        <v>待核对</v>
      </c>
      <c r="Q159" s="20"/>
      <c r="R159" s="20"/>
      <c r="S159" s="20"/>
      <c r="T159">
        <v>7</v>
      </c>
      <c r="U159" s="163"/>
      <c r="V159" s="163"/>
      <c r="W159" s="163"/>
      <c r="X159" s="163"/>
      <c r="Y159" s="163"/>
      <c r="Z159" s="163"/>
      <c r="AA159" s="163"/>
    </row>
    <row r="160" spans="1:27" ht="13.5">
      <c r="A16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0" s="9">
        <v>427</v>
      </c>
      <c r="C160" s="224" t="str">
        <f t="shared" si="16"/>
        <v>4级-3级</v>
      </c>
      <c r="D160" s="111" t="s">
        <v>72</v>
      </c>
      <c r="E160" s="111" t="s">
        <v>76</v>
      </c>
      <c r="F160" s="111" t="s">
        <v>69</v>
      </c>
      <c r="G160" s="111" t="s">
        <v>351</v>
      </c>
      <c r="H160" s="194" t="s">
        <v>165</v>
      </c>
      <c r="I160" s="222" t="s">
        <v>6</v>
      </c>
      <c r="J160" s="227">
        <v>323133.99</v>
      </c>
      <c r="K160" s="22"/>
      <c r="L160" s="23"/>
      <c r="M160" s="202"/>
      <c r="N160" s="24">
        <f t="shared" si="15"/>
        <v>323133.99</v>
      </c>
      <c r="O160" s="20"/>
      <c r="P160" s="58" t="str">
        <f t="shared" si="14"/>
        <v>待核对</v>
      </c>
      <c r="Q160" s="20"/>
      <c r="R160" s="20"/>
      <c r="S160" s="20"/>
      <c r="T160">
        <v>111</v>
      </c>
      <c r="U160" s="163"/>
      <c r="V160" s="163"/>
      <c r="W160" s="163"/>
      <c r="X160" s="163"/>
      <c r="Y160" s="163"/>
      <c r="Z160" s="163"/>
      <c r="AA160" s="163"/>
    </row>
    <row r="161" spans="1:27" ht="39">
      <c r="A161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61" s="9">
        <v>93</v>
      </c>
      <c r="C161" s="111" t="str">
        <f t="shared" si="16"/>
        <v>2级-2级</v>
      </c>
      <c r="D161" s="111" t="s">
        <v>66</v>
      </c>
      <c r="E161" s="111" t="s">
        <v>169</v>
      </c>
      <c r="F161" s="111" t="s">
        <v>66</v>
      </c>
      <c r="G161" s="111" t="s">
        <v>78</v>
      </c>
      <c r="H161" s="112"/>
      <c r="I161" s="222" t="s">
        <v>3</v>
      </c>
      <c r="J161" s="227">
        <v>320250</v>
      </c>
      <c r="K161" s="217" t="s">
        <v>403</v>
      </c>
      <c r="L161" s="237" t="s">
        <v>6</v>
      </c>
      <c r="M161" s="205">
        <v>320250</v>
      </c>
      <c r="N161" s="24">
        <f t="shared" si="15"/>
        <v>0</v>
      </c>
      <c r="O161" s="20"/>
      <c r="P161" s="58" t="str">
        <f t="shared" si="14"/>
        <v>OK</v>
      </c>
      <c r="Q161" s="20"/>
      <c r="R161" s="20"/>
      <c r="S161" s="20"/>
      <c r="T161">
        <v>1</v>
      </c>
      <c r="U161" s="163"/>
      <c r="V161" s="163"/>
      <c r="W161" s="163"/>
      <c r="X161" s="163"/>
      <c r="Y161" s="163"/>
      <c r="Z161" s="163"/>
      <c r="AA161" s="163"/>
    </row>
    <row r="162" spans="1:27" ht="13.5">
      <c r="A16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2" s="9">
        <v>304</v>
      </c>
      <c r="C162" s="111" t="str">
        <f t="shared" si="16"/>
        <v>4级-3级</v>
      </c>
      <c r="D162" s="111" t="s">
        <v>72</v>
      </c>
      <c r="E162" s="111" t="s">
        <v>97</v>
      </c>
      <c r="F162" s="111" t="s">
        <v>69</v>
      </c>
      <c r="G162" s="111" t="s">
        <v>180</v>
      </c>
      <c r="H162" s="76" t="s">
        <v>344</v>
      </c>
      <c r="I162" s="222" t="s">
        <v>6</v>
      </c>
      <c r="J162" s="227">
        <v>316554.93</v>
      </c>
      <c r="K162" s="22"/>
      <c r="L162" s="23"/>
      <c r="M162" s="202"/>
      <c r="N162" s="24">
        <f t="shared" si="15"/>
        <v>316554.93</v>
      </c>
      <c r="O162" s="20"/>
      <c r="P162" s="58" t="str">
        <f t="shared" si="14"/>
        <v>待核对</v>
      </c>
      <c r="Q162" s="20"/>
      <c r="R162" s="20"/>
      <c r="S162" s="20"/>
      <c r="T162">
        <v>12</v>
      </c>
      <c r="U162" s="163"/>
      <c r="V162" s="163"/>
      <c r="W162" s="163"/>
      <c r="X162" s="163"/>
      <c r="Y162" s="163"/>
      <c r="Z162" s="163"/>
      <c r="AA162" s="163"/>
    </row>
    <row r="163" spans="1:27" ht="13.5">
      <c r="A16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3" s="9">
        <v>325</v>
      </c>
      <c r="C163" s="111" t="str">
        <f t="shared" si="16"/>
        <v>4级-3级</v>
      </c>
      <c r="D163" s="111" t="s">
        <v>72</v>
      </c>
      <c r="E163" s="111" t="s">
        <v>97</v>
      </c>
      <c r="F163" s="111" t="s">
        <v>69</v>
      </c>
      <c r="G163" s="111" t="s">
        <v>161</v>
      </c>
      <c r="H163" s="194" t="s">
        <v>306</v>
      </c>
      <c r="I163" s="222" t="s">
        <v>3</v>
      </c>
      <c r="J163" s="227">
        <v>315891.25</v>
      </c>
      <c r="K163" s="22"/>
      <c r="L163" s="23"/>
      <c r="M163" s="202"/>
      <c r="N163" s="24">
        <f t="shared" si="15"/>
        <v>315891.25</v>
      </c>
      <c r="O163" s="20"/>
      <c r="P163" s="58" t="str">
        <f t="shared" si="14"/>
        <v>待核对</v>
      </c>
      <c r="Q163" s="20"/>
      <c r="R163" s="20"/>
      <c r="S163" s="20"/>
      <c r="T163">
        <v>33</v>
      </c>
      <c r="U163" s="163"/>
      <c r="V163" s="163"/>
      <c r="W163" s="163"/>
      <c r="X163" s="163"/>
      <c r="Y163" s="163"/>
      <c r="Z163" s="163"/>
      <c r="AA163" s="163"/>
    </row>
    <row r="164" spans="1:27" ht="13.5">
      <c r="A16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64" s="9">
        <v>857</v>
      </c>
      <c r="C164" s="111" t="str">
        <f t="shared" si="16"/>
        <v>2级-4级</v>
      </c>
      <c r="D164" s="111" t="s">
        <v>66</v>
      </c>
      <c r="E164" s="111" t="s">
        <v>78</v>
      </c>
      <c r="F164" s="111" t="s">
        <v>72</v>
      </c>
      <c r="G164" s="111" t="s">
        <v>76</v>
      </c>
      <c r="H164" s="112" t="s">
        <v>512</v>
      </c>
      <c r="I164" s="222" t="s">
        <v>9</v>
      </c>
      <c r="J164" s="227">
        <v>314204.15000000002</v>
      </c>
      <c r="K164" s="22"/>
      <c r="L164" s="23"/>
      <c r="M164" s="202"/>
      <c r="N164" s="24">
        <f t="shared" si="15"/>
        <v>314204.15000000002</v>
      </c>
      <c r="O164" s="20"/>
      <c r="P164" s="58" t="str">
        <f t="shared" si="14"/>
        <v>待核对</v>
      </c>
      <c r="Q164" s="20"/>
      <c r="R164" s="20"/>
      <c r="S164" s="20"/>
      <c r="T164">
        <v>38</v>
      </c>
      <c r="U164" s="163"/>
      <c r="V164" s="163"/>
      <c r="W164" s="163"/>
      <c r="X164" s="163"/>
      <c r="Y164" s="163"/>
      <c r="Z164" s="163"/>
      <c r="AA164" s="163"/>
    </row>
    <row r="165" spans="1:27" ht="12.75" customHeight="1">
      <c r="A16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5" s="9">
        <v>382</v>
      </c>
      <c r="C165" s="224" t="str">
        <f t="shared" si="16"/>
        <v>4级-2级</v>
      </c>
      <c r="D165" s="111" t="s">
        <v>72</v>
      </c>
      <c r="E165" s="111" t="s">
        <v>76</v>
      </c>
      <c r="F165" s="231" t="s">
        <v>66</v>
      </c>
      <c r="G165" s="231" t="s">
        <v>270</v>
      </c>
      <c r="H165" s="194" t="s">
        <v>306</v>
      </c>
      <c r="I165" s="222" t="s">
        <v>3</v>
      </c>
      <c r="J165" s="227">
        <v>310648.52</v>
      </c>
      <c r="K165" s="22"/>
      <c r="L165" s="23"/>
      <c r="M165" s="202"/>
      <c r="N165" s="24">
        <f t="shared" si="15"/>
        <v>310648.52</v>
      </c>
      <c r="O165" s="20"/>
      <c r="P165" s="58" t="str">
        <f t="shared" si="14"/>
        <v>待核对</v>
      </c>
      <c r="Q165" s="20"/>
      <c r="R165" s="20"/>
      <c r="S165" s="20"/>
      <c r="T165">
        <v>45</v>
      </c>
      <c r="U165" s="163"/>
      <c r="V165" s="163"/>
      <c r="W165" s="163"/>
      <c r="X165" s="163"/>
      <c r="Y165" s="163"/>
      <c r="Z165" s="163"/>
      <c r="AA165" s="163"/>
    </row>
    <row r="166" spans="1:27" ht="12.75" customHeight="1">
      <c r="A16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66" s="9">
        <v>617</v>
      </c>
      <c r="C166" s="111" t="s">
        <v>499</v>
      </c>
      <c r="D166" s="111" t="s">
        <v>69</v>
      </c>
      <c r="E166" s="111" t="s">
        <v>158</v>
      </c>
      <c r="F166" s="111" t="s">
        <v>69</v>
      </c>
      <c r="G166" s="111" t="s">
        <v>415</v>
      </c>
      <c r="H166" s="76"/>
      <c r="I166" s="222" t="s">
        <v>6</v>
      </c>
      <c r="J166" s="227">
        <v>305587.5</v>
      </c>
      <c r="K166" s="22"/>
      <c r="L166" s="23"/>
      <c r="M166" s="202"/>
      <c r="N166" s="24">
        <f t="shared" si="15"/>
        <v>305587.5</v>
      </c>
      <c r="O166" s="20"/>
      <c r="P166" s="58" t="str">
        <f t="shared" si="14"/>
        <v>待核对</v>
      </c>
      <c r="Q166" s="20"/>
      <c r="R166" s="20"/>
      <c r="S166" s="20"/>
      <c r="T166">
        <v>41</v>
      </c>
      <c r="U166" s="163"/>
      <c r="V166" s="163"/>
      <c r="W166" s="163"/>
      <c r="X166" s="163"/>
      <c r="Y166" s="163"/>
      <c r="Z166" s="163"/>
      <c r="AA166" s="163"/>
    </row>
    <row r="167" spans="1:27" ht="13.5">
      <c r="A167" s="147" t="str">
        <f>HYPERLINK("C:\Users\chizh\Desktop\ffcell\提取结果.xlsx#'4内部关联现金流-1'!A1","[提取结果.xlsx]4内部关联现金流-1")</f>
        <v>[提取结果.xlsx]4内部关联现金流-1</v>
      </c>
      <c r="B167" s="9">
        <v>550</v>
      </c>
      <c r="C167" s="111" t="str">
        <f t="shared" ref="C167:C175" si="17">TEXT(D167,"000")&amp;"-"&amp;TEXT(F167,"000")</f>
        <v>3级-3级</v>
      </c>
      <c r="D167" s="111" t="s">
        <v>69</v>
      </c>
      <c r="E167" s="111" t="s">
        <v>415</v>
      </c>
      <c r="F167" s="111" t="s">
        <v>69</v>
      </c>
      <c r="G167" s="111" t="s">
        <v>158</v>
      </c>
      <c r="H167" s="194" t="s">
        <v>297</v>
      </c>
      <c r="I167" s="222" t="s">
        <v>3</v>
      </c>
      <c r="J167" s="227">
        <v>300000</v>
      </c>
      <c r="K167" s="22"/>
      <c r="L167" s="23"/>
      <c r="M167" s="202"/>
      <c r="N167" s="24">
        <f t="shared" si="15"/>
        <v>300000</v>
      </c>
      <c r="O167" s="20"/>
      <c r="P167" s="58" t="str">
        <f t="shared" si="14"/>
        <v>待核对</v>
      </c>
      <c r="Q167" s="20"/>
      <c r="R167" s="20"/>
      <c r="S167" s="20"/>
      <c r="T167">
        <v>92</v>
      </c>
      <c r="U167" s="163"/>
      <c r="V167" s="163"/>
      <c r="W167" s="163"/>
      <c r="X167" s="163"/>
      <c r="Y167" s="163"/>
      <c r="Z167" s="163"/>
      <c r="AA167" s="163"/>
    </row>
    <row r="168" spans="1:27" ht="13.5">
      <c r="A16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68" s="9">
        <v>755</v>
      </c>
      <c r="C168" s="218" t="str">
        <f t="shared" si="17"/>
        <v>3级-2级</v>
      </c>
      <c r="D168" s="218" t="s">
        <v>69</v>
      </c>
      <c r="E168" s="218" t="s">
        <v>358</v>
      </c>
      <c r="F168" s="218" t="s">
        <v>66</v>
      </c>
      <c r="G168" s="218" t="s">
        <v>90</v>
      </c>
      <c r="H168" s="76" t="s">
        <v>658</v>
      </c>
      <c r="I168" s="195" t="s">
        <v>3</v>
      </c>
      <c r="J168" s="227">
        <v>292001.3</v>
      </c>
      <c r="K168" s="54"/>
      <c r="L168" s="55"/>
      <c r="M168" s="204"/>
      <c r="N168" s="24">
        <f t="shared" si="15"/>
        <v>292001.3</v>
      </c>
      <c r="O168" s="58"/>
      <c r="P168" s="58" t="str">
        <f t="shared" si="14"/>
        <v>待核对</v>
      </c>
      <c r="Q168" s="58"/>
      <c r="R168" s="58"/>
      <c r="S168" s="58"/>
      <c r="T168">
        <v>348</v>
      </c>
      <c r="U168" s="163"/>
      <c r="V168" s="163"/>
      <c r="W168" s="163"/>
      <c r="X168" s="163"/>
      <c r="Y168" s="163"/>
      <c r="Z168" s="163"/>
      <c r="AA168" s="163"/>
    </row>
    <row r="169" spans="1:27" ht="39">
      <c r="A16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9" s="9">
        <v>314</v>
      </c>
      <c r="C169" s="111" t="str">
        <f t="shared" si="17"/>
        <v>4级-3级</v>
      </c>
      <c r="D169" s="111" t="s">
        <v>72</v>
      </c>
      <c r="E169" s="111" t="s">
        <v>97</v>
      </c>
      <c r="F169" s="111" t="s">
        <v>69</v>
      </c>
      <c r="G169" s="111" t="s">
        <v>245</v>
      </c>
      <c r="H169" s="194" t="s">
        <v>306</v>
      </c>
      <c r="I169" s="222" t="s">
        <v>3</v>
      </c>
      <c r="J169" s="227">
        <v>289958.5</v>
      </c>
      <c r="K169" s="22" t="s">
        <v>573</v>
      </c>
      <c r="L169" s="23" t="s">
        <v>9</v>
      </c>
      <c r="M169" s="202">
        <v>289958.5</v>
      </c>
      <c r="N169" s="24">
        <f t="shared" si="15"/>
        <v>0</v>
      </c>
      <c r="O169" s="20"/>
      <c r="P169" s="58" t="str">
        <f t="shared" si="14"/>
        <v>OK</v>
      </c>
      <c r="Q169" s="20"/>
      <c r="R169" s="20"/>
      <c r="S169" s="20"/>
      <c r="T169">
        <v>22</v>
      </c>
      <c r="U169" s="163"/>
      <c r="V169" s="163"/>
      <c r="W169" s="163"/>
      <c r="X169" s="163"/>
      <c r="Y169" s="163"/>
      <c r="Z169" s="163"/>
      <c r="AA169" s="163"/>
    </row>
    <row r="170" spans="1:27" ht="12.75" customHeight="1">
      <c r="A17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0" s="9">
        <v>355</v>
      </c>
      <c r="C170" s="224" t="str">
        <f t="shared" si="17"/>
        <v>4级-3级</v>
      </c>
      <c r="D170" s="111" t="s">
        <v>72</v>
      </c>
      <c r="E170" s="111" t="s">
        <v>76</v>
      </c>
      <c r="F170" s="231" t="s">
        <v>69</v>
      </c>
      <c r="G170" s="231" t="s">
        <v>355</v>
      </c>
      <c r="H170" s="194" t="s">
        <v>306</v>
      </c>
      <c r="I170" s="222" t="s">
        <v>3</v>
      </c>
      <c r="J170" s="227">
        <v>286502.40000000002</v>
      </c>
      <c r="K170" s="22" t="s">
        <v>532</v>
      </c>
      <c r="L170" s="23" t="s">
        <v>9</v>
      </c>
      <c r="M170" s="202">
        <v>286502.40000000002</v>
      </c>
      <c r="N170" s="24">
        <f t="shared" si="15"/>
        <v>0</v>
      </c>
      <c r="O170" s="20"/>
      <c r="P170" s="58" t="str">
        <f t="shared" si="14"/>
        <v>OK</v>
      </c>
      <c r="Q170" s="20"/>
      <c r="R170" s="20"/>
      <c r="S170" s="20"/>
      <c r="T170">
        <v>18</v>
      </c>
      <c r="U170" s="163"/>
      <c r="V170" s="163"/>
      <c r="W170" s="163"/>
      <c r="X170" s="163"/>
      <c r="Y170" s="163"/>
      <c r="Z170" s="163"/>
      <c r="AA170" s="163"/>
    </row>
    <row r="171" spans="1:27" ht="13.5">
      <c r="A17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71" s="9">
        <v>266</v>
      </c>
      <c r="C171" s="111" t="str">
        <f t="shared" si="17"/>
        <v>2级-2级</v>
      </c>
      <c r="D171" s="111" t="s">
        <v>66</v>
      </c>
      <c r="E171" s="111" t="s">
        <v>728</v>
      </c>
      <c r="F171" s="111" t="s">
        <v>66</v>
      </c>
      <c r="G171" s="111" t="s">
        <v>257</v>
      </c>
      <c r="H171" s="112" t="s">
        <v>185</v>
      </c>
      <c r="I171" s="222" t="s">
        <v>5</v>
      </c>
      <c r="J171" s="227">
        <v>280000</v>
      </c>
      <c r="K171" s="54"/>
      <c r="L171" s="55"/>
      <c r="M171" s="203"/>
      <c r="N171" s="24">
        <f t="shared" si="15"/>
        <v>280000</v>
      </c>
      <c r="O171" s="58"/>
      <c r="P171" s="58" t="str">
        <f t="shared" si="14"/>
        <v>待核对</v>
      </c>
      <c r="Q171" s="58"/>
      <c r="R171" s="58"/>
      <c r="S171" s="58"/>
      <c r="T171">
        <v>85</v>
      </c>
      <c r="U171" s="143"/>
      <c r="V171" s="143"/>
      <c r="W171" s="143"/>
      <c r="X171" s="143"/>
      <c r="Y171" s="143"/>
      <c r="Z171" s="143"/>
      <c r="AA171" s="143"/>
    </row>
    <row r="172" spans="1:27" ht="12.75" customHeight="1">
      <c r="A17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2" s="9">
        <v>359</v>
      </c>
      <c r="C172" s="224" t="str">
        <f t="shared" si="17"/>
        <v>4级-3级</v>
      </c>
      <c r="D172" s="111" t="s">
        <v>72</v>
      </c>
      <c r="E172" s="111" t="s">
        <v>76</v>
      </c>
      <c r="F172" s="231" t="s">
        <v>69</v>
      </c>
      <c r="G172" s="231" t="s">
        <v>180</v>
      </c>
      <c r="H172" s="194" t="s">
        <v>306</v>
      </c>
      <c r="I172" s="222" t="s">
        <v>3</v>
      </c>
      <c r="J172" s="227">
        <v>277329.01999999996</v>
      </c>
      <c r="K172" s="22"/>
      <c r="L172" s="23"/>
      <c r="M172" s="202"/>
      <c r="N172" s="24">
        <f t="shared" si="15"/>
        <v>277329.01999999996</v>
      </c>
      <c r="O172" s="20"/>
      <c r="P172" s="58" t="str">
        <f t="shared" si="14"/>
        <v>待核对</v>
      </c>
      <c r="Q172" s="20"/>
      <c r="R172" s="20"/>
      <c r="S172" s="20"/>
      <c r="T172">
        <v>22</v>
      </c>
      <c r="U172" s="163"/>
      <c r="V172" s="163"/>
      <c r="W172" s="163"/>
      <c r="X172" s="163"/>
      <c r="Y172" s="163"/>
      <c r="Z172" s="163"/>
      <c r="AA172" s="163"/>
    </row>
    <row r="173" spans="1:27" ht="12.75" customHeight="1">
      <c r="A17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3" s="9">
        <v>344</v>
      </c>
      <c r="C173" s="224" t="str">
        <f t="shared" si="17"/>
        <v>4级-3级</v>
      </c>
      <c r="D173" s="111" t="s">
        <v>72</v>
      </c>
      <c r="E173" s="111" t="s">
        <v>76</v>
      </c>
      <c r="F173" s="231" t="s">
        <v>69</v>
      </c>
      <c r="G173" s="231" t="s">
        <v>121</v>
      </c>
      <c r="H173" s="194" t="s">
        <v>306</v>
      </c>
      <c r="I173" s="222" t="s">
        <v>3</v>
      </c>
      <c r="J173" s="227">
        <v>277024.83000000007</v>
      </c>
      <c r="K173" s="22"/>
      <c r="L173" s="23"/>
      <c r="M173" s="202"/>
      <c r="N173" s="24">
        <f t="shared" si="15"/>
        <v>277024.83000000007</v>
      </c>
      <c r="O173" s="20"/>
      <c r="P173" s="58" t="str">
        <f t="shared" si="14"/>
        <v>待核对</v>
      </c>
      <c r="Q173" s="20"/>
      <c r="R173" s="20"/>
      <c r="S173" s="20"/>
      <c r="T173">
        <v>7</v>
      </c>
      <c r="U173" s="163"/>
      <c r="V173" s="163"/>
      <c r="W173" s="163"/>
      <c r="X173" s="163"/>
      <c r="Y173" s="163"/>
      <c r="Z173" s="163"/>
      <c r="AA173" s="163"/>
    </row>
    <row r="174" spans="1:27" ht="12.75" customHeight="1">
      <c r="A17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74" s="9">
        <v>851</v>
      </c>
      <c r="C174" s="111" t="str">
        <f t="shared" si="17"/>
        <v>2级-3级</v>
      </c>
      <c r="D174" s="111" t="s">
        <v>66</v>
      </c>
      <c r="E174" s="111" t="s">
        <v>78</v>
      </c>
      <c r="F174" s="111" t="s">
        <v>69</v>
      </c>
      <c r="G174" s="111" t="s">
        <v>158</v>
      </c>
      <c r="H174" s="219" t="s">
        <v>403</v>
      </c>
      <c r="I174" s="222" t="s">
        <v>6</v>
      </c>
      <c r="J174" s="227">
        <v>273713</v>
      </c>
      <c r="K174" s="22"/>
      <c r="L174" s="237" t="s">
        <v>3</v>
      </c>
      <c r="M174" s="202">
        <v>243713</v>
      </c>
      <c r="N174" s="24">
        <f t="shared" si="15"/>
        <v>30000</v>
      </c>
      <c r="O174" s="20"/>
      <c r="P174" s="58" t="str">
        <f t="shared" si="14"/>
        <v>待核对</v>
      </c>
      <c r="Q174" s="20"/>
      <c r="R174" s="20"/>
      <c r="S174" s="20"/>
      <c r="T174">
        <v>32</v>
      </c>
      <c r="U174" s="163"/>
      <c r="V174" s="163"/>
      <c r="W174" s="163"/>
      <c r="X174" s="163"/>
      <c r="Y174" s="163"/>
      <c r="Z174" s="163"/>
      <c r="AA174" s="163"/>
    </row>
    <row r="175" spans="1:27" ht="13.5">
      <c r="A17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5" s="9">
        <v>425</v>
      </c>
      <c r="C175" s="224" t="str">
        <f t="shared" si="17"/>
        <v>4级-3级</v>
      </c>
      <c r="D175" s="111" t="s">
        <v>72</v>
      </c>
      <c r="E175" s="111" t="s">
        <v>76</v>
      </c>
      <c r="F175" s="111" t="s">
        <v>69</v>
      </c>
      <c r="G175" s="111" t="s">
        <v>357</v>
      </c>
      <c r="H175" s="194" t="s">
        <v>165</v>
      </c>
      <c r="I175" s="222" t="s">
        <v>6</v>
      </c>
      <c r="J175" s="227">
        <v>272893</v>
      </c>
      <c r="K175" s="22"/>
      <c r="L175" s="23"/>
      <c r="M175" s="202"/>
      <c r="N175" s="24">
        <f t="shared" si="15"/>
        <v>272893</v>
      </c>
      <c r="O175" s="20"/>
      <c r="P175" s="58" t="str">
        <f t="shared" si="14"/>
        <v>待核对</v>
      </c>
      <c r="Q175" s="20"/>
      <c r="R175" s="20"/>
      <c r="S175" s="20"/>
      <c r="T175">
        <v>109</v>
      </c>
      <c r="U175" s="163"/>
      <c r="V175" s="163"/>
      <c r="W175" s="163"/>
      <c r="X175" s="163"/>
      <c r="Y175" s="163"/>
      <c r="Z175" s="163"/>
      <c r="AA175" s="163"/>
    </row>
    <row r="176" spans="1:27" ht="13.5">
      <c r="A17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76" s="9">
        <v>641</v>
      </c>
      <c r="C176" s="111" t="s">
        <v>507</v>
      </c>
      <c r="D176" s="111" t="s">
        <v>66</v>
      </c>
      <c r="E176" s="111" t="s">
        <v>175</v>
      </c>
      <c r="F176" s="111" t="s">
        <v>69</v>
      </c>
      <c r="G176" s="111" t="s">
        <v>514</v>
      </c>
      <c r="H176" s="194" t="s">
        <v>513</v>
      </c>
      <c r="I176" s="222" t="s">
        <v>3</v>
      </c>
      <c r="J176" s="227">
        <v>268873.84000000003</v>
      </c>
      <c r="K176" s="22"/>
      <c r="L176" s="23"/>
      <c r="M176" s="202"/>
      <c r="N176" s="24">
        <f t="shared" si="15"/>
        <v>268873.84000000003</v>
      </c>
      <c r="O176" s="20"/>
      <c r="P176" s="58" t="str">
        <f t="shared" si="14"/>
        <v>待核对</v>
      </c>
      <c r="Q176" s="20"/>
      <c r="R176" s="20"/>
      <c r="S176" s="20"/>
      <c r="T176">
        <v>66</v>
      </c>
      <c r="U176" s="163"/>
      <c r="V176" s="163"/>
      <c r="W176" s="163"/>
      <c r="X176" s="163"/>
      <c r="Y176" s="163"/>
      <c r="Z176" s="163"/>
      <c r="AA176" s="163"/>
    </row>
    <row r="177" spans="1:27" ht="25.5" customHeight="1">
      <c r="A17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7" s="9">
        <v>353</v>
      </c>
      <c r="C177" s="224" t="str">
        <f>TEXT(D177,"000")&amp;"-"&amp;TEXT(F177,"000")</f>
        <v>4级-3级</v>
      </c>
      <c r="D177" s="111" t="s">
        <v>72</v>
      </c>
      <c r="E177" s="111" t="s">
        <v>76</v>
      </c>
      <c r="F177" s="231" t="s">
        <v>69</v>
      </c>
      <c r="G177" s="231" t="s">
        <v>350</v>
      </c>
      <c r="H177" s="194" t="s">
        <v>306</v>
      </c>
      <c r="I177" s="222" t="s">
        <v>3</v>
      </c>
      <c r="J177" s="227">
        <v>268072.75</v>
      </c>
      <c r="K177" s="217" t="s">
        <v>277</v>
      </c>
      <c r="L177" s="23" t="s">
        <v>9</v>
      </c>
      <c r="M177" s="202">
        <v>268072.75</v>
      </c>
      <c r="N177" s="24">
        <f t="shared" si="15"/>
        <v>0</v>
      </c>
      <c r="O177" s="20"/>
      <c r="P177" s="58" t="str">
        <f t="shared" si="14"/>
        <v>OK</v>
      </c>
      <c r="Q177" s="20"/>
      <c r="R177" s="20"/>
      <c r="S177" s="20"/>
      <c r="T177">
        <v>16</v>
      </c>
      <c r="U177" s="163"/>
      <c r="V177" s="163"/>
      <c r="W177" s="163"/>
      <c r="X177" s="163"/>
      <c r="Y177" s="163"/>
      <c r="Z177" s="163"/>
      <c r="AA177" s="163"/>
    </row>
    <row r="178" spans="1:27" ht="13.5">
      <c r="A17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78" s="9">
        <v>655</v>
      </c>
      <c r="C178" s="111" t="s">
        <v>507</v>
      </c>
      <c r="D178" s="111" t="s">
        <v>66</v>
      </c>
      <c r="E178" s="111" t="s">
        <v>175</v>
      </c>
      <c r="F178" s="111" t="s">
        <v>69</v>
      </c>
      <c r="G178" s="111" t="s">
        <v>442</v>
      </c>
      <c r="H178" s="194" t="s">
        <v>513</v>
      </c>
      <c r="I178" s="222" t="s">
        <v>3</v>
      </c>
      <c r="J178" s="227">
        <v>267500</v>
      </c>
      <c r="K178" s="22"/>
      <c r="L178" s="23"/>
      <c r="M178" s="202"/>
      <c r="N178" s="24">
        <f t="shared" si="15"/>
        <v>267500</v>
      </c>
      <c r="O178" s="20"/>
      <c r="P178" s="58" t="str">
        <f t="shared" si="14"/>
        <v>待核对</v>
      </c>
      <c r="Q178" s="20"/>
      <c r="R178" s="20"/>
      <c r="S178" s="20"/>
      <c r="T178">
        <v>81</v>
      </c>
      <c r="U178" s="163"/>
      <c r="V178" s="163"/>
      <c r="W178" s="163"/>
      <c r="X178" s="163"/>
      <c r="Y178" s="163"/>
      <c r="Z178" s="163"/>
      <c r="AA178" s="163"/>
    </row>
    <row r="179" spans="1:27" ht="13.5">
      <c r="A17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79" s="9">
        <v>812</v>
      </c>
      <c r="C179" s="218" t="str">
        <f>TEXT(D179,"000")&amp;"-"&amp;TEXT(F179,"000")</f>
        <v>3级-4级</v>
      </c>
      <c r="D179" s="218" t="s">
        <v>69</v>
      </c>
      <c r="E179" s="218" t="s">
        <v>352</v>
      </c>
      <c r="F179" s="218" t="s">
        <v>72</v>
      </c>
      <c r="G179" s="218" t="s">
        <v>76</v>
      </c>
      <c r="H179" s="220" t="s">
        <v>276</v>
      </c>
      <c r="I179" s="195" t="s">
        <v>3</v>
      </c>
      <c r="J179" s="227">
        <v>263892.98</v>
      </c>
      <c r="K179" s="54"/>
      <c r="L179" s="55"/>
      <c r="M179" s="204"/>
      <c r="N179" s="24">
        <f t="shared" si="15"/>
        <v>263892.98</v>
      </c>
      <c r="O179" s="58"/>
      <c r="P179" s="58" t="str">
        <f t="shared" si="14"/>
        <v>待核对</v>
      </c>
      <c r="Q179" s="58"/>
      <c r="R179" s="58"/>
      <c r="S179" s="58"/>
      <c r="T179">
        <v>478</v>
      </c>
      <c r="U179" s="163"/>
      <c r="V179" s="163"/>
      <c r="W179" s="163"/>
      <c r="X179" s="163"/>
      <c r="Y179" s="163"/>
      <c r="Z179" s="163"/>
      <c r="AA179" s="163"/>
    </row>
    <row r="180" spans="1:27" ht="13.5">
      <c r="A18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80" s="9">
        <v>5</v>
      </c>
      <c r="C180" s="111" t="str">
        <f>TEXT(D180,"000")&amp;"-"&amp;TEXT(F180,"000")</f>
        <v>1级-2级</v>
      </c>
      <c r="D180" s="111" t="s">
        <v>64</v>
      </c>
      <c r="E180" s="111" t="s">
        <v>65</v>
      </c>
      <c r="F180" s="111" t="s">
        <v>66</v>
      </c>
      <c r="G180" s="111" t="s">
        <v>74</v>
      </c>
      <c r="H180" s="12" t="s">
        <v>75</v>
      </c>
      <c r="I180" s="222" t="s">
        <v>5</v>
      </c>
      <c r="J180" s="227">
        <f>248207.56*1.06</f>
        <v>263100.01360000001</v>
      </c>
      <c r="K180" s="15" t="s">
        <v>267</v>
      </c>
      <c r="L180" s="15" t="s">
        <v>9</v>
      </c>
      <c r="M180" s="170">
        <v>263100</v>
      </c>
      <c r="N180" s="24">
        <f t="shared" si="15"/>
        <v>1.3600000005681068E-2</v>
      </c>
      <c r="O180" s="17"/>
      <c r="P180" s="58" t="str">
        <f t="shared" si="14"/>
        <v>待核对</v>
      </c>
      <c r="Q180" s="20"/>
      <c r="R180" s="20"/>
      <c r="S180" s="20"/>
      <c r="T180">
        <v>5</v>
      </c>
      <c r="U180" s="163"/>
      <c r="V180" s="163"/>
      <c r="W180" s="163"/>
      <c r="X180" s="163"/>
      <c r="Y180" s="163"/>
      <c r="Z180" s="163"/>
      <c r="AA180" s="163"/>
    </row>
    <row r="181" spans="1:27" ht="39">
      <c r="A18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81" s="9">
        <v>200</v>
      </c>
      <c r="C181" s="111" t="str">
        <f>TEXT(D181,"000")&amp;"-"&amp;TEXT(F181,"000")</f>
        <v>2级-2级</v>
      </c>
      <c r="D181" s="111" t="s">
        <v>66</v>
      </c>
      <c r="E181" s="111" t="s">
        <v>74</v>
      </c>
      <c r="F181" s="111" t="s">
        <v>66</v>
      </c>
      <c r="G181" s="111" t="s">
        <v>78</v>
      </c>
      <c r="H181" s="219" t="s">
        <v>267</v>
      </c>
      <c r="I181" s="222" t="s">
        <v>9</v>
      </c>
      <c r="J181" s="227">
        <v>263100</v>
      </c>
      <c r="K181" s="217" t="s">
        <v>297</v>
      </c>
      <c r="L181" s="237" t="s">
        <v>3</v>
      </c>
      <c r="M181" s="204">
        <v>263100</v>
      </c>
      <c r="N181" s="24">
        <f t="shared" si="15"/>
        <v>0</v>
      </c>
      <c r="O181" s="58"/>
      <c r="P181" s="58" t="str">
        <f t="shared" si="14"/>
        <v>OK</v>
      </c>
      <c r="Q181" s="58"/>
      <c r="R181" s="58"/>
      <c r="S181" s="58"/>
      <c r="T181">
        <v>10</v>
      </c>
      <c r="U181" s="143"/>
      <c r="V181" s="143"/>
      <c r="W181" s="143"/>
      <c r="X181" s="143"/>
      <c r="Y181" s="143"/>
      <c r="Z181" s="143"/>
      <c r="AA181" s="143"/>
    </row>
    <row r="182" spans="1:27" ht="13.5">
      <c r="A18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82" s="9">
        <v>821</v>
      </c>
      <c r="C182" s="111" t="str">
        <f>TEXT(D182,"000")&amp;"-"&amp;TEXT(F182,"000")</f>
        <v>2级-2级</v>
      </c>
      <c r="D182" s="111" t="s">
        <v>66</v>
      </c>
      <c r="E182" s="111" t="s">
        <v>78</v>
      </c>
      <c r="F182" s="111" t="s">
        <v>66</v>
      </c>
      <c r="G182" s="111" t="s">
        <v>74</v>
      </c>
      <c r="H182" s="219" t="s">
        <v>297</v>
      </c>
      <c r="I182" s="222" t="s">
        <v>3</v>
      </c>
      <c r="J182" s="227">
        <v>263100</v>
      </c>
      <c r="K182" s="22"/>
      <c r="L182" s="23"/>
      <c r="M182" s="205"/>
      <c r="N182" s="24">
        <f t="shared" si="15"/>
        <v>263100</v>
      </c>
      <c r="O182" s="20"/>
      <c r="P182" s="58" t="str">
        <f t="shared" si="14"/>
        <v>待核对</v>
      </c>
      <c r="Q182" s="20"/>
      <c r="R182" s="20"/>
      <c r="S182" s="20"/>
      <c r="T182" s="149">
        <v>2</v>
      </c>
      <c r="U182" s="163"/>
      <c r="V182" s="163"/>
      <c r="W182" s="163"/>
      <c r="X182" s="163"/>
      <c r="Y182" s="163"/>
      <c r="Z182" s="163"/>
      <c r="AA182" s="163"/>
    </row>
    <row r="183" spans="1:27" ht="13.5">
      <c r="A18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3" s="9">
        <v>406</v>
      </c>
      <c r="C183" s="224" t="str">
        <f>TEXT(D183,"000")&amp;"-"&amp;TEXT(F183,"000")</f>
        <v>4级-2级</v>
      </c>
      <c r="D183" s="111" t="s">
        <v>72</v>
      </c>
      <c r="E183" s="111" t="s">
        <v>76</v>
      </c>
      <c r="F183" s="111" t="s">
        <v>66</v>
      </c>
      <c r="G183" s="111" t="s">
        <v>365</v>
      </c>
      <c r="H183" s="194" t="s">
        <v>165</v>
      </c>
      <c r="I183" s="222" t="s">
        <v>6</v>
      </c>
      <c r="J183" s="227">
        <v>262500</v>
      </c>
      <c r="K183" s="22"/>
      <c r="L183" s="23"/>
      <c r="M183" s="202"/>
      <c r="N183" s="24">
        <f t="shared" si="15"/>
        <v>262500</v>
      </c>
      <c r="O183" s="20"/>
      <c r="P183" s="58" t="str">
        <f t="shared" si="14"/>
        <v>待核对</v>
      </c>
      <c r="Q183" s="20"/>
      <c r="R183" s="20"/>
      <c r="S183" s="20"/>
      <c r="T183">
        <v>78</v>
      </c>
      <c r="U183" s="163"/>
      <c r="V183" s="163"/>
      <c r="W183" s="163"/>
      <c r="X183" s="163"/>
      <c r="Y183" s="163"/>
      <c r="Z183" s="163"/>
      <c r="AA183" s="163"/>
    </row>
    <row r="184" spans="1:27" ht="13.5">
      <c r="A18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84" s="9">
        <v>633</v>
      </c>
      <c r="C184" s="111" t="s">
        <v>511</v>
      </c>
      <c r="D184" s="111" t="s">
        <v>66</v>
      </c>
      <c r="E184" s="111" t="s">
        <v>365</v>
      </c>
      <c r="F184" s="111" t="s">
        <v>72</v>
      </c>
      <c r="G184" s="111" t="s">
        <v>76</v>
      </c>
      <c r="H184" s="194" t="s">
        <v>276</v>
      </c>
      <c r="I184" s="222" t="s">
        <v>3</v>
      </c>
      <c r="J184" s="227">
        <v>262500</v>
      </c>
      <c r="K184" s="22"/>
      <c r="L184" s="23"/>
      <c r="M184" s="202"/>
      <c r="N184" s="24">
        <f t="shared" si="15"/>
        <v>262500</v>
      </c>
      <c r="O184" s="20"/>
      <c r="P184" s="58" t="str">
        <f t="shared" si="14"/>
        <v>待核对</v>
      </c>
      <c r="Q184" s="20"/>
      <c r="R184" s="20"/>
      <c r="S184" s="20"/>
      <c r="T184">
        <v>58</v>
      </c>
      <c r="U184" s="163"/>
      <c r="V184" s="163"/>
      <c r="W184" s="163"/>
      <c r="X184" s="163"/>
      <c r="Y184" s="163"/>
      <c r="Z184" s="163"/>
      <c r="AA184" s="163"/>
    </row>
    <row r="185" spans="1:27" ht="13.5">
      <c r="A18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5" s="9">
        <v>414</v>
      </c>
      <c r="C185" s="224" t="str">
        <f t="shared" ref="C185:C193" si="18">TEXT(D185,"000")&amp;"-"&amp;TEXT(F185,"000")</f>
        <v>4级-3级</v>
      </c>
      <c r="D185" s="111" t="s">
        <v>72</v>
      </c>
      <c r="E185" s="111" t="s">
        <v>76</v>
      </c>
      <c r="F185" s="111" t="s">
        <v>69</v>
      </c>
      <c r="G185" s="111" t="s">
        <v>121</v>
      </c>
      <c r="H185" s="194" t="s">
        <v>165</v>
      </c>
      <c r="I185" s="222" t="s">
        <v>6</v>
      </c>
      <c r="J185" s="227">
        <v>260760.47000000003</v>
      </c>
      <c r="K185" s="22"/>
      <c r="L185" s="23"/>
      <c r="M185" s="202"/>
      <c r="N185" s="24">
        <f t="shared" si="15"/>
        <v>260760.47000000003</v>
      </c>
      <c r="O185" s="20"/>
      <c r="P185" s="58" t="str">
        <f t="shared" si="14"/>
        <v>待核对</v>
      </c>
      <c r="Q185" s="20"/>
      <c r="R185" s="20"/>
      <c r="S185" s="20"/>
      <c r="T185">
        <v>98</v>
      </c>
      <c r="U185" s="163"/>
      <c r="V185" s="163"/>
      <c r="W185" s="163"/>
      <c r="X185" s="163"/>
      <c r="Y185" s="163"/>
      <c r="Z185" s="163"/>
      <c r="AA185" s="163"/>
    </row>
    <row r="186" spans="1:27" ht="13.5">
      <c r="A18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86" s="9">
        <v>846</v>
      </c>
      <c r="C186" s="111" t="str">
        <f t="shared" si="18"/>
        <v>2级-2级</v>
      </c>
      <c r="D186" s="111" t="s">
        <v>66</v>
      </c>
      <c r="E186" s="111" t="s">
        <v>78</v>
      </c>
      <c r="F186" s="111" t="s">
        <v>66</v>
      </c>
      <c r="G186" s="224" t="s">
        <v>67</v>
      </c>
      <c r="H186" s="112" t="s">
        <v>694</v>
      </c>
      <c r="I186" s="222" t="s">
        <v>5</v>
      </c>
      <c r="J186" s="227">
        <v>256828.26</v>
      </c>
      <c r="K186" s="22"/>
      <c r="L186" s="23"/>
      <c r="M186" s="202"/>
      <c r="N186" s="24">
        <f t="shared" si="15"/>
        <v>256828.26</v>
      </c>
      <c r="O186" s="20"/>
      <c r="P186" s="58" t="str">
        <f t="shared" si="14"/>
        <v>待核对</v>
      </c>
      <c r="Q186" s="20"/>
      <c r="R186" s="20"/>
      <c r="S186" s="20"/>
      <c r="T186">
        <v>27</v>
      </c>
      <c r="U186" s="163"/>
      <c r="V186" s="163"/>
      <c r="W186" s="163"/>
      <c r="X186" s="163"/>
      <c r="Y186" s="163"/>
      <c r="Z186" s="163"/>
      <c r="AA186" s="163"/>
    </row>
    <row r="187" spans="1:27" ht="13.5">
      <c r="A18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7" s="9">
        <v>412</v>
      </c>
      <c r="C187" s="224" t="str">
        <f t="shared" si="18"/>
        <v>4级-2级</v>
      </c>
      <c r="D187" s="111" t="s">
        <v>72</v>
      </c>
      <c r="E187" s="111" t="s">
        <v>76</v>
      </c>
      <c r="F187" s="111" t="s">
        <v>66</v>
      </c>
      <c r="G187" s="224" t="s">
        <v>303</v>
      </c>
      <c r="H187" s="194" t="s">
        <v>165</v>
      </c>
      <c r="I187" s="222" t="s">
        <v>6</v>
      </c>
      <c r="J187" s="227">
        <v>256404.09999999998</v>
      </c>
      <c r="K187" s="22"/>
      <c r="L187" s="23"/>
      <c r="M187" s="202"/>
      <c r="N187" s="24">
        <f t="shared" si="15"/>
        <v>256404.09999999998</v>
      </c>
      <c r="O187" s="20"/>
      <c r="P187" s="58" t="str">
        <f t="shared" si="14"/>
        <v>待核对</v>
      </c>
      <c r="Q187" s="20"/>
      <c r="R187" s="20"/>
      <c r="S187" s="20"/>
      <c r="T187">
        <v>94</v>
      </c>
      <c r="U187" s="163"/>
      <c r="V187" s="163"/>
      <c r="W187" s="163"/>
      <c r="X187" s="163"/>
      <c r="Y187" s="163"/>
      <c r="Z187" s="163"/>
      <c r="AA187" s="163"/>
    </row>
    <row r="188" spans="1:27" ht="13.5">
      <c r="A188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88" s="9">
        <v>55</v>
      </c>
      <c r="C188" s="111" t="str">
        <f t="shared" si="18"/>
        <v>3级-4级</v>
      </c>
      <c r="D188" s="111" t="s">
        <v>69</v>
      </c>
      <c r="E188" s="111" t="s">
        <v>121</v>
      </c>
      <c r="F188" s="111" t="s">
        <v>72</v>
      </c>
      <c r="G188" s="111" t="s">
        <v>76</v>
      </c>
      <c r="H188" s="219" t="s">
        <v>165</v>
      </c>
      <c r="I188" s="222" t="s">
        <v>3</v>
      </c>
      <c r="J188" s="227">
        <v>254016.95</v>
      </c>
      <c r="K188" s="22"/>
      <c r="L188" s="23"/>
      <c r="M188" s="205"/>
      <c r="N188" s="24">
        <f t="shared" si="15"/>
        <v>254016.95</v>
      </c>
      <c r="O188" s="20"/>
      <c r="P188" s="58" t="str">
        <f t="shared" si="14"/>
        <v>待核对</v>
      </c>
      <c r="Q188" s="33"/>
      <c r="R188" s="33"/>
      <c r="S188" s="33"/>
      <c r="T188">
        <v>127</v>
      </c>
      <c r="U188" s="163"/>
      <c r="V188" s="163"/>
      <c r="W188" s="163"/>
      <c r="X188" s="163"/>
      <c r="Y188" s="163"/>
      <c r="Z188" s="163"/>
      <c r="AA188" s="163"/>
    </row>
    <row r="189" spans="1:27" ht="13.5">
      <c r="A18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9" s="9">
        <v>423</v>
      </c>
      <c r="C189" s="224" t="str">
        <f t="shared" si="18"/>
        <v>4级-4级</v>
      </c>
      <c r="D189" s="111" t="s">
        <v>72</v>
      </c>
      <c r="E189" s="111" t="s">
        <v>76</v>
      </c>
      <c r="F189" s="111" t="s">
        <v>72</v>
      </c>
      <c r="G189" s="111" t="s">
        <v>167</v>
      </c>
      <c r="H189" s="194" t="s">
        <v>165</v>
      </c>
      <c r="I189" s="222" t="s">
        <v>6</v>
      </c>
      <c r="J189" s="227">
        <v>253002.88999999998</v>
      </c>
      <c r="K189" s="22"/>
      <c r="L189" s="23"/>
      <c r="M189" s="202"/>
      <c r="N189" s="24">
        <f t="shared" si="15"/>
        <v>253002.88999999998</v>
      </c>
      <c r="O189" s="20"/>
      <c r="P189" s="58" t="str">
        <f t="shared" ref="P189:P240" si="19">IF(N189=0,"OK","待核对")</f>
        <v>待核对</v>
      </c>
      <c r="Q189" s="20"/>
      <c r="R189" s="20"/>
      <c r="S189" s="20"/>
      <c r="T189">
        <v>107</v>
      </c>
      <c r="U189" s="163"/>
      <c r="V189" s="163"/>
      <c r="W189" s="163"/>
      <c r="X189" s="163"/>
      <c r="Y189" s="163"/>
      <c r="Z189" s="163"/>
      <c r="AA189" s="163"/>
    </row>
    <row r="190" spans="1:27" ht="13.5">
      <c r="A190" s="147" t="str">
        <f>HYPERLINK("C:\Users\chizh\Desktop\ffcell\提取结果.xlsx#'4内部关联现金流'!A1","[提取结果.xlsx]4内部关联现金流")</f>
        <v>[提取结果.xlsx]4内部关联现金流</v>
      </c>
      <c r="B190" s="9">
        <v>478</v>
      </c>
      <c r="C190" s="111" t="str">
        <f t="shared" si="18"/>
        <v>4级-4级</v>
      </c>
      <c r="D190" s="228" t="s">
        <v>72</v>
      </c>
      <c r="E190" s="111" t="s">
        <v>80</v>
      </c>
      <c r="F190" s="228" t="s">
        <v>72</v>
      </c>
      <c r="G190" s="228" t="s">
        <v>76</v>
      </c>
      <c r="H190" s="102" t="s">
        <v>391</v>
      </c>
      <c r="I190" s="222" t="s">
        <v>5</v>
      </c>
      <c r="J190" s="229">
        <v>252517.84</v>
      </c>
      <c r="K190" s="22"/>
      <c r="L190" s="23"/>
      <c r="M190" s="202"/>
      <c r="N190" s="24">
        <f t="shared" ref="N190:N240" si="20">J190-M190</f>
        <v>252517.84</v>
      </c>
      <c r="O190" s="20"/>
      <c r="P190" s="58" t="str">
        <f t="shared" si="19"/>
        <v>待核对</v>
      </c>
      <c r="Q190" s="20"/>
      <c r="R190" s="20"/>
      <c r="S190" s="20"/>
      <c r="T190">
        <v>59</v>
      </c>
      <c r="U190" s="163"/>
      <c r="V190" s="163"/>
      <c r="W190" s="163"/>
      <c r="X190" s="163"/>
      <c r="Y190" s="163"/>
      <c r="Z190" s="163"/>
      <c r="AA190" s="163"/>
    </row>
    <row r="191" spans="1:27" ht="13.5">
      <c r="A19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91" s="9">
        <v>424</v>
      </c>
      <c r="C191" s="224" t="str">
        <f t="shared" si="18"/>
        <v>4级-3级</v>
      </c>
      <c r="D191" s="111" t="s">
        <v>72</v>
      </c>
      <c r="E191" s="111" t="s">
        <v>76</v>
      </c>
      <c r="F191" s="111" t="s">
        <v>69</v>
      </c>
      <c r="G191" s="111" t="s">
        <v>199</v>
      </c>
      <c r="H191" s="194" t="s">
        <v>165</v>
      </c>
      <c r="I191" s="222" t="s">
        <v>6</v>
      </c>
      <c r="J191" s="227">
        <v>247825.65999999997</v>
      </c>
      <c r="K191" s="22"/>
      <c r="L191" s="23"/>
      <c r="M191" s="202"/>
      <c r="N191" s="24">
        <f t="shared" si="20"/>
        <v>247825.65999999997</v>
      </c>
      <c r="O191" s="20"/>
      <c r="P191" s="58" t="str">
        <f t="shared" si="19"/>
        <v>待核对</v>
      </c>
      <c r="Q191" s="20"/>
      <c r="R191" s="20"/>
      <c r="S191" s="20"/>
      <c r="T191">
        <v>108</v>
      </c>
      <c r="U191" s="163"/>
      <c r="V191" s="163"/>
      <c r="W191" s="163"/>
      <c r="X191" s="163"/>
      <c r="Y191" s="163"/>
      <c r="Z191" s="163"/>
      <c r="AA191" s="163"/>
    </row>
    <row r="192" spans="1:27" ht="13.5">
      <c r="A19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92" s="9">
        <v>60</v>
      </c>
      <c r="C192" s="111" t="str">
        <f t="shared" si="18"/>
        <v>3及-4级</v>
      </c>
      <c r="D192" s="111" t="s">
        <v>729</v>
      </c>
      <c r="E192" s="111" t="s">
        <v>126</v>
      </c>
      <c r="F192" s="111" t="s">
        <v>72</v>
      </c>
      <c r="G192" s="111" t="s">
        <v>76</v>
      </c>
      <c r="H192" s="112" t="s">
        <v>164</v>
      </c>
      <c r="I192" s="222" t="s">
        <v>9</v>
      </c>
      <c r="J192" s="227">
        <v>246664.8</v>
      </c>
      <c r="K192" s="22"/>
      <c r="L192" s="23"/>
      <c r="M192" s="205"/>
      <c r="N192" s="24">
        <f t="shared" si="20"/>
        <v>246664.8</v>
      </c>
      <c r="O192" s="20"/>
      <c r="P192" s="58" t="str">
        <f t="shared" si="19"/>
        <v>待核对</v>
      </c>
      <c r="Q192" s="33"/>
      <c r="R192" s="33"/>
      <c r="S192" s="33"/>
      <c r="T192">
        <v>132</v>
      </c>
      <c r="U192" s="163"/>
      <c r="V192" s="163"/>
      <c r="W192" s="163" t="s">
        <v>707</v>
      </c>
      <c r="X192" s="163"/>
      <c r="Y192" s="163"/>
      <c r="Z192" s="163"/>
      <c r="AA192" s="163"/>
    </row>
    <row r="193" spans="1:27" ht="12.75" customHeight="1">
      <c r="A19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93" s="9">
        <v>345</v>
      </c>
      <c r="C193" s="224" t="str">
        <f t="shared" si="18"/>
        <v>4级-3级</v>
      </c>
      <c r="D193" s="111" t="s">
        <v>72</v>
      </c>
      <c r="E193" s="111" t="s">
        <v>76</v>
      </c>
      <c r="F193" s="231" t="s">
        <v>69</v>
      </c>
      <c r="G193" s="230" t="s">
        <v>126</v>
      </c>
      <c r="H193" s="194" t="s">
        <v>306</v>
      </c>
      <c r="I193" s="222" t="s">
        <v>3</v>
      </c>
      <c r="J193" s="227">
        <v>246664.8</v>
      </c>
      <c r="K193" s="22"/>
      <c r="L193" s="23"/>
      <c r="M193" s="202"/>
      <c r="N193" s="24">
        <f t="shared" si="20"/>
        <v>246664.8</v>
      </c>
      <c r="O193" s="20"/>
      <c r="P193" s="58" t="str">
        <f t="shared" si="19"/>
        <v>待核对</v>
      </c>
      <c r="Q193" s="20"/>
      <c r="R193" s="20"/>
      <c r="S193" s="20"/>
      <c r="T193">
        <v>8</v>
      </c>
      <c r="U193" s="163"/>
      <c r="V193" s="163"/>
      <c r="W193" s="163"/>
      <c r="X193" s="163"/>
      <c r="Y193" s="163"/>
      <c r="Z193" s="163"/>
      <c r="AA193" s="163"/>
    </row>
    <row r="194" spans="1:27" ht="12.75" customHeight="1">
      <c r="A19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94" s="9">
        <v>645</v>
      </c>
      <c r="C194" s="111" t="s">
        <v>507</v>
      </c>
      <c r="D194" s="111" t="s">
        <v>66</v>
      </c>
      <c r="E194" s="111" t="s">
        <v>175</v>
      </c>
      <c r="F194" s="111" t="s">
        <v>69</v>
      </c>
      <c r="G194" s="111" t="s">
        <v>516</v>
      </c>
      <c r="H194" s="194" t="s">
        <v>513</v>
      </c>
      <c r="I194" s="222" t="s">
        <v>3</v>
      </c>
      <c r="J194" s="227">
        <v>245605.41</v>
      </c>
      <c r="K194" s="22"/>
      <c r="L194" s="23"/>
      <c r="M194" s="202"/>
      <c r="N194" s="24">
        <f t="shared" si="20"/>
        <v>245605.41</v>
      </c>
      <c r="O194" s="20"/>
      <c r="P194" s="58" t="str">
        <f t="shared" si="19"/>
        <v>待核对</v>
      </c>
      <c r="Q194" s="20"/>
      <c r="R194" s="20"/>
      <c r="S194" s="20"/>
      <c r="T194">
        <v>70</v>
      </c>
      <c r="U194" s="163"/>
      <c r="V194" s="163"/>
      <c r="W194" s="163"/>
      <c r="X194" s="163"/>
      <c r="Y194" s="163"/>
      <c r="Z194" s="163"/>
      <c r="AA194" s="163"/>
    </row>
    <row r="195" spans="1:27" ht="39">
      <c r="A19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95" s="9">
        <v>313</v>
      </c>
      <c r="C195" s="111" t="str">
        <f t="shared" ref="C195:C201" si="21">TEXT(D195,"000")&amp;"-"&amp;TEXT(F195,"000")</f>
        <v>4级-3级</v>
      </c>
      <c r="D195" s="111" t="s">
        <v>72</v>
      </c>
      <c r="E195" s="111" t="s">
        <v>97</v>
      </c>
      <c r="F195" s="111" t="s">
        <v>69</v>
      </c>
      <c r="G195" s="111" t="s">
        <v>350</v>
      </c>
      <c r="H195" s="194" t="s">
        <v>165</v>
      </c>
      <c r="I195" s="222" t="s">
        <v>6</v>
      </c>
      <c r="J195" s="227">
        <v>243525.48</v>
      </c>
      <c r="K195" s="22" t="s">
        <v>276</v>
      </c>
      <c r="L195" s="237" t="s">
        <v>5</v>
      </c>
      <c r="M195" s="202">
        <v>243525.48</v>
      </c>
      <c r="N195" s="24">
        <f t="shared" si="20"/>
        <v>0</v>
      </c>
      <c r="O195" s="20"/>
      <c r="P195" s="58" t="str">
        <f t="shared" si="19"/>
        <v>OK</v>
      </c>
      <c r="Q195" s="20"/>
      <c r="R195" s="20"/>
      <c r="S195" s="20"/>
      <c r="T195">
        <v>21</v>
      </c>
      <c r="U195" s="163"/>
      <c r="V195" s="163"/>
      <c r="W195" s="163"/>
      <c r="X195" s="163"/>
      <c r="Y195" s="163"/>
      <c r="Z195" s="163"/>
      <c r="AA195" s="163"/>
    </row>
    <row r="196" spans="1:27" ht="39">
      <c r="A19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96" s="9">
        <v>282</v>
      </c>
      <c r="C196" s="111" t="str">
        <f t="shared" si="21"/>
        <v>2级-4级</v>
      </c>
      <c r="D196" s="111" t="s">
        <v>66</v>
      </c>
      <c r="E196" s="111" t="s">
        <v>337</v>
      </c>
      <c r="F196" s="111" t="s">
        <v>72</v>
      </c>
      <c r="G196" s="111" t="s">
        <v>76</v>
      </c>
      <c r="H196" s="219" t="s">
        <v>306</v>
      </c>
      <c r="I196" s="222" t="s">
        <v>9</v>
      </c>
      <c r="J196" s="227">
        <v>241253.78</v>
      </c>
      <c r="K196" s="217" t="s">
        <v>306</v>
      </c>
      <c r="L196" s="237" t="s">
        <v>3</v>
      </c>
      <c r="M196" s="205">
        <v>241253.78</v>
      </c>
      <c r="N196" s="24">
        <f t="shared" si="20"/>
        <v>0</v>
      </c>
      <c r="O196" s="20"/>
      <c r="P196" s="58" t="str">
        <f t="shared" si="19"/>
        <v>OK</v>
      </c>
      <c r="Q196" s="20"/>
      <c r="R196" s="20"/>
      <c r="S196" s="20"/>
      <c r="T196">
        <v>102</v>
      </c>
      <c r="U196" s="143"/>
      <c r="V196" s="143"/>
      <c r="W196" s="143"/>
      <c r="X196" s="143"/>
      <c r="Y196" s="143"/>
      <c r="Z196" s="143"/>
      <c r="AA196" s="143"/>
    </row>
    <row r="197" spans="1:27" ht="12.75" customHeight="1">
      <c r="A19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97" s="9">
        <v>401</v>
      </c>
      <c r="C197" s="224" t="str">
        <f t="shared" si="21"/>
        <v>4级-2级</v>
      </c>
      <c r="D197" s="111" t="s">
        <v>72</v>
      </c>
      <c r="E197" s="111" t="s">
        <v>76</v>
      </c>
      <c r="F197" s="111" t="s">
        <v>66</v>
      </c>
      <c r="G197" s="111" t="s">
        <v>179</v>
      </c>
      <c r="H197" s="194" t="s">
        <v>165</v>
      </c>
      <c r="I197" s="222" t="s">
        <v>6</v>
      </c>
      <c r="J197" s="227">
        <v>240980.65</v>
      </c>
      <c r="K197" s="22"/>
      <c r="L197" s="23"/>
      <c r="M197" s="202"/>
      <c r="N197" s="24">
        <f t="shared" si="20"/>
        <v>240980.65</v>
      </c>
      <c r="O197" s="20"/>
      <c r="P197" s="58" t="str">
        <f t="shared" si="19"/>
        <v>待核对</v>
      </c>
      <c r="Q197" s="20"/>
      <c r="R197" s="20"/>
      <c r="S197" s="20"/>
      <c r="T197">
        <v>68</v>
      </c>
      <c r="U197" s="163"/>
      <c r="V197" s="163"/>
      <c r="W197" s="163"/>
      <c r="X197" s="163"/>
      <c r="Y197" s="163"/>
      <c r="Z197" s="163"/>
      <c r="AA197" s="163"/>
    </row>
    <row r="198" spans="1:27" ht="13.5">
      <c r="A198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198" s="9">
        <v>573</v>
      </c>
      <c r="C198" s="111" t="str">
        <f t="shared" si="21"/>
        <v>2级-3级</v>
      </c>
      <c r="D198" s="111" t="s">
        <v>66</v>
      </c>
      <c r="E198" s="111" t="s">
        <v>90</v>
      </c>
      <c r="F198" s="111" t="s">
        <v>69</v>
      </c>
      <c r="G198" s="111" t="s">
        <v>358</v>
      </c>
      <c r="H198" s="76" t="s">
        <v>343</v>
      </c>
      <c r="I198" s="222" t="s">
        <v>9</v>
      </c>
      <c r="J198" s="227">
        <v>237122.95</v>
      </c>
      <c r="K198" s="54"/>
      <c r="L198" s="55"/>
      <c r="M198" s="203"/>
      <c r="N198" s="24">
        <f t="shared" si="20"/>
        <v>237122.95</v>
      </c>
      <c r="O198" s="58"/>
      <c r="P198" s="58" t="str">
        <f t="shared" si="19"/>
        <v>待核对</v>
      </c>
      <c r="Q198" s="58"/>
      <c r="R198" s="58"/>
      <c r="S198" s="58"/>
      <c r="T198">
        <v>16</v>
      </c>
      <c r="U198" s="163"/>
      <c r="V198" s="163"/>
      <c r="W198" s="163"/>
      <c r="X198" s="163"/>
      <c r="Y198" s="163"/>
      <c r="Z198" s="163"/>
      <c r="AA198" s="163"/>
    </row>
    <row r="199" spans="1:27" ht="13.5">
      <c r="A19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99" s="9">
        <v>201</v>
      </c>
      <c r="C199" s="111" t="str">
        <f t="shared" si="21"/>
        <v>2级-4级</v>
      </c>
      <c r="D199" s="111" t="s">
        <v>66</v>
      </c>
      <c r="E199" s="111" t="s">
        <v>74</v>
      </c>
      <c r="F199" s="111" t="s">
        <v>72</v>
      </c>
      <c r="G199" s="111" t="s">
        <v>76</v>
      </c>
      <c r="H199" s="112" t="s">
        <v>268</v>
      </c>
      <c r="I199" s="222" t="s">
        <v>9</v>
      </c>
      <c r="J199" s="227">
        <v>233551</v>
      </c>
      <c r="K199" s="54"/>
      <c r="L199" s="55"/>
      <c r="M199" s="204"/>
      <c r="N199" s="24">
        <f t="shared" si="20"/>
        <v>233551</v>
      </c>
      <c r="O199" s="58"/>
      <c r="P199" s="58" t="str">
        <f t="shared" si="19"/>
        <v>待核对</v>
      </c>
      <c r="Q199" s="58"/>
      <c r="R199" s="58"/>
      <c r="S199" s="58"/>
      <c r="T199">
        <v>11</v>
      </c>
      <c r="U199" s="143"/>
      <c r="V199" s="143"/>
      <c r="W199" s="143"/>
      <c r="X199" s="143"/>
      <c r="Y199" s="143"/>
      <c r="Z199" s="143"/>
      <c r="AA199" s="143"/>
    </row>
    <row r="200" spans="1:27" ht="13.5">
      <c r="A20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00" s="9">
        <v>4</v>
      </c>
      <c r="C200" s="111" t="str">
        <f t="shared" si="21"/>
        <v>1级-4级</v>
      </c>
      <c r="D200" s="111" t="s">
        <v>64</v>
      </c>
      <c r="E200" s="111" t="s">
        <v>65</v>
      </c>
      <c r="F200" s="111" t="s">
        <v>72</v>
      </c>
      <c r="G200" s="111" t="s">
        <v>73</v>
      </c>
      <c r="H200" s="12" t="s">
        <v>71</v>
      </c>
      <c r="I200" s="222" t="s">
        <v>5</v>
      </c>
      <c r="J200" s="227">
        <f>215130.27*1.06</f>
        <v>228038.08619999999</v>
      </c>
      <c r="K200" s="15"/>
      <c r="L200" s="15"/>
      <c r="M200" s="170"/>
      <c r="N200" s="24">
        <f t="shared" si="20"/>
        <v>228038.08619999999</v>
      </c>
      <c r="O200" s="18"/>
      <c r="P200" s="58" t="str">
        <f t="shared" si="19"/>
        <v>待核对</v>
      </c>
      <c r="Q200" s="20"/>
      <c r="R200" s="20"/>
      <c r="S200" s="20"/>
      <c r="T200">
        <v>4</v>
      </c>
      <c r="U200" s="163"/>
      <c r="V200" s="163"/>
      <c r="W200" s="163"/>
      <c r="X200" s="163"/>
      <c r="Y200" s="163"/>
      <c r="Z200" s="163"/>
      <c r="AA200" s="163"/>
    </row>
    <row r="201" spans="1:27" ht="39">
      <c r="A20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1" s="9">
        <v>239</v>
      </c>
      <c r="C201" s="111" t="str">
        <f t="shared" si="21"/>
        <v>2级-4级</v>
      </c>
      <c r="D201" s="111" t="s">
        <v>66</v>
      </c>
      <c r="E201" s="111" t="s">
        <v>82</v>
      </c>
      <c r="F201" s="111" t="s">
        <v>72</v>
      </c>
      <c r="G201" s="111" t="s">
        <v>76</v>
      </c>
      <c r="H201" s="144" t="s">
        <v>305</v>
      </c>
      <c r="I201" s="222" t="s">
        <v>5</v>
      </c>
      <c r="J201" s="227">
        <v>227128.91</v>
      </c>
      <c r="K201" s="217" t="s">
        <v>165</v>
      </c>
      <c r="L201" s="55" t="s">
        <v>6</v>
      </c>
      <c r="M201" s="203">
        <v>181267.51</v>
      </c>
      <c r="N201" s="24">
        <f t="shared" si="20"/>
        <v>45861.399999999994</v>
      </c>
      <c r="O201" s="58"/>
      <c r="P201" s="58" t="str">
        <f t="shared" si="19"/>
        <v>待核对</v>
      </c>
      <c r="Q201" s="58"/>
      <c r="R201" s="58"/>
      <c r="S201" s="58"/>
      <c r="T201">
        <v>57</v>
      </c>
      <c r="U201" s="143"/>
      <c r="V201" s="143"/>
      <c r="W201" s="143"/>
      <c r="X201" s="143"/>
      <c r="Y201" s="143"/>
      <c r="Z201" s="143"/>
      <c r="AA201" s="143"/>
    </row>
    <row r="202" spans="1:27" ht="13.5">
      <c r="A20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02" s="9">
        <v>634</v>
      </c>
      <c r="C202" s="111" t="s">
        <v>506</v>
      </c>
      <c r="D202" s="111" t="s">
        <v>66</v>
      </c>
      <c r="E202" s="111" t="s">
        <v>365</v>
      </c>
      <c r="F202" s="111" t="s">
        <v>66</v>
      </c>
      <c r="G202" s="111" t="s">
        <v>88</v>
      </c>
      <c r="H202" s="194" t="s">
        <v>276</v>
      </c>
      <c r="I202" s="222" t="s">
        <v>3</v>
      </c>
      <c r="J202" s="227">
        <v>222642.76</v>
      </c>
      <c r="K202" s="22"/>
      <c r="L202" s="23"/>
      <c r="M202" s="202"/>
      <c r="N202" s="24">
        <f t="shared" si="20"/>
        <v>222642.76</v>
      </c>
      <c r="O202" s="20"/>
      <c r="P202" s="58" t="str">
        <f t="shared" si="19"/>
        <v>待核对</v>
      </c>
      <c r="Q202" s="20"/>
      <c r="R202" s="20"/>
      <c r="S202" s="20"/>
      <c r="T202">
        <v>59</v>
      </c>
      <c r="U202" s="163"/>
      <c r="V202" s="163"/>
      <c r="W202" s="163"/>
      <c r="X202" s="163"/>
      <c r="Y202" s="163"/>
      <c r="Z202" s="163"/>
      <c r="AA202" s="163"/>
    </row>
    <row r="203" spans="1:27" ht="39">
      <c r="A203" s="147" t="str">
        <f>HYPERLINK("C:\Users\chizh\Desktop\ffcell\提取结果.xlsx#'4内部关联现金流'!A1","[提取结果.xlsx]4内部关联现金流")</f>
        <v>[提取结果.xlsx]4内部关联现金流</v>
      </c>
      <c r="B203" s="9">
        <v>482</v>
      </c>
      <c r="C203" s="111" t="str">
        <f>TEXT(D203,"000")&amp;"-"&amp;TEXT(F203,"000")</f>
        <v>2级-2级</v>
      </c>
      <c r="D203" s="228" t="s">
        <v>66</v>
      </c>
      <c r="E203" s="111" t="s">
        <v>80</v>
      </c>
      <c r="F203" s="228" t="s">
        <v>66</v>
      </c>
      <c r="G203" s="228" t="s">
        <v>78</v>
      </c>
      <c r="H203" s="102" t="s">
        <v>380</v>
      </c>
      <c r="I203" s="222" t="s">
        <v>3</v>
      </c>
      <c r="J203" s="229">
        <v>221907.1</v>
      </c>
      <c r="K203" s="217" t="s">
        <v>403</v>
      </c>
      <c r="L203" s="23" t="s">
        <v>6</v>
      </c>
      <c r="M203" s="202">
        <v>217815.1</v>
      </c>
      <c r="N203" s="24">
        <f t="shared" si="20"/>
        <v>4092</v>
      </c>
      <c r="O203" s="20"/>
      <c r="P203" s="58" t="str">
        <f t="shared" si="19"/>
        <v>待核对</v>
      </c>
      <c r="Q203" s="20"/>
      <c r="R203" s="20"/>
      <c r="S203" s="20"/>
      <c r="T203">
        <v>63</v>
      </c>
      <c r="U203" s="163"/>
      <c r="V203" s="163"/>
      <c r="W203" s="163"/>
      <c r="X203" s="163"/>
      <c r="Y203" s="163"/>
      <c r="Z203" s="163"/>
      <c r="AA203" s="163"/>
    </row>
    <row r="204" spans="1:27" ht="13.5">
      <c r="A20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04" s="9">
        <v>54</v>
      </c>
      <c r="C204" s="111" t="str">
        <f>TEXT(D204,"000")&amp;"-"&amp;TEXT(F204,"000")</f>
        <v>3级-4级</v>
      </c>
      <c r="D204" s="111" t="s">
        <v>69</v>
      </c>
      <c r="E204" s="111" t="s">
        <v>121</v>
      </c>
      <c r="F204" s="111" t="s">
        <v>72</v>
      </c>
      <c r="G204" s="111" t="s">
        <v>76</v>
      </c>
      <c r="H204" s="112" t="s">
        <v>164</v>
      </c>
      <c r="I204" s="222" t="s">
        <v>9</v>
      </c>
      <c r="J204" s="227">
        <v>216934.8</v>
      </c>
      <c r="K204" s="22"/>
      <c r="L204" s="23"/>
      <c r="M204" s="205"/>
      <c r="N204" s="24">
        <f t="shared" si="20"/>
        <v>216934.8</v>
      </c>
      <c r="O204" s="20"/>
      <c r="P204" s="58" t="str">
        <f t="shared" si="19"/>
        <v>待核对</v>
      </c>
      <c r="Q204" s="33"/>
      <c r="R204" s="33"/>
      <c r="S204" s="33"/>
      <c r="T204">
        <v>126</v>
      </c>
      <c r="U204" s="163"/>
      <c r="V204" s="163"/>
      <c r="W204" s="163"/>
      <c r="X204" s="163"/>
      <c r="Y204" s="163"/>
      <c r="Z204" s="163"/>
      <c r="AA204" s="163"/>
    </row>
    <row r="205" spans="1:27" ht="12.75" customHeight="1">
      <c r="A20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05" s="9">
        <v>383</v>
      </c>
      <c r="C205" s="224" t="str">
        <f>TEXT(D205,"000")&amp;"-"&amp;TEXT(F205,"000")</f>
        <v>4级-2级</v>
      </c>
      <c r="D205" s="111" t="s">
        <v>72</v>
      </c>
      <c r="E205" s="111" t="s">
        <v>76</v>
      </c>
      <c r="F205" s="231" t="s">
        <v>66</v>
      </c>
      <c r="G205" s="231" t="s">
        <v>365</v>
      </c>
      <c r="H205" s="194" t="s">
        <v>306</v>
      </c>
      <c r="I205" s="222" t="s">
        <v>3</v>
      </c>
      <c r="J205" s="227">
        <v>214776.86999999997</v>
      </c>
      <c r="K205" s="22"/>
      <c r="L205" s="23"/>
      <c r="M205" s="202"/>
      <c r="N205" s="24">
        <f t="shared" si="20"/>
        <v>214776.86999999997</v>
      </c>
      <c r="O205" s="20"/>
      <c r="P205" s="58" t="str">
        <f t="shared" si="19"/>
        <v>待核对</v>
      </c>
      <c r="Q205" s="20"/>
      <c r="R205" s="20"/>
      <c r="S205" s="20"/>
      <c r="T205">
        <v>46</v>
      </c>
      <c r="U205" s="163"/>
      <c r="V205" s="163"/>
      <c r="W205" s="163"/>
      <c r="X205" s="163"/>
      <c r="Y205" s="163"/>
      <c r="Z205" s="163"/>
      <c r="AA205" s="163"/>
    </row>
    <row r="206" spans="1:27" ht="12.75" customHeight="1">
      <c r="A20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06" s="9">
        <v>586</v>
      </c>
      <c r="C206" s="111" t="s">
        <v>500</v>
      </c>
      <c r="D206" s="111" t="s">
        <v>69</v>
      </c>
      <c r="E206" s="111" t="s">
        <v>476</v>
      </c>
      <c r="F206" s="111" t="s">
        <v>66</v>
      </c>
      <c r="G206" s="111" t="s">
        <v>418</v>
      </c>
      <c r="H206" s="144"/>
      <c r="I206" s="222" t="s">
        <v>3</v>
      </c>
      <c r="J206" s="227">
        <v>209928.33</v>
      </c>
      <c r="K206" s="22"/>
      <c r="L206" s="23"/>
      <c r="M206" s="202"/>
      <c r="N206" s="24">
        <f t="shared" si="20"/>
        <v>209928.33</v>
      </c>
      <c r="O206" s="20"/>
      <c r="P206" s="58" t="str">
        <f t="shared" si="19"/>
        <v>待核对</v>
      </c>
      <c r="Q206" s="20"/>
      <c r="R206" s="20"/>
      <c r="S206" s="20"/>
      <c r="T206">
        <v>7</v>
      </c>
      <c r="U206" s="163"/>
      <c r="V206" s="163"/>
      <c r="W206" s="163"/>
      <c r="X206" s="163"/>
      <c r="Y206" s="163"/>
      <c r="Z206" s="163"/>
      <c r="AA206" s="163"/>
    </row>
    <row r="207" spans="1:27" ht="39">
      <c r="A20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7" s="9">
        <v>217</v>
      </c>
      <c r="C207" s="111" t="str">
        <f t="shared" ref="C207:C217" si="22">TEXT(D207,"000")&amp;"-"&amp;TEXT(F207,"000")</f>
        <v>2级-3级</v>
      </c>
      <c r="D207" s="111" t="s">
        <v>66</v>
      </c>
      <c r="E207" s="111" t="s">
        <v>109</v>
      </c>
      <c r="F207" s="111" t="s">
        <v>69</v>
      </c>
      <c r="G207" s="111" t="s">
        <v>96</v>
      </c>
      <c r="H207" s="112" t="s">
        <v>295</v>
      </c>
      <c r="I207" s="222" t="s">
        <v>5</v>
      </c>
      <c r="J207" s="227">
        <v>209380</v>
      </c>
      <c r="K207" s="217" t="s">
        <v>306</v>
      </c>
      <c r="L207" s="237" t="s">
        <v>3</v>
      </c>
      <c r="M207" s="204">
        <v>139919.12</v>
      </c>
      <c r="N207" s="24">
        <f t="shared" si="20"/>
        <v>69460.88</v>
      </c>
      <c r="O207" s="58"/>
      <c r="P207" s="58" t="str">
        <f t="shared" si="19"/>
        <v>待核对</v>
      </c>
      <c r="Q207" s="58"/>
      <c r="R207" s="58"/>
      <c r="S207" s="58"/>
      <c r="T207">
        <v>35</v>
      </c>
      <c r="U207" s="143"/>
      <c r="V207" s="143"/>
      <c r="W207" s="143"/>
      <c r="X207" s="143"/>
      <c r="Y207" s="143"/>
      <c r="Z207" s="143"/>
      <c r="AA207" s="143"/>
    </row>
    <row r="208" spans="1:27" ht="13.5">
      <c r="A208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08" s="9">
        <v>42</v>
      </c>
      <c r="C208" s="111" t="str">
        <f t="shared" si="22"/>
        <v>1级-2级</v>
      </c>
      <c r="D208" s="111" t="s">
        <v>64</v>
      </c>
      <c r="E208" s="111" t="s">
        <v>65</v>
      </c>
      <c r="F208" s="111" t="s">
        <v>66</v>
      </c>
      <c r="G208" s="111" t="s">
        <v>89</v>
      </c>
      <c r="H208" s="194" t="s">
        <v>101</v>
      </c>
      <c r="I208" s="222" t="s">
        <v>5</v>
      </c>
      <c r="J208" s="227">
        <v>201128.1</v>
      </c>
      <c r="K208" s="22"/>
      <c r="L208" s="23"/>
      <c r="M208" s="202"/>
      <c r="N208" s="24">
        <f t="shared" si="20"/>
        <v>201128.1</v>
      </c>
      <c r="O208" s="20"/>
      <c r="P208" s="58" t="str">
        <f t="shared" si="19"/>
        <v>待核对</v>
      </c>
      <c r="Q208" s="20"/>
      <c r="R208" s="20"/>
      <c r="S208" s="20"/>
      <c r="T208">
        <v>42</v>
      </c>
      <c r="U208" s="163"/>
      <c r="V208" s="163"/>
      <c r="W208" s="163"/>
      <c r="X208" s="163"/>
      <c r="Y208" s="163"/>
      <c r="Z208" s="163"/>
      <c r="AA208" s="163"/>
    </row>
    <row r="209" spans="1:27" ht="39">
      <c r="A20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9" s="9">
        <v>292</v>
      </c>
      <c r="C209" s="111" t="str">
        <f t="shared" si="22"/>
        <v>2级-1级</v>
      </c>
      <c r="D209" s="111" t="s">
        <v>66</v>
      </c>
      <c r="E209" s="111" t="s">
        <v>93</v>
      </c>
      <c r="F209" s="111" t="s">
        <v>64</v>
      </c>
      <c r="G209" s="111" t="s">
        <v>65</v>
      </c>
      <c r="H209" s="219" t="s">
        <v>256</v>
      </c>
      <c r="I209" s="222" t="s">
        <v>5</v>
      </c>
      <c r="J209" s="227">
        <v>195000</v>
      </c>
      <c r="K209" s="22" t="s">
        <v>91</v>
      </c>
      <c r="L209" s="23" t="s">
        <v>24</v>
      </c>
      <c r="M209" s="205">
        <v>195000</v>
      </c>
      <c r="N209" s="24">
        <f t="shared" si="20"/>
        <v>0</v>
      </c>
      <c r="O209" s="20"/>
      <c r="P209" s="58" t="str">
        <f t="shared" si="19"/>
        <v>OK</v>
      </c>
      <c r="Q209" s="20"/>
      <c r="R209" s="20"/>
      <c r="S209" s="20"/>
      <c r="T209">
        <v>112</v>
      </c>
      <c r="U209" s="143"/>
      <c r="V209" s="143"/>
      <c r="W209" s="143"/>
      <c r="X209" s="143"/>
      <c r="Y209" s="143"/>
      <c r="Z209" s="143"/>
      <c r="AA209" s="143"/>
    </row>
    <row r="210" spans="1:27" ht="13.5">
      <c r="A21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10" s="9">
        <v>289</v>
      </c>
      <c r="C210" s="111" t="str">
        <f t="shared" si="22"/>
        <v>2级-1级</v>
      </c>
      <c r="D210" s="111" t="s">
        <v>66</v>
      </c>
      <c r="E210" s="111" t="s">
        <v>93</v>
      </c>
      <c r="F210" s="111" t="s">
        <v>64</v>
      </c>
      <c r="G210" s="111" t="s">
        <v>65</v>
      </c>
      <c r="H210" s="12" t="s">
        <v>330</v>
      </c>
      <c r="I210" s="12"/>
      <c r="J210" s="227">
        <v>193069.32</v>
      </c>
      <c r="K210" s="15"/>
      <c r="L210" s="15"/>
      <c r="M210" s="170"/>
      <c r="N210" s="24">
        <f t="shared" si="20"/>
        <v>193069.32</v>
      </c>
      <c r="O210" s="18"/>
      <c r="P210" s="58" t="str">
        <f t="shared" si="19"/>
        <v>待核对</v>
      </c>
      <c r="Q210" s="62"/>
      <c r="R210" s="62"/>
      <c r="S210" s="63"/>
      <c r="T210">
        <v>109</v>
      </c>
      <c r="U210" s="62"/>
      <c r="V210" s="63"/>
      <c r="W210" s="64"/>
      <c r="X210" s="64"/>
      <c r="Y210" s="65"/>
      <c r="Z210" s="66">
        <f>ROUND(J210-V210-Y210,2)</f>
        <v>193069.32</v>
      </c>
      <c r="AA210" s="66" t="e">
        <f>ROUND(M210+P210-S210,2)</f>
        <v>#VALUE!</v>
      </c>
    </row>
    <row r="211" spans="1:27" ht="13.5">
      <c r="A21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11" s="9">
        <v>57</v>
      </c>
      <c r="C211" s="111" t="str">
        <f t="shared" si="22"/>
        <v>4级-4级</v>
      </c>
      <c r="D211" s="111" t="s">
        <v>72</v>
      </c>
      <c r="E211" s="111" t="s">
        <v>167</v>
      </c>
      <c r="F211" s="111" t="s">
        <v>72</v>
      </c>
      <c r="G211" s="111" t="s">
        <v>76</v>
      </c>
      <c r="H211" s="219" t="s">
        <v>165</v>
      </c>
      <c r="I211" s="222" t="s">
        <v>3</v>
      </c>
      <c r="J211" s="227">
        <v>192372.86</v>
      </c>
      <c r="K211" s="22"/>
      <c r="L211" s="23"/>
      <c r="M211" s="205"/>
      <c r="N211" s="24">
        <f t="shared" si="20"/>
        <v>192372.86</v>
      </c>
      <c r="O211" s="20"/>
      <c r="P211" s="58" t="str">
        <f t="shared" si="19"/>
        <v>待核对</v>
      </c>
      <c r="Q211" s="33"/>
      <c r="R211" s="33"/>
      <c r="S211" s="33"/>
      <c r="T211">
        <v>129</v>
      </c>
      <c r="U211" s="163"/>
      <c r="V211" s="163"/>
      <c r="W211" s="163"/>
      <c r="X211" s="163"/>
      <c r="Y211" s="163"/>
      <c r="Z211" s="163"/>
      <c r="AA211" s="163"/>
    </row>
    <row r="212" spans="1:27" ht="13.5">
      <c r="A21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12" s="9">
        <v>196</v>
      </c>
      <c r="C212" s="111" t="str">
        <f t="shared" si="22"/>
        <v>2级-4级</v>
      </c>
      <c r="D212" s="111" t="s">
        <v>66</v>
      </c>
      <c r="E212" s="111" t="s">
        <v>253</v>
      </c>
      <c r="F212" s="111" t="s">
        <v>72</v>
      </c>
      <c r="G212" s="219" t="s">
        <v>264</v>
      </c>
      <c r="H212" s="194" t="s">
        <v>165</v>
      </c>
      <c r="I212" s="222" t="s">
        <v>3</v>
      </c>
      <c r="J212" s="227">
        <v>189961.44</v>
      </c>
      <c r="K212" s="22"/>
      <c r="L212" s="23"/>
      <c r="M212" s="202"/>
      <c r="N212" s="24">
        <f t="shared" si="20"/>
        <v>189961.44</v>
      </c>
      <c r="O212" s="20"/>
      <c r="P212" s="58" t="str">
        <f t="shared" si="19"/>
        <v>待核对</v>
      </c>
      <c r="Q212" s="20"/>
      <c r="R212" s="20"/>
      <c r="S212" s="20"/>
      <c r="T212">
        <v>6</v>
      </c>
      <c r="U212" s="143"/>
      <c r="V212" s="143"/>
      <c r="W212" s="143"/>
      <c r="X212" s="143"/>
      <c r="Y212" s="143"/>
      <c r="Z212" s="143"/>
      <c r="AA212" s="143"/>
    </row>
    <row r="213" spans="1:27" ht="39">
      <c r="A21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3" s="9">
        <v>312</v>
      </c>
      <c r="C213" s="111" t="str">
        <f t="shared" si="22"/>
        <v>4级-3级</v>
      </c>
      <c r="D213" s="111" t="s">
        <v>72</v>
      </c>
      <c r="E213" s="111" t="s">
        <v>97</v>
      </c>
      <c r="F213" s="111" t="s">
        <v>69</v>
      </c>
      <c r="G213" s="111" t="s">
        <v>350</v>
      </c>
      <c r="H213" s="194" t="s">
        <v>306</v>
      </c>
      <c r="I213" s="222" t="s">
        <v>3</v>
      </c>
      <c r="J213" s="227">
        <v>184215.61</v>
      </c>
      <c r="K213" s="22" t="s">
        <v>277</v>
      </c>
      <c r="L213" s="23" t="s">
        <v>9</v>
      </c>
      <c r="M213" s="202">
        <v>184215.61</v>
      </c>
      <c r="N213" s="24">
        <f t="shared" si="20"/>
        <v>0</v>
      </c>
      <c r="O213" s="20"/>
      <c r="P213" s="58" t="str">
        <f t="shared" si="19"/>
        <v>OK</v>
      </c>
      <c r="Q213" s="20"/>
      <c r="R213" s="20"/>
      <c r="S213" s="20"/>
      <c r="T213">
        <v>20</v>
      </c>
      <c r="U213" s="163"/>
      <c r="V213" s="163"/>
      <c r="W213" s="163"/>
      <c r="X213" s="163"/>
      <c r="Y213" s="163"/>
      <c r="Z213" s="163"/>
      <c r="AA213" s="163"/>
    </row>
    <row r="214" spans="1:27" ht="13.5">
      <c r="A214" s="147" t="str">
        <f>HYPERLINK("C:\Users\chizh\Desktop\ffcell\提取结果.xlsx#'4内部关联现金流'!A1","[提取结果.xlsx]4内部关联现金流")</f>
        <v>[提取结果.xlsx]4内部关联现金流</v>
      </c>
      <c r="B214" s="9">
        <v>502</v>
      </c>
      <c r="C214" s="111" t="str">
        <f t="shared" si="22"/>
        <v>3级-4级</v>
      </c>
      <c r="D214" s="111" t="s">
        <v>69</v>
      </c>
      <c r="E214" s="111" t="s">
        <v>199</v>
      </c>
      <c r="F214" s="98" t="s">
        <v>72</v>
      </c>
      <c r="G214" s="98" t="s">
        <v>76</v>
      </c>
      <c r="H214" s="220" t="s">
        <v>276</v>
      </c>
      <c r="I214" s="222" t="s">
        <v>5</v>
      </c>
      <c r="J214" s="227">
        <v>181738.82</v>
      </c>
      <c r="K214" s="22"/>
      <c r="L214" s="23"/>
      <c r="M214" s="202"/>
      <c r="N214" s="24">
        <f t="shared" si="20"/>
        <v>181738.82</v>
      </c>
      <c r="O214" s="20"/>
      <c r="P214" s="58" t="str">
        <f t="shared" si="19"/>
        <v>待核对</v>
      </c>
      <c r="Q214" s="20"/>
      <c r="R214" s="20"/>
      <c r="S214" s="20"/>
      <c r="T214">
        <v>91</v>
      </c>
      <c r="U214" s="163"/>
      <c r="V214" s="163"/>
      <c r="W214" s="163"/>
      <c r="X214" s="163"/>
      <c r="Y214" s="163"/>
      <c r="Z214" s="163"/>
      <c r="AA214" s="163"/>
    </row>
    <row r="215" spans="1:27" ht="39">
      <c r="A215" s="147" t="str">
        <f>HYPERLINK("C:\Users\chizh\Desktop\ffcell\提取结果.xlsx#'4内部关联现金流'!A1","[提取结果.xlsx]4内部关联现金流")</f>
        <v>[提取结果.xlsx]4内部关联现金流</v>
      </c>
      <c r="B215" s="9">
        <v>456</v>
      </c>
      <c r="C215" s="111" t="str">
        <f t="shared" si="22"/>
        <v>3级-3级</v>
      </c>
      <c r="D215" s="228" t="s">
        <v>69</v>
      </c>
      <c r="E215" s="111" t="s">
        <v>80</v>
      </c>
      <c r="F215" s="228" t="s">
        <v>69</v>
      </c>
      <c r="G215" s="228" t="s">
        <v>158</v>
      </c>
      <c r="H215" s="102" t="s">
        <v>380</v>
      </c>
      <c r="I215" s="222" t="s">
        <v>3</v>
      </c>
      <c r="J215" s="229">
        <v>177413</v>
      </c>
      <c r="K215" s="22"/>
      <c r="L215" s="23" t="s">
        <v>6</v>
      </c>
      <c r="M215" s="202">
        <v>177413</v>
      </c>
      <c r="N215" s="24">
        <f t="shared" si="20"/>
        <v>0</v>
      </c>
      <c r="O215" s="20"/>
      <c r="P215" s="58" t="str">
        <f t="shared" si="19"/>
        <v>OK</v>
      </c>
      <c r="Q215" s="20"/>
      <c r="R215" s="20"/>
      <c r="S215" s="20"/>
      <c r="T215">
        <v>37</v>
      </c>
      <c r="U215" s="163"/>
      <c r="V215" s="163"/>
      <c r="W215" s="163"/>
      <c r="X215" s="163"/>
      <c r="Y215" s="163"/>
      <c r="Z215" s="163"/>
      <c r="AA215" s="163"/>
    </row>
    <row r="216" spans="1:27" ht="13.5">
      <c r="A21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16" s="9">
        <v>754</v>
      </c>
      <c r="C216" s="218" t="str">
        <f t="shared" si="22"/>
        <v>3级-4级</v>
      </c>
      <c r="D216" s="218" t="s">
        <v>69</v>
      </c>
      <c r="E216" s="235" t="s">
        <v>349</v>
      </c>
      <c r="F216" s="218" t="s">
        <v>72</v>
      </c>
      <c r="G216" s="218" t="s">
        <v>76</v>
      </c>
      <c r="H216" s="76" t="s">
        <v>657</v>
      </c>
      <c r="I216" s="195" t="s">
        <v>5</v>
      </c>
      <c r="J216" s="227">
        <v>176676.18</v>
      </c>
      <c r="K216" s="54"/>
      <c r="L216" s="55"/>
      <c r="M216" s="203"/>
      <c r="N216" s="24">
        <f t="shared" si="20"/>
        <v>176676.18</v>
      </c>
      <c r="O216" s="58"/>
      <c r="P216" s="58" t="str">
        <f t="shared" si="19"/>
        <v>待核对</v>
      </c>
      <c r="Q216" s="58"/>
      <c r="R216" s="58"/>
      <c r="S216" s="58"/>
      <c r="T216">
        <v>347</v>
      </c>
    </row>
    <row r="217" spans="1:27" ht="12.75" customHeight="1">
      <c r="A21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7" s="9">
        <v>349</v>
      </c>
      <c r="C217" s="224" t="str">
        <f t="shared" si="22"/>
        <v>4级-2级</v>
      </c>
      <c r="D217" s="111" t="s">
        <v>72</v>
      </c>
      <c r="E217" s="111" t="s">
        <v>76</v>
      </c>
      <c r="F217" s="231" t="s">
        <v>66</v>
      </c>
      <c r="G217" s="231" t="s">
        <v>78</v>
      </c>
      <c r="H217" s="194" t="s">
        <v>306</v>
      </c>
      <c r="I217" s="222" t="s">
        <v>3</v>
      </c>
      <c r="J217" s="227">
        <v>175541.62</v>
      </c>
      <c r="K217" s="22"/>
      <c r="L217" s="23"/>
      <c r="M217" s="202"/>
      <c r="N217" s="24">
        <f t="shared" si="20"/>
        <v>175541.62</v>
      </c>
      <c r="O217" s="20"/>
      <c r="P217" s="58" t="str">
        <f t="shared" si="19"/>
        <v>待核对</v>
      </c>
      <c r="Q217" s="20"/>
      <c r="R217" s="20"/>
      <c r="S217" s="20"/>
      <c r="T217">
        <v>12</v>
      </c>
    </row>
    <row r="218" spans="1:27" ht="12.75" customHeight="1">
      <c r="A21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18" s="9">
        <v>661</v>
      </c>
      <c r="C218" s="111" t="s">
        <v>506</v>
      </c>
      <c r="D218" s="111" t="s">
        <v>66</v>
      </c>
      <c r="E218" s="111" t="s">
        <v>175</v>
      </c>
      <c r="F218" s="111" t="s">
        <v>66</v>
      </c>
      <c r="G218" s="111" t="s">
        <v>524</v>
      </c>
      <c r="H218" s="194" t="s">
        <v>165</v>
      </c>
      <c r="I218" s="222" t="s">
        <v>9</v>
      </c>
      <c r="J218" s="227">
        <v>166899.26999999999</v>
      </c>
      <c r="K218" s="22"/>
      <c r="L218" s="23"/>
      <c r="M218" s="202"/>
      <c r="N218" s="24">
        <f t="shared" si="20"/>
        <v>166899.26999999999</v>
      </c>
      <c r="O218" s="20"/>
      <c r="P218" s="58" t="str">
        <f t="shared" si="19"/>
        <v>待核对</v>
      </c>
      <c r="Q218" s="20"/>
      <c r="R218" s="20"/>
      <c r="S218" s="20"/>
      <c r="T218">
        <v>89</v>
      </c>
    </row>
    <row r="219" spans="1:27" ht="12.75" customHeight="1">
      <c r="A21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9" s="9">
        <v>377</v>
      </c>
      <c r="C219" s="224" t="str">
        <f t="shared" ref="C219:C227" si="23">TEXT(D219,"000")&amp;"-"&amp;TEXT(F219,"000")</f>
        <v>4级-3级</v>
      </c>
      <c r="D219" s="111" t="s">
        <v>72</v>
      </c>
      <c r="E219" s="111" t="s">
        <v>76</v>
      </c>
      <c r="F219" s="231" t="s">
        <v>69</v>
      </c>
      <c r="G219" s="231" t="s">
        <v>316</v>
      </c>
      <c r="H219" s="194" t="s">
        <v>306</v>
      </c>
      <c r="I219" s="222" t="s">
        <v>3</v>
      </c>
      <c r="J219" s="227">
        <v>154525.68</v>
      </c>
      <c r="K219" s="22"/>
      <c r="L219" s="23"/>
      <c r="M219" s="202"/>
      <c r="N219" s="24">
        <f t="shared" si="20"/>
        <v>154525.68</v>
      </c>
      <c r="O219" s="20"/>
      <c r="P219" s="58" t="str">
        <f t="shared" si="19"/>
        <v>待核对</v>
      </c>
      <c r="Q219" s="20"/>
      <c r="R219" s="20"/>
      <c r="S219" s="20"/>
      <c r="T219">
        <v>40</v>
      </c>
    </row>
    <row r="220" spans="1:27" ht="12.75" customHeight="1">
      <c r="A22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0" s="9">
        <v>333</v>
      </c>
      <c r="C220" s="111" t="str">
        <f t="shared" si="23"/>
        <v>4级-4级</v>
      </c>
      <c r="D220" s="111" t="s">
        <v>72</v>
      </c>
      <c r="E220" s="111" t="s">
        <v>97</v>
      </c>
      <c r="F220" s="111" t="s">
        <v>72</v>
      </c>
      <c r="G220" s="111" t="s">
        <v>76</v>
      </c>
      <c r="H220" s="76" t="s">
        <v>185</v>
      </c>
      <c r="I220" s="222" t="s">
        <v>5</v>
      </c>
      <c r="J220" s="227">
        <v>152480.99</v>
      </c>
      <c r="K220" s="22"/>
      <c r="L220" s="23"/>
      <c r="M220" s="202"/>
      <c r="N220" s="24">
        <f t="shared" si="20"/>
        <v>152480.99</v>
      </c>
      <c r="O220" s="20"/>
      <c r="P220" s="58" t="str">
        <f t="shared" si="19"/>
        <v>待核对</v>
      </c>
      <c r="Q220" s="20"/>
      <c r="R220" s="20"/>
      <c r="S220" s="20"/>
      <c r="T220">
        <v>41</v>
      </c>
    </row>
    <row r="221" spans="1:27" ht="39">
      <c r="A22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1" s="9">
        <v>275</v>
      </c>
      <c r="C221" s="111" t="str">
        <f t="shared" si="23"/>
        <v>2级-1级</v>
      </c>
      <c r="D221" s="111" t="s">
        <v>66</v>
      </c>
      <c r="E221" s="111" t="s">
        <v>95</v>
      </c>
      <c r="F221" s="111" t="s">
        <v>64</v>
      </c>
      <c r="G221" s="111" t="s">
        <v>65</v>
      </c>
      <c r="H221" s="219" t="s">
        <v>256</v>
      </c>
      <c r="I221" s="222" t="s">
        <v>5</v>
      </c>
      <c r="J221" s="227">
        <v>150000</v>
      </c>
      <c r="K221" s="22" t="s">
        <v>91</v>
      </c>
      <c r="L221" s="23" t="s">
        <v>24</v>
      </c>
      <c r="M221" s="205">
        <v>150000</v>
      </c>
      <c r="N221" s="24">
        <f t="shared" si="20"/>
        <v>0</v>
      </c>
      <c r="O221" s="20"/>
      <c r="P221" s="58" t="str">
        <f t="shared" si="19"/>
        <v>OK</v>
      </c>
      <c r="Q221" s="20"/>
      <c r="R221" s="20"/>
      <c r="S221" s="20"/>
      <c r="T221">
        <v>95</v>
      </c>
      <c r="U221" s="162"/>
      <c r="V221" s="162"/>
      <c r="W221" s="162"/>
      <c r="X221" s="162"/>
      <c r="Y221" s="162"/>
      <c r="Z221" s="162"/>
      <c r="AA221" s="162"/>
    </row>
    <row r="222" spans="1:27" ht="39">
      <c r="A22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2" s="9">
        <v>288</v>
      </c>
      <c r="C222" s="111" t="str">
        <f t="shared" si="23"/>
        <v>2级-1级</v>
      </c>
      <c r="D222" s="111" t="s">
        <v>66</v>
      </c>
      <c r="E222" s="111" t="s">
        <v>92</v>
      </c>
      <c r="F222" s="111" t="s">
        <v>64</v>
      </c>
      <c r="G222" s="111" t="s">
        <v>65</v>
      </c>
      <c r="H222" s="219" t="s">
        <v>256</v>
      </c>
      <c r="I222" s="222" t="s">
        <v>5</v>
      </c>
      <c r="J222" s="227">
        <v>150000</v>
      </c>
      <c r="K222" s="22" t="s">
        <v>91</v>
      </c>
      <c r="L222" s="23" t="s">
        <v>24</v>
      </c>
      <c r="M222" s="205">
        <v>150000</v>
      </c>
      <c r="N222" s="24">
        <f t="shared" si="20"/>
        <v>0</v>
      </c>
      <c r="O222" s="20"/>
      <c r="P222" s="58" t="str">
        <f t="shared" si="19"/>
        <v>OK</v>
      </c>
      <c r="Q222" s="20"/>
      <c r="R222" s="20"/>
      <c r="S222" s="20"/>
      <c r="T222">
        <v>108</v>
      </c>
      <c r="U222" s="162"/>
      <c r="V222" s="162"/>
      <c r="W222" s="162"/>
      <c r="X222" s="162"/>
      <c r="Y222" s="162"/>
      <c r="Z222" s="162"/>
      <c r="AA222" s="162"/>
    </row>
    <row r="223" spans="1:27" ht="13.5">
      <c r="A22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3" s="9">
        <v>285</v>
      </c>
      <c r="C223" s="111" t="str">
        <f t="shared" si="23"/>
        <v>2级-1级</v>
      </c>
      <c r="D223" s="111" t="s">
        <v>66</v>
      </c>
      <c r="E223" s="111" t="s">
        <v>92</v>
      </c>
      <c r="F223" s="111" t="s">
        <v>64</v>
      </c>
      <c r="G223" s="111" t="s">
        <v>65</v>
      </c>
      <c r="H223" s="12" t="s">
        <v>330</v>
      </c>
      <c r="I223" s="12" t="s">
        <v>256</v>
      </c>
      <c r="J223" s="227">
        <v>148514.88</v>
      </c>
      <c r="K223" s="15"/>
      <c r="L223" s="15"/>
      <c r="M223" s="170"/>
      <c r="N223" s="24">
        <f t="shared" si="20"/>
        <v>148514.88</v>
      </c>
      <c r="O223" s="18"/>
      <c r="P223" s="58" t="str">
        <f t="shared" si="19"/>
        <v>待核对</v>
      </c>
      <c r="Q223" s="62"/>
      <c r="R223" s="62"/>
      <c r="S223" s="63"/>
      <c r="T223">
        <v>105</v>
      </c>
      <c r="U223" s="164"/>
      <c r="V223" s="165"/>
      <c r="W223" s="166"/>
      <c r="X223" s="166"/>
      <c r="Y223" s="167"/>
      <c r="Z223" s="168">
        <f>ROUND(J223-V223-Y223,2)</f>
        <v>148514.88</v>
      </c>
      <c r="AA223" s="168" t="e">
        <f>ROUND(M223+P223-S223,2)</f>
        <v>#VALUE!</v>
      </c>
    </row>
    <row r="224" spans="1:27" ht="13.5">
      <c r="A22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4" s="9">
        <v>413</v>
      </c>
      <c r="C224" s="224" t="str">
        <f t="shared" si="23"/>
        <v>4级-2级</v>
      </c>
      <c r="D224" s="111" t="s">
        <v>72</v>
      </c>
      <c r="E224" s="111" t="s">
        <v>76</v>
      </c>
      <c r="F224" s="111" t="s">
        <v>66</v>
      </c>
      <c r="G224" s="111" t="s">
        <v>83</v>
      </c>
      <c r="H224" s="194" t="s">
        <v>165</v>
      </c>
      <c r="I224" s="222" t="s">
        <v>6</v>
      </c>
      <c r="J224" s="227">
        <v>147132.9</v>
      </c>
      <c r="K224" s="22"/>
      <c r="L224" s="23"/>
      <c r="M224" s="202"/>
      <c r="N224" s="24">
        <f t="shared" si="20"/>
        <v>147132.9</v>
      </c>
      <c r="O224" s="20"/>
      <c r="P224" s="58" t="str">
        <f t="shared" si="19"/>
        <v>待核对</v>
      </c>
      <c r="Q224" s="20"/>
      <c r="R224" s="20"/>
      <c r="S224" s="20"/>
      <c r="T224">
        <v>97</v>
      </c>
    </row>
    <row r="225" spans="1:27" ht="13.5">
      <c r="A225" s="147" t="str">
        <f>HYPERLINK("C:\Users\chizh\Desktop\ffcell\提取结果.xlsx#'4内部关联现金流'!A1","[提取结果.xlsx]4内部关联现金流")</f>
        <v>[提取结果.xlsx]4内部关联现金流</v>
      </c>
      <c r="B225" s="9">
        <v>472</v>
      </c>
      <c r="C225" s="111" t="str">
        <f t="shared" si="23"/>
        <v>1级-1级</v>
      </c>
      <c r="D225" s="101" t="s">
        <v>64</v>
      </c>
      <c r="E225" s="111" t="s">
        <v>80</v>
      </c>
      <c r="F225" s="101" t="s">
        <v>64</v>
      </c>
      <c r="G225" s="228" t="s">
        <v>65</v>
      </c>
      <c r="H225" s="102" t="s">
        <v>380</v>
      </c>
      <c r="I225" s="222" t="s">
        <v>3</v>
      </c>
      <c r="J225" s="229">
        <v>143533.5</v>
      </c>
      <c r="K225" s="22"/>
      <c r="L225" s="23"/>
      <c r="M225" s="202"/>
      <c r="N225" s="24">
        <f t="shared" si="20"/>
        <v>143533.5</v>
      </c>
      <c r="O225" s="20"/>
      <c r="P225" s="58" t="str">
        <f t="shared" si="19"/>
        <v>待核对</v>
      </c>
      <c r="Q225" s="20"/>
      <c r="R225" s="20"/>
      <c r="S225" s="20"/>
      <c r="T225">
        <v>53</v>
      </c>
    </row>
    <row r="226" spans="1:27" ht="13.5">
      <c r="A22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26" s="9">
        <v>756</v>
      </c>
      <c r="C226" s="218" t="str">
        <f t="shared" si="23"/>
        <v>3级-2级</v>
      </c>
      <c r="D226" s="218" t="s">
        <v>69</v>
      </c>
      <c r="E226" s="218" t="s">
        <v>358</v>
      </c>
      <c r="F226" s="218" t="s">
        <v>66</v>
      </c>
      <c r="G226" s="218" t="s">
        <v>106</v>
      </c>
      <c r="H226" s="76" t="s">
        <v>658</v>
      </c>
      <c r="I226" s="195" t="s">
        <v>3</v>
      </c>
      <c r="J226" s="227">
        <v>143166.51</v>
      </c>
      <c r="K226" s="54"/>
      <c r="L226" s="55"/>
      <c r="M226" s="204"/>
      <c r="N226" s="24">
        <f t="shared" si="20"/>
        <v>143166.51</v>
      </c>
      <c r="O226" s="58"/>
      <c r="P226" s="58" t="str">
        <f t="shared" si="19"/>
        <v>待核对</v>
      </c>
      <c r="Q226" s="58"/>
      <c r="R226" s="58"/>
      <c r="S226" s="58"/>
      <c r="T226">
        <v>349</v>
      </c>
    </row>
    <row r="227" spans="1:27" ht="12.75" customHeight="1">
      <c r="A22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7" s="9">
        <v>386</v>
      </c>
      <c r="C227" s="224" t="str">
        <f t="shared" si="23"/>
        <v>4级-2级</v>
      </c>
      <c r="D227" s="111" t="s">
        <v>72</v>
      </c>
      <c r="E227" s="111" t="s">
        <v>76</v>
      </c>
      <c r="F227" s="231" t="s">
        <v>66</v>
      </c>
      <c r="G227" s="231" t="s">
        <v>169</v>
      </c>
      <c r="H227" s="76" t="s">
        <v>366</v>
      </c>
      <c r="I227" s="222" t="s">
        <v>3</v>
      </c>
      <c r="J227" s="227">
        <v>142812.69</v>
      </c>
      <c r="K227" s="22"/>
      <c r="L227" s="23"/>
      <c r="M227" s="202"/>
      <c r="N227" s="24">
        <f t="shared" si="20"/>
        <v>142812.69</v>
      </c>
      <c r="O227" s="20"/>
      <c r="P227" s="58" t="str">
        <f t="shared" si="19"/>
        <v>待核对</v>
      </c>
      <c r="Q227" s="20"/>
      <c r="R227" s="20"/>
      <c r="S227" s="20"/>
      <c r="T227">
        <v>52</v>
      </c>
    </row>
    <row r="228" spans="1:27" ht="12.75" customHeight="1">
      <c r="A22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28" s="9">
        <v>688</v>
      </c>
      <c r="C228" s="218" t="e">
        <f>TEXT(#REF!,"000")&amp;"-"&amp;TEXT(#REF!,"000")</f>
        <v>#REF!</v>
      </c>
      <c r="D228" s="218" t="s">
        <v>69</v>
      </c>
      <c r="E228" s="218" t="s">
        <v>196</v>
      </c>
      <c r="F228" s="218" t="s">
        <v>66</v>
      </c>
      <c r="G228" s="218" t="s">
        <v>84</v>
      </c>
      <c r="H228" s="144" t="s">
        <v>578</v>
      </c>
      <c r="I228" s="195" t="s">
        <v>9</v>
      </c>
      <c r="J228" s="227">
        <v>142363</v>
      </c>
      <c r="K228" s="54"/>
      <c r="L228" s="55"/>
      <c r="M228" s="203"/>
      <c r="N228" s="24">
        <f t="shared" si="20"/>
        <v>142363</v>
      </c>
      <c r="O228" s="58"/>
      <c r="P228" s="58" t="str">
        <f t="shared" si="19"/>
        <v>待核对</v>
      </c>
      <c r="Q228" s="58"/>
      <c r="R228" s="58"/>
      <c r="S228" s="58"/>
      <c r="T228">
        <v>100</v>
      </c>
    </row>
    <row r="229" spans="1:27" ht="39">
      <c r="A22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229" s="9">
        <v>172</v>
      </c>
      <c r="C229" s="111" t="str">
        <f>TEXT(D229,"000")&amp;"-"&amp;TEXT(F229,"000")</f>
        <v>2级-3级</v>
      </c>
      <c r="D229" s="111" t="s">
        <v>66</v>
      </c>
      <c r="E229" s="111" t="s">
        <v>84</v>
      </c>
      <c r="F229" s="111" t="s">
        <v>69</v>
      </c>
      <c r="G229" s="111" t="s">
        <v>195</v>
      </c>
      <c r="H229" s="76" t="s">
        <v>241</v>
      </c>
      <c r="I229" s="222" t="s">
        <v>3</v>
      </c>
      <c r="J229" s="227">
        <v>142157.63</v>
      </c>
      <c r="K229" s="22" t="s">
        <v>555</v>
      </c>
      <c r="L229" s="23" t="s">
        <v>9</v>
      </c>
      <c r="M229" s="202">
        <v>131982.79</v>
      </c>
      <c r="N229" s="24">
        <f t="shared" si="20"/>
        <v>10174.839999999997</v>
      </c>
      <c r="O229" s="20"/>
      <c r="P229" s="58" t="str">
        <f t="shared" si="19"/>
        <v>待核对</v>
      </c>
      <c r="Q229" s="20"/>
      <c r="R229" s="20"/>
      <c r="S229" s="20"/>
      <c r="T229">
        <v>23</v>
      </c>
    </row>
    <row r="230" spans="1:27" ht="13.5">
      <c r="A23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0" s="9">
        <v>317</v>
      </c>
      <c r="C230" s="111" t="str">
        <f>TEXT(D230,"000")&amp;"-"&amp;TEXT(F230,"000")</f>
        <v>4级-3级</v>
      </c>
      <c r="D230" s="111" t="s">
        <v>72</v>
      </c>
      <c r="E230" s="111" t="s">
        <v>97</v>
      </c>
      <c r="F230" s="111" t="s">
        <v>69</v>
      </c>
      <c r="G230" s="111" t="s">
        <v>351</v>
      </c>
      <c r="H230" s="194" t="s">
        <v>306</v>
      </c>
      <c r="I230" s="222" t="s">
        <v>3</v>
      </c>
      <c r="J230" s="227">
        <v>140567</v>
      </c>
      <c r="K230" s="22"/>
      <c r="L230" s="23"/>
      <c r="M230" s="202"/>
      <c r="N230" s="24">
        <f t="shared" si="20"/>
        <v>140567</v>
      </c>
      <c r="O230" s="20"/>
      <c r="P230" s="58" t="str">
        <f t="shared" si="19"/>
        <v>待核对</v>
      </c>
      <c r="Q230" s="20"/>
      <c r="R230" s="20"/>
      <c r="S230" s="20"/>
      <c r="T230">
        <v>25</v>
      </c>
    </row>
    <row r="231" spans="1:27" ht="13.5">
      <c r="A231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31" s="9">
        <v>604</v>
      </c>
      <c r="C231" s="111" t="s">
        <v>504</v>
      </c>
      <c r="D231" s="111" t="s">
        <v>69</v>
      </c>
      <c r="E231" s="111" t="s">
        <v>158</v>
      </c>
      <c r="F231" s="111" t="s">
        <v>72</v>
      </c>
      <c r="G231" s="111" t="s">
        <v>76</v>
      </c>
      <c r="H231" s="76"/>
      <c r="I231" s="222" t="s">
        <v>3</v>
      </c>
      <c r="J231" s="227">
        <v>140339</v>
      </c>
      <c r="K231" s="22"/>
      <c r="L231" s="23"/>
      <c r="M231" s="202"/>
      <c r="N231" s="24">
        <f t="shared" si="20"/>
        <v>140339</v>
      </c>
      <c r="O231" s="20"/>
      <c r="P231" s="58" t="str">
        <f t="shared" si="19"/>
        <v>待核对</v>
      </c>
      <c r="Q231" s="20"/>
      <c r="R231" s="20"/>
      <c r="S231" s="20"/>
      <c r="T231">
        <v>26</v>
      </c>
    </row>
    <row r="232" spans="1:27" ht="12.75" customHeight="1">
      <c r="A232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232" s="9">
        <v>139</v>
      </c>
      <c r="C232" s="111" t="str">
        <f t="shared" ref="C232:C239" si="24">TEXT(D232,"000")&amp;"-"&amp;TEXT(F232,"000")</f>
        <v>2级-2级</v>
      </c>
      <c r="D232" s="111" t="s">
        <v>66</v>
      </c>
      <c r="E232" s="111" t="s">
        <v>179</v>
      </c>
      <c r="F232" s="111" t="s">
        <v>66</v>
      </c>
      <c r="G232" s="111" t="s">
        <v>175</v>
      </c>
      <c r="H232" s="76" t="s">
        <v>201</v>
      </c>
      <c r="I232" s="222" t="s">
        <v>6</v>
      </c>
      <c r="J232" s="227">
        <v>138578.68</v>
      </c>
      <c r="K232" s="22"/>
      <c r="L232" s="23"/>
      <c r="M232" s="202"/>
      <c r="N232" s="24">
        <f t="shared" si="20"/>
        <v>138578.68</v>
      </c>
      <c r="O232" s="20"/>
      <c r="P232" s="58" t="str">
        <f t="shared" si="19"/>
        <v>待核对</v>
      </c>
      <c r="Q232" s="20"/>
      <c r="R232" s="20"/>
      <c r="S232" s="20"/>
      <c r="T232">
        <v>26</v>
      </c>
    </row>
    <row r="233" spans="1:27" ht="39">
      <c r="A233" s="147" t="str">
        <f>HYPERLINK("C:\Users\chizh\Desktop\ffcell\提取结果.xlsx#'4内部关联现金流'!A1","[提取结果.xlsx]4内部关联现金流")</f>
        <v>[提取结果.xlsx]4内部关联现金流</v>
      </c>
      <c r="B233" s="9">
        <v>500</v>
      </c>
      <c r="C233" s="111" t="str">
        <f t="shared" si="24"/>
        <v>3级-2级</v>
      </c>
      <c r="D233" s="111" t="s">
        <v>69</v>
      </c>
      <c r="E233" s="111" t="s">
        <v>199</v>
      </c>
      <c r="F233" s="98" t="s">
        <v>66</v>
      </c>
      <c r="G233" s="98" t="s">
        <v>90</v>
      </c>
      <c r="H233" s="220" t="s">
        <v>403</v>
      </c>
      <c r="I233" s="222" t="s">
        <v>6</v>
      </c>
      <c r="J233" s="227">
        <v>138248.70000000001</v>
      </c>
      <c r="K233" s="217" t="s">
        <v>297</v>
      </c>
      <c r="L233" s="237" t="s">
        <v>3</v>
      </c>
      <c r="M233" s="202">
        <v>138248.70000000001</v>
      </c>
      <c r="N233" s="24">
        <f t="shared" si="20"/>
        <v>0</v>
      </c>
      <c r="O233" s="20"/>
      <c r="P233" s="58" t="str">
        <f t="shared" si="19"/>
        <v>OK</v>
      </c>
      <c r="Q233" s="20"/>
      <c r="R233" s="20"/>
      <c r="S233" s="20"/>
      <c r="T233">
        <v>89</v>
      </c>
    </row>
    <row r="234" spans="1:27" ht="13.5">
      <c r="A23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34" s="9">
        <v>61</v>
      </c>
      <c r="C234" s="111" t="str">
        <f t="shared" si="24"/>
        <v>2级-2级</v>
      </c>
      <c r="D234" s="111" t="s">
        <v>66</v>
      </c>
      <c r="E234" s="111" t="s">
        <v>81</v>
      </c>
      <c r="F234" s="111" t="s">
        <v>66</v>
      </c>
      <c r="G234" s="111" t="s">
        <v>169</v>
      </c>
      <c r="H234" s="112" t="s">
        <v>129</v>
      </c>
      <c r="I234" s="222" t="s">
        <v>3</v>
      </c>
      <c r="J234" s="227">
        <v>138000</v>
      </c>
      <c r="K234" s="22"/>
      <c r="L234" s="23"/>
      <c r="M234" s="205"/>
      <c r="N234" s="24">
        <f t="shared" si="20"/>
        <v>138000</v>
      </c>
      <c r="O234" s="20"/>
      <c r="P234" s="58" t="str">
        <f t="shared" si="19"/>
        <v>待核对</v>
      </c>
      <c r="Q234" s="33"/>
      <c r="R234" s="33"/>
      <c r="S234" s="33"/>
      <c r="T234">
        <v>133</v>
      </c>
      <c r="W234" t="s">
        <v>708</v>
      </c>
    </row>
    <row r="235" spans="1:27" ht="13.5">
      <c r="A235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35" s="9">
        <v>570</v>
      </c>
      <c r="C235" s="111" t="str">
        <f t="shared" si="24"/>
        <v>2级-2级</v>
      </c>
      <c r="D235" s="111" t="s">
        <v>66</v>
      </c>
      <c r="E235" s="111" t="s">
        <v>90</v>
      </c>
      <c r="F235" s="111" t="s">
        <v>66</v>
      </c>
      <c r="G235" s="111" t="s">
        <v>106</v>
      </c>
      <c r="H235" s="76" t="s">
        <v>491</v>
      </c>
      <c r="I235" s="97" t="s">
        <v>7</v>
      </c>
      <c r="J235" s="227">
        <v>137885</v>
      </c>
      <c r="K235" s="54"/>
      <c r="L235" s="55"/>
      <c r="M235" s="203"/>
      <c r="N235" s="24">
        <f t="shared" si="20"/>
        <v>137885</v>
      </c>
      <c r="O235" s="58"/>
      <c r="P235" s="58" t="str">
        <f t="shared" si="19"/>
        <v>待核对</v>
      </c>
      <c r="Q235" s="58"/>
      <c r="R235" s="58"/>
      <c r="S235" s="58"/>
      <c r="T235">
        <v>13</v>
      </c>
    </row>
    <row r="236" spans="1:27" ht="13.5">
      <c r="A23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36" s="9">
        <v>202</v>
      </c>
      <c r="C236" s="111" t="str">
        <f t="shared" si="24"/>
        <v>2级-4级</v>
      </c>
      <c r="D236" s="111" t="s">
        <v>66</v>
      </c>
      <c r="E236" s="111" t="s">
        <v>74</v>
      </c>
      <c r="F236" s="111" t="s">
        <v>72</v>
      </c>
      <c r="G236" s="111" t="s">
        <v>76</v>
      </c>
      <c r="H236" s="112" t="s">
        <v>269</v>
      </c>
      <c r="I236" s="222" t="s">
        <v>9</v>
      </c>
      <c r="J236" s="227">
        <v>136605</v>
      </c>
      <c r="K236" s="54"/>
      <c r="L236" s="55"/>
      <c r="M236" s="204"/>
      <c r="N236" s="24">
        <f t="shared" si="20"/>
        <v>136605</v>
      </c>
      <c r="O236" s="58"/>
      <c r="P236" s="58" t="str">
        <f t="shared" si="19"/>
        <v>待核对</v>
      </c>
      <c r="Q236" s="58"/>
      <c r="R236" s="58"/>
      <c r="S236" s="58"/>
      <c r="T236">
        <v>12</v>
      </c>
      <c r="U236" s="162"/>
      <c r="V236" s="162"/>
      <c r="W236" s="162"/>
      <c r="X236" s="162"/>
      <c r="Y236" s="162"/>
      <c r="Z236" s="162"/>
      <c r="AA236" s="162"/>
    </row>
    <row r="237" spans="1:27" ht="13.5">
      <c r="A23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7" s="9">
        <v>300</v>
      </c>
      <c r="C237" s="111" t="str">
        <f t="shared" si="24"/>
        <v>4级-3级</v>
      </c>
      <c r="D237" s="111" t="s">
        <v>72</v>
      </c>
      <c r="E237" s="111" t="s">
        <v>97</v>
      </c>
      <c r="F237" s="111" t="s">
        <v>69</v>
      </c>
      <c r="G237" s="111" t="s">
        <v>231</v>
      </c>
      <c r="H237" s="220" t="s">
        <v>306</v>
      </c>
      <c r="I237" s="222" t="s">
        <v>3</v>
      </c>
      <c r="J237" s="227">
        <v>134531.51</v>
      </c>
      <c r="K237" s="22"/>
      <c r="L237" s="23"/>
      <c r="M237" s="202"/>
      <c r="N237" s="248">
        <f t="shared" si="20"/>
        <v>134531.51</v>
      </c>
      <c r="O237" s="20"/>
      <c r="P237" s="58" t="str">
        <f t="shared" si="19"/>
        <v>待核对</v>
      </c>
      <c r="Q237" s="20"/>
      <c r="R237" s="20"/>
      <c r="S237" s="20"/>
      <c r="T237">
        <v>8</v>
      </c>
    </row>
    <row r="238" spans="1:27" ht="13.5">
      <c r="A23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8" s="9">
        <v>302</v>
      </c>
      <c r="C238" s="111" t="str">
        <f t="shared" si="24"/>
        <v>4级-3级</v>
      </c>
      <c r="D238" s="111" t="s">
        <v>72</v>
      </c>
      <c r="E238" s="111" t="s">
        <v>97</v>
      </c>
      <c r="F238" s="111" t="s">
        <v>69</v>
      </c>
      <c r="G238" s="111" t="s">
        <v>180</v>
      </c>
      <c r="H238" s="194" t="s">
        <v>306</v>
      </c>
      <c r="I238" s="222" t="s">
        <v>3</v>
      </c>
      <c r="J238" s="227">
        <v>134531.51</v>
      </c>
      <c r="K238" s="22"/>
      <c r="L238" s="23"/>
      <c r="M238" s="202"/>
      <c r="N238" s="248">
        <f t="shared" si="20"/>
        <v>134531.51</v>
      </c>
      <c r="O238" s="20"/>
      <c r="P238" s="58" t="str">
        <f t="shared" si="19"/>
        <v>待核对</v>
      </c>
      <c r="Q238" s="20"/>
      <c r="R238" s="20"/>
      <c r="S238" s="20"/>
      <c r="T238">
        <v>10</v>
      </c>
    </row>
    <row r="239" spans="1:27" ht="12.75" customHeight="1">
      <c r="A23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9" s="9">
        <v>348</v>
      </c>
      <c r="C239" s="224" t="str">
        <f t="shared" si="24"/>
        <v>4级-3级</v>
      </c>
      <c r="D239" s="111" t="s">
        <v>72</v>
      </c>
      <c r="E239" s="111" t="s">
        <v>76</v>
      </c>
      <c r="F239" s="231" t="s">
        <v>69</v>
      </c>
      <c r="G239" s="231" t="s">
        <v>199</v>
      </c>
      <c r="H239" s="194" t="s">
        <v>306</v>
      </c>
      <c r="I239" s="222" t="s">
        <v>3</v>
      </c>
      <c r="J239" s="227">
        <v>133141.74</v>
      </c>
      <c r="K239" s="22" t="s">
        <v>407</v>
      </c>
      <c r="L239" s="23" t="s">
        <v>9</v>
      </c>
      <c r="M239" s="202">
        <v>133141.74</v>
      </c>
      <c r="N239" s="24">
        <f t="shared" si="20"/>
        <v>0</v>
      </c>
      <c r="O239" s="20"/>
      <c r="P239" s="58" t="str">
        <f t="shared" si="19"/>
        <v>OK</v>
      </c>
      <c r="Q239" s="20"/>
      <c r="R239" s="20"/>
      <c r="S239" s="20"/>
      <c r="T239">
        <v>11</v>
      </c>
    </row>
    <row r="240" spans="1:27" ht="39">
      <c r="A24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40" s="9">
        <v>584</v>
      </c>
      <c r="C240" s="111" t="s">
        <v>500</v>
      </c>
      <c r="D240" s="111" t="s">
        <v>69</v>
      </c>
      <c r="E240" s="111" t="s">
        <v>476</v>
      </c>
      <c r="F240" s="111" t="s">
        <v>66</v>
      </c>
      <c r="G240" s="111" t="s">
        <v>78</v>
      </c>
      <c r="H240" s="112"/>
      <c r="I240" s="222" t="s">
        <v>3</v>
      </c>
      <c r="J240" s="227">
        <v>124597.75999999999</v>
      </c>
      <c r="K240" s="217" t="s">
        <v>403</v>
      </c>
      <c r="L240" s="23" t="s">
        <v>6</v>
      </c>
      <c r="M240" s="205">
        <v>124597.75999999999</v>
      </c>
      <c r="N240" s="24">
        <f t="shared" si="20"/>
        <v>0</v>
      </c>
      <c r="O240" s="20"/>
      <c r="P240" s="58" t="str">
        <f t="shared" si="19"/>
        <v>OK</v>
      </c>
      <c r="Q240" s="20"/>
      <c r="R240" s="20"/>
      <c r="S240" s="20"/>
      <c r="T240">
        <v>4</v>
      </c>
    </row>
    <row r="241" spans="1:27" ht="26">
      <c r="A241" s="147" t="str">
        <f>HYPERLINK("C:\Users\chizh\Desktop\ffcell\提取结果.xlsx#'4内部关联现金流'!A1","[提取结果.xlsx]4内部关联现金流")</f>
        <v>[提取结果.xlsx]4内部关联现金流</v>
      </c>
      <c r="B241" s="9">
        <v>437</v>
      </c>
      <c r="C241" s="111" t="str">
        <f t="shared" ref="C241:C248" si="25">TEXT(D241,"000")&amp;"-"&amp;TEXT(F241,"000")</f>
        <v>4级-4级</v>
      </c>
      <c r="D241" s="98" t="s">
        <v>72</v>
      </c>
      <c r="E241" s="111" t="s">
        <v>80</v>
      </c>
      <c r="F241" s="98" t="s">
        <v>72</v>
      </c>
      <c r="G241" s="98" t="s">
        <v>73</v>
      </c>
      <c r="H241" s="222" t="s">
        <v>3</v>
      </c>
      <c r="I241" s="222" t="s">
        <v>3</v>
      </c>
      <c r="J241" s="229">
        <v>122673</v>
      </c>
      <c r="K241" s="22"/>
      <c r="L241" s="23"/>
      <c r="M241" s="202"/>
      <c r="N241" s="24">
        <f t="shared" ref="N241:N293" si="26">J241-M241</f>
        <v>122673</v>
      </c>
      <c r="O241" s="20"/>
      <c r="P241" s="58" t="str">
        <f t="shared" ref="P241:P292" si="27">IF(N241=0,"OK","待核对")</f>
        <v>待核对</v>
      </c>
      <c r="Q241" s="20"/>
      <c r="R241" s="20"/>
      <c r="S241" s="20"/>
      <c r="T241">
        <v>18</v>
      </c>
    </row>
    <row r="242" spans="1:27" ht="13.5">
      <c r="A242" s="147" t="str">
        <f>HYPERLINK("C:\Users\chizh\Desktop\ffcell\提取结果.xlsx#'4内部关联现金流-1'!A1","[提取结果.xlsx]4内部关联现金流-1")</f>
        <v>[提取结果.xlsx]4内部关联现金流-1</v>
      </c>
      <c r="B242" s="9">
        <v>554</v>
      </c>
      <c r="C242" s="111" t="str">
        <f t="shared" si="25"/>
        <v>3级-3级</v>
      </c>
      <c r="D242" s="111" t="s">
        <v>69</v>
      </c>
      <c r="E242" s="111" t="s">
        <v>415</v>
      </c>
      <c r="F242" s="111" t="s">
        <v>69</v>
      </c>
      <c r="G242" s="111" t="s">
        <v>180</v>
      </c>
      <c r="H242" s="76" t="s">
        <v>478</v>
      </c>
      <c r="I242" s="222" t="s">
        <v>9</v>
      </c>
      <c r="J242" s="227">
        <v>121344</v>
      </c>
      <c r="K242" s="22"/>
      <c r="L242" s="23"/>
      <c r="M242" s="202"/>
      <c r="N242" s="24">
        <f t="shared" si="26"/>
        <v>121344</v>
      </c>
      <c r="O242" s="20"/>
      <c r="P242" s="58" t="str">
        <f t="shared" si="27"/>
        <v>待核对</v>
      </c>
      <c r="Q242" s="20"/>
      <c r="R242" s="20"/>
      <c r="S242" s="20"/>
      <c r="T242">
        <v>97</v>
      </c>
    </row>
    <row r="243" spans="1:27" ht="13.5">
      <c r="A24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43" s="9">
        <v>801</v>
      </c>
      <c r="C243" s="218" t="str">
        <f t="shared" si="25"/>
        <v>3级-4级</v>
      </c>
      <c r="D243" s="218" t="s">
        <v>69</v>
      </c>
      <c r="E243" s="218" t="s">
        <v>347</v>
      </c>
      <c r="F243" s="218" t="s">
        <v>72</v>
      </c>
      <c r="G243" s="218" t="s">
        <v>97</v>
      </c>
      <c r="H243" s="220" t="s">
        <v>165</v>
      </c>
      <c r="I243" s="195" t="s">
        <v>5</v>
      </c>
      <c r="J243" s="227">
        <v>112431.56</v>
      </c>
      <c r="K243" s="54"/>
      <c r="L243" s="55"/>
      <c r="M243" s="204"/>
      <c r="N243" s="24">
        <f t="shared" si="26"/>
        <v>112431.56</v>
      </c>
      <c r="O243" s="58"/>
      <c r="P243" s="58" t="str">
        <f t="shared" si="27"/>
        <v>待核对</v>
      </c>
      <c r="Q243" s="58"/>
      <c r="R243" s="58"/>
      <c r="S243" s="58"/>
      <c r="T243">
        <v>448</v>
      </c>
    </row>
    <row r="244" spans="1:27" ht="39">
      <c r="A24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44" s="9">
        <v>240</v>
      </c>
      <c r="C244" s="111" t="str">
        <f t="shared" si="25"/>
        <v>2级-4级</v>
      </c>
      <c r="D244" s="111" t="s">
        <v>66</v>
      </c>
      <c r="E244" s="111" t="s">
        <v>82</v>
      </c>
      <c r="F244" s="111" t="s">
        <v>72</v>
      </c>
      <c r="G244" s="111" t="s">
        <v>76</v>
      </c>
      <c r="H244" s="220" t="s">
        <v>306</v>
      </c>
      <c r="I244" s="222" t="s">
        <v>9</v>
      </c>
      <c r="J244" s="227">
        <v>110608.66</v>
      </c>
      <c r="K244" s="54" t="s">
        <v>306</v>
      </c>
      <c r="L244" s="237" t="s">
        <v>3</v>
      </c>
      <c r="M244" s="203">
        <v>110608.66</v>
      </c>
      <c r="N244" s="24">
        <f t="shared" si="26"/>
        <v>0</v>
      </c>
      <c r="O244" s="58"/>
      <c r="P244" s="58" t="str">
        <f t="shared" si="27"/>
        <v>OK</v>
      </c>
      <c r="Q244" s="58"/>
      <c r="R244" s="58"/>
      <c r="S244" s="58"/>
      <c r="T244">
        <v>58</v>
      </c>
      <c r="U244" s="162"/>
      <c r="V244" s="162"/>
      <c r="W244" s="162"/>
      <c r="X244" s="162"/>
      <c r="Y244" s="162"/>
      <c r="Z244" s="162"/>
      <c r="AA244" s="162"/>
    </row>
    <row r="245" spans="1:27" ht="12.75" customHeight="1">
      <c r="A24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5" s="9">
        <v>408</v>
      </c>
      <c r="C245" s="224" t="str">
        <f t="shared" si="25"/>
        <v>4级-3级</v>
      </c>
      <c r="D245" s="111" t="s">
        <v>72</v>
      </c>
      <c r="E245" s="111" t="s">
        <v>76</v>
      </c>
      <c r="F245" s="111" t="s">
        <v>69</v>
      </c>
      <c r="G245" s="111" t="s">
        <v>364</v>
      </c>
      <c r="H245" s="194" t="s">
        <v>165</v>
      </c>
      <c r="I245" s="222" t="s">
        <v>6</v>
      </c>
      <c r="J245" s="227">
        <v>108035.29</v>
      </c>
      <c r="K245" s="22"/>
      <c r="L245" s="23"/>
      <c r="M245" s="202"/>
      <c r="N245" s="24">
        <f t="shared" si="26"/>
        <v>108035.29</v>
      </c>
      <c r="O245" s="20"/>
      <c r="P245" s="58" t="str">
        <f t="shared" si="27"/>
        <v>待核对</v>
      </c>
      <c r="Q245" s="20"/>
      <c r="R245" s="20"/>
      <c r="S245" s="20"/>
      <c r="T245">
        <v>88</v>
      </c>
    </row>
    <row r="246" spans="1:27" ht="13.5">
      <c r="A246" s="147" t="str">
        <f>HYPERLINK("C:\Users\chizh\Desktop\ffcell\提取结果.xlsx#'4内部关联现金流-1'!A1","[提取结果.xlsx]4内部关联现金流-1")</f>
        <v>[提取结果.xlsx]4内部关联现金流-1</v>
      </c>
      <c r="B246" s="9">
        <v>523</v>
      </c>
      <c r="C246" s="111" t="str">
        <f t="shared" si="25"/>
        <v>2级-3级</v>
      </c>
      <c r="D246" s="111" t="s">
        <v>66</v>
      </c>
      <c r="E246" s="111" t="s">
        <v>106</v>
      </c>
      <c r="F246" s="111" t="s">
        <v>69</v>
      </c>
      <c r="G246" s="111" t="s">
        <v>358</v>
      </c>
      <c r="H246" s="76" t="s">
        <v>432</v>
      </c>
      <c r="I246" s="222" t="s">
        <v>9</v>
      </c>
      <c r="J246" s="227">
        <v>107640.37</v>
      </c>
      <c r="K246" s="22"/>
      <c r="L246" s="23"/>
      <c r="M246" s="202"/>
      <c r="N246" s="24">
        <f t="shared" si="26"/>
        <v>107640.37</v>
      </c>
      <c r="O246" s="20"/>
      <c r="P246" s="58" t="str">
        <f t="shared" si="27"/>
        <v>待核对</v>
      </c>
      <c r="Q246" s="20"/>
      <c r="R246" s="20"/>
      <c r="S246" s="20"/>
      <c r="T246">
        <v>32</v>
      </c>
    </row>
    <row r="247" spans="1:27" ht="13.5">
      <c r="A24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7" s="9">
        <v>311</v>
      </c>
      <c r="C247" s="111" t="str">
        <f t="shared" si="25"/>
        <v>4级-3级</v>
      </c>
      <c r="D247" s="111" t="s">
        <v>72</v>
      </c>
      <c r="E247" s="111" t="s">
        <v>97</v>
      </c>
      <c r="F247" s="111" t="s">
        <v>69</v>
      </c>
      <c r="G247" s="111" t="s">
        <v>349</v>
      </c>
      <c r="H247" s="194" t="s">
        <v>165</v>
      </c>
      <c r="I247" s="222" t="s">
        <v>6</v>
      </c>
      <c r="J247" s="227">
        <v>107514.43</v>
      </c>
      <c r="K247" s="22"/>
      <c r="L247" s="23"/>
      <c r="M247" s="202"/>
      <c r="N247" s="24">
        <f t="shared" si="26"/>
        <v>107514.43</v>
      </c>
      <c r="O247" s="20"/>
      <c r="P247" s="58" t="str">
        <f t="shared" si="27"/>
        <v>待核对</v>
      </c>
      <c r="Q247" s="20"/>
      <c r="R247" s="20"/>
      <c r="S247" s="20"/>
      <c r="T247">
        <v>19</v>
      </c>
    </row>
    <row r="248" spans="1:27" ht="13.5">
      <c r="A24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48" s="9">
        <v>322</v>
      </c>
      <c r="C248" s="111" t="str">
        <f t="shared" si="25"/>
        <v>4级-3级</v>
      </c>
      <c r="D248" s="111" t="s">
        <v>72</v>
      </c>
      <c r="E248" s="111" t="s">
        <v>97</v>
      </c>
      <c r="F248" s="111" t="s">
        <v>69</v>
      </c>
      <c r="G248" s="111" t="s">
        <v>355</v>
      </c>
      <c r="H248" s="194" t="s">
        <v>306</v>
      </c>
      <c r="I248" s="222" t="s">
        <v>3</v>
      </c>
      <c r="J248" s="227">
        <v>107438.39999999999</v>
      </c>
      <c r="K248" s="22"/>
      <c r="L248" s="23"/>
      <c r="M248" s="202"/>
      <c r="N248" s="24">
        <f t="shared" si="26"/>
        <v>107438.39999999999</v>
      </c>
      <c r="O248" s="20"/>
      <c r="P248" s="58" t="str">
        <f t="shared" si="27"/>
        <v>待核对</v>
      </c>
      <c r="Q248" s="20"/>
      <c r="R248" s="20"/>
      <c r="S248" s="20"/>
      <c r="T248">
        <v>30</v>
      </c>
    </row>
    <row r="249" spans="1:27" ht="39">
      <c r="A24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49" s="9">
        <v>585</v>
      </c>
      <c r="C249" s="111" t="s">
        <v>499</v>
      </c>
      <c r="D249" s="111" t="s">
        <v>69</v>
      </c>
      <c r="E249" s="111" t="s">
        <v>476</v>
      </c>
      <c r="F249" s="111" t="s">
        <v>69</v>
      </c>
      <c r="G249" s="111" t="s">
        <v>293</v>
      </c>
      <c r="H249" s="112"/>
      <c r="I249" s="222" t="s">
        <v>3</v>
      </c>
      <c r="J249" s="227">
        <v>106516.07</v>
      </c>
      <c r="K249" s="217" t="s">
        <v>403</v>
      </c>
      <c r="L249" s="23" t="s">
        <v>6</v>
      </c>
      <c r="M249" s="205">
        <v>106516.07</v>
      </c>
      <c r="N249" s="24">
        <f t="shared" si="26"/>
        <v>0</v>
      </c>
      <c r="O249" s="20"/>
      <c r="P249" s="58" t="str">
        <f t="shared" si="27"/>
        <v>OK</v>
      </c>
      <c r="Q249" s="20"/>
      <c r="R249" s="20"/>
      <c r="S249" s="20"/>
      <c r="T249">
        <v>5</v>
      </c>
    </row>
    <row r="250" spans="1:27" ht="13.5">
      <c r="A25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50" s="9">
        <v>879</v>
      </c>
      <c r="C250" s="111" t="str">
        <f>TEXT(D250,"000")&amp;"-"&amp;TEXT(F250,"000")</f>
        <v>3级-3级</v>
      </c>
      <c r="D250" s="111" t="s">
        <v>69</v>
      </c>
      <c r="E250" s="111" t="s">
        <v>293</v>
      </c>
      <c r="F250" s="111" t="s">
        <v>69</v>
      </c>
      <c r="G250" s="111" t="s">
        <v>476</v>
      </c>
      <c r="H250" s="219" t="s">
        <v>403</v>
      </c>
      <c r="I250" s="222" t="s">
        <v>6</v>
      </c>
      <c r="J250" s="227">
        <v>106516.07</v>
      </c>
      <c r="K250" s="22"/>
      <c r="L250" s="23"/>
      <c r="M250" s="202"/>
      <c r="N250" s="24">
        <f t="shared" si="26"/>
        <v>106516.07</v>
      </c>
      <c r="O250" s="20"/>
      <c r="P250" s="58" t="str">
        <f t="shared" si="27"/>
        <v>待核对</v>
      </c>
      <c r="Q250" s="20"/>
      <c r="R250" s="20"/>
      <c r="S250" s="20"/>
      <c r="T250">
        <v>60</v>
      </c>
    </row>
    <row r="251" spans="1:27" ht="39">
      <c r="A251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51" s="9">
        <v>566</v>
      </c>
      <c r="C251" s="111" t="str">
        <f>TEXT(D251,"000")&amp;"-"&amp;TEXT(F251,"000")</f>
        <v>2级-2级</v>
      </c>
      <c r="D251" s="111" t="s">
        <v>66</v>
      </c>
      <c r="E251" s="111" t="s">
        <v>90</v>
      </c>
      <c r="F251" s="111" t="s">
        <v>66</v>
      </c>
      <c r="G251" s="111" t="s">
        <v>175</v>
      </c>
      <c r="H251" s="112" t="s">
        <v>488</v>
      </c>
      <c r="I251" s="222" t="s">
        <v>6</v>
      </c>
      <c r="J251" s="227">
        <v>106060</v>
      </c>
      <c r="K251" s="217" t="s">
        <v>513</v>
      </c>
      <c r="L251" s="237" t="s">
        <v>3</v>
      </c>
      <c r="M251" s="203">
        <v>106060</v>
      </c>
      <c r="N251" s="24">
        <f t="shared" si="26"/>
        <v>0</v>
      </c>
      <c r="O251" s="58"/>
      <c r="P251" s="58" t="str">
        <f t="shared" si="27"/>
        <v>OK</v>
      </c>
      <c r="Q251" s="58"/>
      <c r="R251" s="58"/>
      <c r="S251" s="58"/>
      <c r="T251">
        <v>9</v>
      </c>
    </row>
    <row r="252" spans="1:27" ht="13.5">
      <c r="A25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52" s="9">
        <v>46</v>
      </c>
      <c r="C252" s="111" t="str">
        <f>TEXT(D252,"000")&amp;"-"&amp;TEXT(F252,"000")</f>
        <v>1级-2级</v>
      </c>
      <c r="D252" s="111" t="s">
        <v>64</v>
      </c>
      <c r="E252" s="111" t="s">
        <v>65</v>
      </c>
      <c r="F252" s="111" t="s">
        <v>66</v>
      </c>
      <c r="G252" s="111" t="s">
        <v>106</v>
      </c>
      <c r="H252" s="76" t="s">
        <v>107</v>
      </c>
      <c r="I252" s="222" t="s">
        <v>5</v>
      </c>
      <c r="J252" s="227">
        <v>100000</v>
      </c>
      <c r="K252" s="22"/>
      <c r="L252" s="23"/>
      <c r="M252" s="202"/>
      <c r="N252" s="24">
        <f t="shared" si="26"/>
        <v>100000</v>
      </c>
      <c r="O252" s="20"/>
      <c r="P252" s="58" t="str">
        <f t="shared" si="27"/>
        <v>待核对</v>
      </c>
      <c r="Q252" s="20"/>
      <c r="R252" s="20"/>
      <c r="S252" s="20"/>
      <c r="T252">
        <v>46</v>
      </c>
    </row>
    <row r="253" spans="1:27" ht="13.9" customHeight="1">
      <c r="A25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3" s="9">
        <v>238</v>
      </c>
      <c r="C253" s="111" t="str">
        <f>TEXT(D253,"000")&amp;"-"&amp;TEXT(F253,"000")</f>
        <v>2级-2级</v>
      </c>
      <c r="D253" s="111" t="s">
        <v>66</v>
      </c>
      <c r="E253" s="111" t="s">
        <v>82</v>
      </c>
      <c r="F253" s="111" t="s">
        <v>66</v>
      </c>
      <c r="G253" s="111" t="s">
        <v>106</v>
      </c>
      <c r="H253" s="112" t="s">
        <v>304</v>
      </c>
      <c r="I253" s="97" t="s">
        <v>14</v>
      </c>
      <c r="J253" s="227">
        <v>100000</v>
      </c>
      <c r="K253" s="54"/>
      <c r="L253" s="55"/>
      <c r="M253" s="204"/>
      <c r="N253" s="24">
        <f t="shared" si="26"/>
        <v>100000</v>
      </c>
      <c r="O253" s="58"/>
      <c r="P253" s="58" t="str">
        <f t="shared" si="27"/>
        <v>待核对</v>
      </c>
      <c r="Q253" s="58"/>
      <c r="R253" s="58"/>
      <c r="S253" s="58"/>
      <c r="T253">
        <v>56</v>
      </c>
      <c r="U253" s="162"/>
      <c r="V253" s="162"/>
      <c r="W253" s="162"/>
      <c r="X253" s="162"/>
      <c r="Y253" s="162"/>
      <c r="Z253" s="162"/>
      <c r="AA253" s="162"/>
    </row>
    <row r="254" spans="1:27" ht="13.9" customHeight="1">
      <c r="A25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54" s="9">
        <v>376</v>
      </c>
      <c r="C254" s="224" t="str">
        <f>TEXT(D254,"000")&amp;"-"&amp;TEXT(F254,"000")</f>
        <v>4级-2级</v>
      </c>
      <c r="D254" s="111" t="s">
        <v>72</v>
      </c>
      <c r="E254" s="111" t="s">
        <v>76</v>
      </c>
      <c r="F254" s="231" t="s">
        <v>66</v>
      </c>
      <c r="G254" s="230" t="s">
        <v>303</v>
      </c>
      <c r="H254" s="194" t="s">
        <v>306</v>
      </c>
      <c r="I254" s="222" t="s">
        <v>3</v>
      </c>
      <c r="J254" s="227">
        <v>98786.92</v>
      </c>
      <c r="K254" s="22"/>
      <c r="L254" s="23"/>
      <c r="M254" s="202"/>
      <c r="N254" s="24">
        <f t="shared" si="26"/>
        <v>98786.92</v>
      </c>
      <c r="O254" s="20"/>
      <c r="P254" s="58" t="str">
        <f t="shared" si="27"/>
        <v>待核对</v>
      </c>
      <c r="Q254" s="20"/>
      <c r="R254" s="20"/>
      <c r="S254" s="20"/>
      <c r="T254">
        <v>39</v>
      </c>
    </row>
    <row r="255" spans="1:27" ht="13.9" customHeight="1">
      <c r="A25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55" s="9">
        <v>632</v>
      </c>
      <c r="C255" s="111" t="s">
        <v>503</v>
      </c>
      <c r="D255" s="111" t="s">
        <v>69</v>
      </c>
      <c r="E255" s="111" t="s">
        <v>70</v>
      </c>
      <c r="F255" s="111" t="s">
        <v>64</v>
      </c>
      <c r="G255" s="111" t="s">
        <v>65</v>
      </c>
      <c r="H255" s="194" t="s">
        <v>256</v>
      </c>
      <c r="I255" s="222" t="s">
        <v>5</v>
      </c>
      <c r="J255" s="227">
        <v>98333.33</v>
      </c>
      <c r="K255" s="22" t="s">
        <v>91</v>
      </c>
      <c r="L255" s="23" t="s">
        <v>24</v>
      </c>
      <c r="M255" s="202">
        <v>98333.33</v>
      </c>
      <c r="N255" s="24">
        <f t="shared" si="26"/>
        <v>0</v>
      </c>
      <c r="O255" s="20"/>
      <c r="P255" s="58" t="str">
        <f t="shared" si="27"/>
        <v>OK</v>
      </c>
      <c r="Q255" s="20"/>
      <c r="R255" s="20"/>
      <c r="S255" s="20"/>
      <c r="T255">
        <v>57</v>
      </c>
    </row>
    <row r="256" spans="1:27" ht="13.9" customHeight="1">
      <c r="A25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6" s="9">
        <v>209</v>
      </c>
      <c r="C256" s="111" t="str">
        <f t="shared" ref="C256:C267" si="28">TEXT(D256,"000")&amp;"-"&amp;TEXT(F256,"000")</f>
        <v>2级-2级</v>
      </c>
      <c r="D256" s="111" t="s">
        <v>66</v>
      </c>
      <c r="E256" s="111" t="s">
        <v>281</v>
      </c>
      <c r="F256" s="111" t="s">
        <v>66</v>
      </c>
      <c r="G256" s="111" t="s">
        <v>282</v>
      </c>
      <c r="H256" s="112" t="s">
        <v>283</v>
      </c>
      <c r="I256" s="222" t="s">
        <v>5</v>
      </c>
      <c r="J256" s="227">
        <f>120000*0.8176</f>
        <v>98112</v>
      </c>
      <c r="K256" s="54" t="s">
        <v>284</v>
      </c>
      <c r="L256" s="55" t="s">
        <v>9</v>
      </c>
      <c r="M256" s="204">
        <v>98112</v>
      </c>
      <c r="N256" s="24">
        <f t="shared" si="26"/>
        <v>0</v>
      </c>
      <c r="O256" s="58"/>
      <c r="P256" s="58" t="str">
        <f t="shared" si="27"/>
        <v>OK</v>
      </c>
      <c r="Q256" s="58"/>
      <c r="R256" s="58"/>
      <c r="S256" s="58"/>
      <c r="T256">
        <v>22</v>
      </c>
      <c r="U256" s="162"/>
      <c r="V256" s="162"/>
      <c r="W256" s="162"/>
      <c r="X256" s="162"/>
      <c r="Y256" s="162"/>
      <c r="Z256" s="162"/>
      <c r="AA256" s="162"/>
    </row>
    <row r="257" spans="1:27" ht="13.9" customHeight="1">
      <c r="A25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7" s="9">
        <v>264</v>
      </c>
      <c r="C257" s="111" t="str">
        <f t="shared" si="28"/>
        <v>2级-2级</v>
      </c>
      <c r="D257" s="111" t="s">
        <v>66</v>
      </c>
      <c r="E257" s="111" t="s">
        <v>728</v>
      </c>
      <c r="F257" s="111" t="s">
        <v>66</v>
      </c>
      <c r="G257" s="111" t="s">
        <v>257</v>
      </c>
      <c r="H257" s="112" t="s">
        <v>185</v>
      </c>
      <c r="I257" s="222" t="s">
        <v>5</v>
      </c>
      <c r="J257" s="227">
        <v>98000</v>
      </c>
      <c r="K257" s="54"/>
      <c r="L257" s="55"/>
      <c r="M257" s="203"/>
      <c r="N257" s="24">
        <f t="shared" si="26"/>
        <v>98000</v>
      </c>
      <c r="O257" s="58"/>
      <c r="P257" s="58" t="str">
        <f t="shared" si="27"/>
        <v>待核对</v>
      </c>
      <c r="Q257" s="58"/>
      <c r="R257" s="58"/>
      <c r="S257" s="58"/>
      <c r="T257">
        <v>83</v>
      </c>
      <c r="U257" s="162"/>
      <c r="V257" s="162"/>
      <c r="W257" s="162"/>
      <c r="X257" s="162"/>
      <c r="Y257" s="162"/>
      <c r="Z257" s="162"/>
      <c r="AA257" s="162"/>
    </row>
    <row r="258" spans="1:27" ht="13.9" customHeight="1">
      <c r="A25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8" s="9">
        <v>261</v>
      </c>
      <c r="C258" s="111" t="str">
        <f t="shared" si="28"/>
        <v>3级-2级</v>
      </c>
      <c r="D258" s="111" t="s">
        <v>69</v>
      </c>
      <c r="E258" s="111" t="s">
        <v>730</v>
      </c>
      <c r="F258" s="111" t="s">
        <v>66</v>
      </c>
      <c r="G258" s="111" t="s">
        <v>257</v>
      </c>
      <c r="H258" s="112" t="s">
        <v>185</v>
      </c>
      <c r="I258" s="222" t="s">
        <v>5</v>
      </c>
      <c r="J258" s="227">
        <v>95000</v>
      </c>
      <c r="K258" s="54"/>
      <c r="L258" s="55"/>
      <c r="M258" s="203"/>
      <c r="N258" s="24">
        <f t="shared" si="26"/>
        <v>95000</v>
      </c>
      <c r="O258" s="58"/>
      <c r="P258" s="58" t="str">
        <f t="shared" si="27"/>
        <v>待核对</v>
      </c>
      <c r="Q258" s="58"/>
      <c r="R258" s="58"/>
      <c r="S258" s="58"/>
      <c r="T258">
        <v>80</v>
      </c>
      <c r="U258" s="162"/>
      <c r="V258" s="162"/>
      <c r="W258" s="162"/>
      <c r="X258" s="162"/>
      <c r="Y258" s="162"/>
      <c r="Z258" s="162"/>
      <c r="AA258" s="162"/>
    </row>
    <row r="259" spans="1:27" ht="13.9" customHeight="1">
      <c r="A25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59" s="9">
        <v>683</v>
      </c>
      <c r="C259" s="218" t="str">
        <f t="shared" si="28"/>
        <v>3级-4级</v>
      </c>
      <c r="D259" s="218" t="s">
        <v>69</v>
      </c>
      <c r="E259" s="218" t="s">
        <v>245</v>
      </c>
      <c r="F259" s="218" t="s">
        <v>72</v>
      </c>
      <c r="G259" s="218" t="s">
        <v>76</v>
      </c>
      <c r="H259" s="128" t="s">
        <v>77</v>
      </c>
      <c r="I259" s="195" t="s">
        <v>5</v>
      </c>
      <c r="J259" s="227">
        <v>94373.84</v>
      </c>
      <c r="K259" s="126"/>
      <c r="L259" s="127"/>
      <c r="M259" s="202"/>
      <c r="N259" s="24">
        <f t="shared" si="26"/>
        <v>94373.84</v>
      </c>
      <c r="O259" s="20"/>
      <c r="P259" s="58" t="str">
        <f t="shared" si="27"/>
        <v>待核对</v>
      </c>
      <c r="Q259" s="20"/>
      <c r="R259" s="20"/>
      <c r="S259" s="20"/>
      <c r="T259">
        <v>82</v>
      </c>
    </row>
    <row r="260" spans="1:27" ht="13.9" customHeight="1">
      <c r="A260" s="147" t="str">
        <f>HYPERLINK("C:\Users\chizh\Desktop\ffcell\提取结果.xlsx#'4内部关联现金流'!A1","[提取结果.xlsx]4内部关联现金流")</f>
        <v>[提取结果.xlsx]4内部关联现金流</v>
      </c>
      <c r="B260" s="9">
        <v>498</v>
      </c>
      <c r="C260" s="111" t="str">
        <f t="shared" si="28"/>
        <v>3级-3级</v>
      </c>
      <c r="D260" s="228" t="s">
        <v>69</v>
      </c>
      <c r="E260" s="111" t="s">
        <v>80</v>
      </c>
      <c r="F260" s="228" t="s">
        <v>69</v>
      </c>
      <c r="G260" s="228" t="s">
        <v>293</v>
      </c>
      <c r="H260" s="102" t="s">
        <v>380</v>
      </c>
      <c r="I260" s="222" t="s">
        <v>3</v>
      </c>
      <c r="J260" s="229">
        <v>94157</v>
      </c>
      <c r="K260" s="22"/>
      <c r="L260" s="23"/>
      <c r="M260" s="202"/>
      <c r="N260" s="24">
        <f t="shared" si="26"/>
        <v>94157</v>
      </c>
      <c r="O260" s="20"/>
      <c r="P260" s="58" t="str">
        <f t="shared" si="27"/>
        <v>待核对</v>
      </c>
      <c r="Q260" s="20"/>
      <c r="R260" s="20"/>
      <c r="S260" s="20"/>
      <c r="T260">
        <v>79</v>
      </c>
    </row>
    <row r="261" spans="1:27" ht="13.9" customHeight="1">
      <c r="A261" s="147" t="str">
        <f>HYPERLINK("C:\Users\chizh\Desktop\ffcell\提取结果.xlsx#'4内部关联现金流'!A1","[提取结果.xlsx]4内部关联现金流")</f>
        <v>[提取结果.xlsx]4内部关联现金流</v>
      </c>
      <c r="B261" s="9">
        <v>465</v>
      </c>
      <c r="C261" s="111" t="str">
        <f t="shared" si="28"/>
        <v>4级-4级</v>
      </c>
      <c r="D261" s="228" t="s">
        <v>72</v>
      </c>
      <c r="E261" s="111" t="s">
        <v>80</v>
      </c>
      <c r="F261" s="228" t="s">
        <v>72</v>
      </c>
      <c r="G261" s="101" t="s">
        <v>386</v>
      </c>
      <c r="H261" s="102" t="s">
        <v>383</v>
      </c>
      <c r="I261" s="222" t="s">
        <v>6</v>
      </c>
      <c r="J261" s="229">
        <v>93084</v>
      </c>
      <c r="K261" s="22" t="s">
        <v>544</v>
      </c>
      <c r="L261" s="237" t="s">
        <v>3</v>
      </c>
      <c r="M261" s="202">
        <v>93084</v>
      </c>
      <c r="N261" s="24">
        <f t="shared" si="26"/>
        <v>0</v>
      </c>
      <c r="O261" s="20"/>
      <c r="P261" s="58" t="str">
        <f t="shared" si="27"/>
        <v>OK</v>
      </c>
      <c r="Q261" s="20"/>
      <c r="R261" s="20"/>
      <c r="S261" s="20"/>
      <c r="T261">
        <v>46</v>
      </c>
    </row>
    <row r="262" spans="1:27" ht="13.9" customHeight="1">
      <c r="A26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62" s="9">
        <v>277</v>
      </c>
      <c r="C262" s="111" t="str">
        <f t="shared" si="28"/>
        <v>2级-4级</v>
      </c>
      <c r="D262" s="111" t="s">
        <v>66</v>
      </c>
      <c r="E262" s="111" t="s">
        <v>95</v>
      </c>
      <c r="F262" s="111" t="s">
        <v>72</v>
      </c>
      <c r="G262" s="111" t="s">
        <v>76</v>
      </c>
      <c r="H262" s="112" t="s">
        <v>103</v>
      </c>
      <c r="I262" s="222" t="s">
        <v>5</v>
      </c>
      <c r="J262" s="227">
        <v>92493.52</v>
      </c>
      <c r="K262" s="22"/>
      <c r="L262" s="23"/>
      <c r="M262" s="205"/>
      <c r="N262" s="24">
        <f t="shared" si="26"/>
        <v>92493.52</v>
      </c>
      <c r="O262" s="20"/>
      <c r="P262" s="58" t="str">
        <f t="shared" si="27"/>
        <v>待核对</v>
      </c>
      <c r="Q262" s="20"/>
      <c r="R262" s="20"/>
      <c r="S262" s="20"/>
      <c r="T262">
        <v>97</v>
      </c>
      <c r="U262" s="162"/>
      <c r="V262" s="162"/>
      <c r="W262" s="162"/>
      <c r="X262" s="162"/>
      <c r="Y262" s="162"/>
      <c r="Z262" s="162"/>
      <c r="AA262" s="162"/>
    </row>
    <row r="263" spans="1:27" ht="13.9" customHeight="1">
      <c r="A263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63" s="9">
        <v>872</v>
      </c>
      <c r="C263" s="111" t="str">
        <f t="shared" si="28"/>
        <v>2级-1级</v>
      </c>
      <c r="D263" s="111" t="s">
        <v>66</v>
      </c>
      <c r="E263" s="111" t="s">
        <v>78</v>
      </c>
      <c r="F263" s="224" t="s">
        <v>64</v>
      </c>
      <c r="G263" s="111" t="s">
        <v>65</v>
      </c>
      <c r="H263" s="112" t="s">
        <v>699</v>
      </c>
      <c r="I263" s="222" t="s">
        <v>9</v>
      </c>
      <c r="J263" s="227">
        <v>90053.84</v>
      </c>
      <c r="K263" s="22"/>
      <c r="L263" s="23"/>
      <c r="M263" s="202"/>
      <c r="N263" s="24">
        <f t="shared" si="26"/>
        <v>90053.84</v>
      </c>
      <c r="O263" s="20"/>
      <c r="P263" s="58" t="str">
        <f t="shared" si="27"/>
        <v>待核对</v>
      </c>
      <c r="Q263" s="20"/>
      <c r="R263" s="20"/>
      <c r="S263" s="20"/>
      <c r="T263">
        <v>53</v>
      </c>
    </row>
    <row r="264" spans="1:27" ht="13.9" customHeight="1">
      <c r="A26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64" s="9">
        <v>86</v>
      </c>
      <c r="C264" s="111" t="str">
        <f t="shared" si="28"/>
        <v>2级-2级</v>
      </c>
      <c r="D264" s="111" t="s">
        <v>66</v>
      </c>
      <c r="E264" s="111" t="s">
        <v>81</v>
      </c>
      <c r="F264" s="111" t="s">
        <v>66</v>
      </c>
      <c r="G264" s="111" t="s">
        <v>169</v>
      </c>
      <c r="H264" s="112" t="s">
        <v>185</v>
      </c>
      <c r="I264" s="222" t="s">
        <v>5</v>
      </c>
      <c r="J264" s="227">
        <v>90000</v>
      </c>
      <c r="K264" s="22"/>
      <c r="L264" s="23" t="s">
        <v>9</v>
      </c>
      <c r="M264" s="205">
        <v>82800</v>
      </c>
      <c r="N264" s="24">
        <f t="shared" si="26"/>
        <v>7200</v>
      </c>
      <c r="O264" s="20"/>
      <c r="P264" s="58" t="str">
        <f t="shared" si="27"/>
        <v>待核对</v>
      </c>
      <c r="Q264" s="33"/>
      <c r="R264" s="33"/>
      <c r="S264" s="33"/>
      <c r="T264">
        <v>158</v>
      </c>
    </row>
    <row r="265" spans="1:27" ht="13.9" customHeight="1">
      <c r="A26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65" s="9">
        <v>87</v>
      </c>
      <c r="C265" s="111" t="str">
        <f t="shared" si="28"/>
        <v>2级-2级</v>
      </c>
      <c r="D265" s="111" t="s">
        <v>66</v>
      </c>
      <c r="E265" s="111" t="s">
        <v>81</v>
      </c>
      <c r="F265" s="111" t="s">
        <v>66</v>
      </c>
      <c r="G265" s="111" t="s">
        <v>169</v>
      </c>
      <c r="H265" s="112" t="s">
        <v>185</v>
      </c>
      <c r="I265" s="222" t="s">
        <v>9</v>
      </c>
      <c r="J265" s="227">
        <v>90000</v>
      </c>
      <c r="K265" s="22"/>
      <c r="L265" s="23"/>
      <c r="M265" s="205"/>
      <c r="N265" s="24">
        <f t="shared" si="26"/>
        <v>90000</v>
      </c>
      <c r="O265" s="20"/>
      <c r="P265" s="58" t="str">
        <f t="shared" si="27"/>
        <v>待核对</v>
      </c>
      <c r="Q265" s="33"/>
      <c r="R265" s="33"/>
      <c r="S265" s="33"/>
      <c r="T265">
        <v>159</v>
      </c>
    </row>
    <row r="266" spans="1:27" ht="13.9" customHeight="1">
      <c r="A26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66" s="9">
        <v>390</v>
      </c>
      <c r="C266" s="224" t="str">
        <f t="shared" si="28"/>
        <v>4级-2级</v>
      </c>
      <c r="D266" s="111" t="s">
        <v>72</v>
      </c>
      <c r="E266" s="111" t="s">
        <v>76</v>
      </c>
      <c r="F266" s="111" t="s">
        <v>66</v>
      </c>
      <c r="G266" s="111" t="s">
        <v>89</v>
      </c>
      <c r="H266" s="194" t="s">
        <v>165</v>
      </c>
      <c r="I266" s="222" t="s">
        <v>6</v>
      </c>
      <c r="J266" s="227">
        <v>89660</v>
      </c>
      <c r="K266" s="22"/>
      <c r="L266" s="23"/>
      <c r="M266" s="202"/>
      <c r="N266" s="24">
        <f t="shared" si="26"/>
        <v>89660</v>
      </c>
      <c r="O266" s="20"/>
      <c r="P266" s="58" t="str">
        <f t="shared" si="27"/>
        <v>待核对</v>
      </c>
      <c r="Q266" s="20"/>
      <c r="R266" s="20"/>
      <c r="S266" s="20"/>
      <c r="T266">
        <v>56</v>
      </c>
    </row>
    <row r="267" spans="1:27" ht="13.9" customHeight="1">
      <c r="A26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67" s="9">
        <v>274</v>
      </c>
      <c r="C267" s="111" t="str">
        <f t="shared" si="28"/>
        <v>3级-2级</v>
      </c>
      <c r="D267" s="111" t="s">
        <v>69</v>
      </c>
      <c r="E267" s="111" t="s">
        <v>334</v>
      </c>
      <c r="F267" s="111" t="s">
        <v>66</v>
      </c>
      <c r="G267" s="111" t="s">
        <v>335</v>
      </c>
      <c r="H267" s="76" t="s">
        <v>336</v>
      </c>
      <c r="I267" s="222" t="s">
        <v>9</v>
      </c>
      <c r="J267" s="227">
        <v>86583.84</v>
      </c>
      <c r="K267" s="22"/>
      <c r="L267" s="23"/>
      <c r="M267" s="205"/>
      <c r="N267" s="24">
        <f t="shared" si="26"/>
        <v>86583.84</v>
      </c>
      <c r="O267" s="20"/>
      <c r="P267" s="58" t="str">
        <f t="shared" si="27"/>
        <v>待核对</v>
      </c>
      <c r="Q267" s="20"/>
      <c r="R267" s="20"/>
      <c r="S267" s="20"/>
      <c r="T267">
        <v>94</v>
      </c>
      <c r="U267" s="162"/>
      <c r="V267" s="162"/>
      <c r="W267" s="162"/>
      <c r="X267" s="162"/>
      <c r="Y267" s="162"/>
      <c r="Z267" s="162"/>
      <c r="AA267" s="162"/>
    </row>
    <row r="268" spans="1:27" ht="13.9" customHeight="1">
      <c r="A26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68" s="9">
        <v>619</v>
      </c>
      <c r="C268" s="111" t="s">
        <v>500</v>
      </c>
      <c r="D268" s="111" t="s">
        <v>69</v>
      </c>
      <c r="E268" s="111" t="s">
        <v>158</v>
      </c>
      <c r="F268" s="111" t="s">
        <v>66</v>
      </c>
      <c r="G268" s="111" t="s">
        <v>184</v>
      </c>
      <c r="H268" s="76"/>
      <c r="I268" s="222" t="s">
        <v>9</v>
      </c>
      <c r="J268" s="227">
        <v>84845.87</v>
      </c>
      <c r="K268" s="22"/>
      <c r="L268" s="23"/>
      <c r="M268" s="202"/>
      <c r="N268" s="24">
        <f t="shared" si="26"/>
        <v>84845.87</v>
      </c>
      <c r="O268" s="20"/>
      <c r="P268" s="58" t="str">
        <f t="shared" si="27"/>
        <v>待核对</v>
      </c>
      <c r="Q268" s="20"/>
      <c r="R268" s="20"/>
      <c r="S268" s="20"/>
      <c r="T268">
        <v>43</v>
      </c>
    </row>
    <row r="269" spans="1:27" ht="13.9" customHeight="1">
      <c r="A269" s="147" t="str">
        <f>HYPERLINK("C:\Users\chizh\Desktop\ffcell\提取结果.xlsx#'4内部关联现金流-1'!A1","[提取结果.xlsx]4内部关联现金流-1")</f>
        <v>[提取结果.xlsx]4内部关联现金流-1</v>
      </c>
      <c r="B269" s="9">
        <v>518</v>
      </c>
      <c r="C269" s="111" t="str">
        <f t="shared" ref="C269:C282" si="29">TEXT(D269,"000")&amp;"-"&amp;TEXT(F269,"000")</f>
        <v>2级-3级</v>
      </c>
      <c r="D269" s="111" t="s">
        <v>66</v>
      </c>
      <c r="E269" s="111" t="s">
        <v>106</v>
      </c>
      <c r="F269" s="111" t="s">
        <v>69</v>
      </c>
      <c r="G269" s="111" t="s">
        <v>180</v>
      </c>
      <c r="H269" s="76" t="s">
        <v>430</v>
      </c>
      <c r="I269" s="222" t="s">
        <v>9</v>
      </c>
      <c r="J269" s="227">
        <f>27000+56688</f>
        <v>83688</v>
      </c>
      <c r="K269" s="22"/>
      <c r="L269" s="23"/>
      <c r="M269" s="202"/>
      <c r="N269" s="24">
        <f t="shared" si="26"/>
        <v>83688</v>
      </c>
      <c r="O269" s="20"/>
      <c r="P269" s="58" t="str">
        <f t="shared" si="27"/>
        <v>待核对</v>
      </c>
      <c r="Q269" s="20"/>
      <c r="R269" s="20"/>
      <c r="S269" s="20"/>
      <c r="T269">
        <v>27</v>
      </c>
    </row>
    <row r="270" spans="1:27" ht="13.9" customHeight="1">
      <c r="A27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70" s="9">
        <v>192</v>
      </c>
      <c r="C270" s="111" t="str">
        <f t="shared" si="29"/>
        <v>2级-1级</v>
      </c>
      <c r="D270" s="111" t="s">
        <v>66</v>
      </c>
      <c r="E270" s="111" t="s">
        <v>253</v>
      </c>
      <c r="F270" s="111" t="s">
        <v>64</v>
      </c>
      <c r="G270" s="111" t="s">
        <v>210</v>
      </c>
      <c r="H270" s="194" t="s">
        <v>256</v>
      </c>
      <c r="I270" s="222" t="s">
        <v>5</v>
      </c>
      <c r="J270" s="227">
        <v>82500</v>
      </c>
      <c r="K270" s="22" t="s">
        <v>91</v>
      </c>
      <c r="L270" s="23" t="s">
        <v>24</v>
      </c>
      <c r="M270" s="205">
        <v>82500</v>
      </c>
      <c r="N270" s="24">
        <f t="shared" si="26"/>
        <v>0</v>
      </c>
      <c r="O270" s="20"/>
      <c r="P270" s="58" t="str">
        <f t="shared" si="27"/>
        <v>OK</v>
      </c>
      <c r="Q270" s="20"/>
      <c r="R270" s="20"/>
      <c r="S270" s="20"/>
      <c r="T270" s="149">
        <v>2</v>
      </c>
      <c r="U270" s="162"/>
      <c r="V270" s="162"/>
      <c r="W270" s="162"/>
      <c r="X270" s="162"/>
      <c r="Y270" s="162"/>
      <c r="Z270" s="162"/>
      <c r="AA270" s="162"/>
    </row>
    <row r="271" spans="1:27" ht="13.9" customHeight="1">
      <c r="A27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71" s="9">
        <v>308</v>
      </c>
      <c r="C271" s="111" t="str">
        <f t="shared" si="29"/>
        <v>4级-3级</v>
      </c>
      <c r="D271" s="111" t="s">
        <v>72</v>
      </c>
      <c r="E271" s="111" t="s">
        <v>97</v>
      </c>
      <c r="F271" s="111" t="s">
        <v>69</v>
      </c>
      <c r="G271" s="111" t="s">
        <v>347</v>
      </c>
      <c r="H271" s="194" t="s">
        <v>165</v>
      </c>
      <c r="I271" s="222" t="s">
        <v>6</v>
      </c>
      <c r="J271" s="227">
        <v>81509.070000000007</v>
      </c>
      <c r="K271" s="22"/>
      <c r="L271" s="23"/>
      <c r="M271" s="202"/>
      <c r="N271" s="24">
        <f t="shared" si="26"/>
        <v>81509.070000000007</v>
      </c>
      <c r="O271" s="20"/>
      <c r="P271" s="58" t="str">
        <f t="shared" si="27"/>
        <v>待核对</v>
      </c>
      <c r="Q271" s="20"/>
      <c r="R271" s="20"/>
      <c r="S271" s="20"/>
      <c r="T271">
        <v>16</v>
      </c>
    </row>
    <row r="272" spans="1:27" ht="13.9" customHeight="1">
      <c r="A27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72" s="9">
        <v>332</v>
      </c>
      <c r="C272" s="111" t="str">
        <f t="shared" si="29"/>
        <v>4级-3级</v>
      </c>
      <c r="D272" s="111" t="s">
        <v>72</v>
      </c>
      <c r="E272" s="111" t="s">
        <v>97</v>
      </c>
      <c r="F272" s="111" t="s">
        <v>69</v>
      </c>
      <c r="G272" s="111" t="s">
        <v>358</v>
      </c>
      <c r="H272" s="194" t="s">
        <v>306</v>
      </c>
      <c r="I272" s="222" t="s">
        <v>3</v>
      </c>
      <c r="J272" s="227">
        <v>81113.7</v>
      </c>
      <c r="K272" s="22"/>
      <c r="L272" s="23"/>
      <c r="M272" s="202"/>
      <c r="N272" s="24">
        <f t="shared" si="26"/>
        <v>81113.7</v>
      </c>
      <c r="O272" s="20"/>
      <c r="P272" s="58" t="str">
        <f t="shared" si="27"/>
        <v>待核对</v>
      </c>
      <c r="Q272" s="20"/>
      <c r="R272" s="20"/>
      <c r="S272" s="20"/>
      <c r="T272">
        <v>40</v>
      </c>
    </row>
    <row r="273" spans="1:27" ht="13.9" customHeight="1">
      <c r="A27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73" s="9">
        <v>56</v>
      </c>
      <c r="C273" s="111" t="str">
        <f t="shared" si="29"/>
        <v>3级-4级</v>
      </c>
      <c r="D273" s="111" t="s">
        <v>69</v>
      </c>
      <c r="E273" s="111" t="s">
        <v>121</v>
      </c>
      <c r="F273" s="111" t="s">
        <v>72</v>
      </c>
      <c r="G273" s="111" t="s">
        <v>76</v>
      </c>
      <c r="H273" s="112" t="s">
        <v>166</v>
      </c>
      <c r="I273" s="222" t="s">
        <v>5</v>
      </c>
      <c r="J273" s="227">
        <v>76484.899999999994</v>
      </c>
      <c r="K273" s="22"/>
      <c r="L273" s="23"/>
      <c r="M273" s="205"/>
      <c r="N273" s="24">
        <f t="shared" si="26"/>
        <v>76484.899999999994</v>
      </c>
      <c r="O273" s="20"/>
      <c r="P273" s="58" t="str">
        <f t="shared" si="27"/>
        <v>待核对</v>
      </c>
      <c r="Q273" s="33"/>
      <c r="R273" s="33"/>
      <c r="S273" s="33"/>
      <c r="T273">
        <v>128</v>
      </c>
    </row>
    <row r="274" spans="1:27" ht="13.9" customHeight="1">
      <c r="A274" s="147" t="str">
        <f>HYPERLINK("C:\Users\chizh\Desktop\ffcell\提取结果.xlsx#'4内部关联现金流'!A1","[提取结果.xlsx]4内部关联现金流")</f>
        <v>[提取结果.xlsx]4内部关联现金流</v>
      </c>
      <c r="B274" s="9">
        <v>460</v>
      </c>
      <c r="C274" s="111" t="str">
        <f t="shared" si="29"/>
        <v>3级-3级</v>
      </c>
      <c r="D274" s="228" t="s">
        <v>69</v>
      </c>
      <c r="E274" s="111" t="s">
        <v>80</v>
      </c>
      <c r="F274" s="228" t="s">
        <v>69</v>
      </c>
      <c r="G274" s="101" t="s">
        <v>102</v>
      </c>
      <c r="H274" s="102" t="s">
        <v>380</v>
      </c>
      <c r="I274" s="222" t="s">
        <v>3</v>
      </c>
      <c r="J274" s="229">
        <v>75716.800000000003</v>
      </c>
      <c r="K274" s="22"/>
      <c r="L274" s="23"/>
      <c r="M274" s="202"/>
      <c r="N274" s="24">
        <f t="shared" si="26"/>
        <v>75716.800000000003</v>
      </c>
      <c r="O274" s="20"/>
      <c r="P274" s="58" t="str">
        <f t="shared" si="27"/>
        <v>待核对</v>
      </c>
      <c r="Q274" s="20"/>
      <c r="R274" s="20"/>
      <c r="S274" s="20"/>
      <c r="T274">
        <v>41</v>
      </c>
    </row>
    <row r="275" spans="1:27" ht="13.9" customHeight="1">
      <c r="A27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75" s="9">
        <v>701</v>
      </c>
      <c r="C275" s="218" t="str">
        <f t="shared" si="29"/>
        <v>3级-4级</v>
      </c>
      <c r="D275" s="218" t="s">
        <v>69</v>
      </c>
      <c r="E275" s="218" t="s">
        <v>371</v>
      </c>
      <c r="F275" s="218" t="s">
        <v>72</v>
      </c>
      <c r="G275" s="218" t="s">
        <v>97</v>
      </c>
      <c r="H275" s="144" t="s">
        <v>609</v>
      </c>
      <c r="I275" s="195" t="s">
        <v>6</v>
      </c>
      <c r="J275" s="227">
        <v>75600</v>
      </c>
      <c r="K275" s="22"/>
      <c r="L275" s="23"/>
      <c r="M275" s="205"/>
      <c r="N275" s="24">
        <f t="shared" si="26"/>
        <v>75600</v>
      </c>
      <c r="O275" s="20"/>
      <c r="P275" s="58" t="str">
        <f t="shared" si="27"/>
        <v>待核对</v>
      </c>
      <c r="Q275" s="20"/>
      <c r="R275" s="20"/>
      <c r="S275" s="20"/>
      <c r="T275">
        <v>208</v>
      </c>
    </row>
    <row r="276" spans="1:27" ht="13.9" customHeight="1">
      <c r="A27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76" s="9">
        <v>256</v>
      </c>
      <c r="C276" s="111" t="str">
        <f t="shared" si="29"/>
        <v>2级-4级</v>
      </c>
      <c r="D276" s="111" t="s">
        <v>66</v>
      </c>
      <c r="E276" s="111" t="s">
        <v>303</v>
      </c>
      <c r="F276" s="111" t="s">
        <v>72</v>
      </c>
      <c r="G276" s="111" t="s">
        <v>264</v>
      </c>
      <c r="H276" s="219" t="s">
        <v>277</v>
      </c>
      <c r="I276" s="222" t="s">
        <v>9</v>
      </c>
      <c r="J276" s="227">
        <v>74757.95</v>
      </c>
      <c r="K276" s="54"/>
      <c r="L276" s="55"/>
      <c r="M276" s="203"/>
      <c r="N276" s="24">
        <f t="shared" si="26"/>
        <v>74757.95</v>
      </c>
      <c r="O276" s="58"/>
      <c r="P276" s="58" t="str">
        <f t="shared" si="27"/>
        <v>待核对</v>
      </c>
      <c r="Q276" s="58"/>
      <c r="R276" s="58"/>
      <c r="S276" s="58"/>
      <c r="T276">
        <v>75</v>
      </c>
      <c r="U276" s="162"/>
      <c r="V276" s="162"/>
      <c r="W276" s="162"/>
      <c r="X276" s="162"/>
      <c r="Y276" s="162"/>
      <c r="Z276" s="162"/>
      <c r="AA276" s="162"/>
    </row>
    <row r="277" spans="1:27" ht="13.9" customHeight="1">
      <c r="A27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77" s="9">
        <v>283</v>
      </c>
      <c r="C277" s="111" t="str">
        <f t="shared" si="29"/>
        <v>2级-4级</v>
      </c>
      <c r="D277" s="111" t="s">
        <v>66</v>
      </c>
      <c r="E277" s="111" t="s">
        <v>337</v>
      </c>
      <c r="F277" s="111" t="s">
        <v>72</v>
      </c>
      <c r="G277" s="111" t="s">
        <v>76</v>
      </c>
      <c r="H277" s="219" t="s">
        <v>165</v>
      </c>
      <c r="I277" s="222" t="s">
        <v>5</v>
      </c>
      <c r="J277" s="227">
        <v>72703.13</v>
      </c>
      <c r="K277" s="22" t="s">
        <v>165</v>
      </c>
      <c r="L277" s="23" t="s">
        <v>6</v>
      </c>
      <c r="M277" s="205">
        <v>72703.13</v>
      </c>
      <c r="N277" s="24">
        <f t="shared" si="26"/>
        <v>0</v>
      </c>
      <c r="O277" s="20"/>
      <c r="P277" s="58" t="str">
        <f t="shared" si="27"/>
        <v>OK</v>
      </c>
      <c r="Q277" s="20"/>
      <c r="R277" s="20"/>
      <c r="S277" s="20"/>
      <c r="T277">
        <v>103</v>
      </c>
      <c r="U277" s="162"/>
      <c r="V277" s="162"/>
      <c r="W277" s="162"/>
      <c r="X277" s="162"/>
      <c r="Y277" s="162"/>
      <c r="Z277" s="162"/>
      <c r="AA277" s="162"/>
    </row>
    <row r="278" spans="1:27" ht="13.9" customHeight="1">
      <c r="A27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78" s="9">
        <v>676</v>
      </c>
      <c r="C278" s="218" t="str">
        <f t="shared" si="29"/>
        <v>3级-3级</v>
      </c>
      <c r="D278" s="218" t="s">
        <v>69</v>
      </c>
      <c r="E278" s="218" t="s">
        <v>195</v>
      </c>
      <c r="F278" s="218" t="s">
        <v>69</v>
      </c>
      <c r="G278" s="218" t="s">
        <v>196</v>
      </c>
      <c r="H278" s="144" t="s">
        <v>557</v>
      </c>
      <c r="I278" s="195" t="s">
        <v>5</v>
      </c>
      <c r="J278" s="234">
        <v>72000</v>
      </c>
      <c r="K278" s="22"/>
      <c r="L278" s="23"/>
      <c r="M278" s="205"/>
      <c r="N278" s="24">
        <f t="shared" si="26"/>
        <v>72000</v>
      </c>
      <c r="O278" s="20"/>
      <c r="P278" s="58" t="str">
        <f t="shared" si="27"/>
        <v>待核对</v>
      </c>
      <c r="Q278" s="20"/>
      <c r="R278" s="20"/>
      <c r="S278" s="20"/>
      <c r="T278">
        <v>55</v>
      </c>
    </row>
    <row r="279" spans="1:27" ht="13.9" customHeight="1">
      <c r="A279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279" s="9">
        <v>108</v>
      </c>
      <c r="C279" s="111" t="str">
        <f t="shared" si="29"/>
        <v>3级-2级</v>
      </c>
      <c r="D279" s="111" t="s">
        <v>69</v>
      </c>
      <c r="E279" s="111" t="s">
        <v>170</v>
      </c>
      <c r="F279" s="111" t="s">
        <v>66</v>
      </c>
      <c r="G279" s="111" t="s">
        <v>81</v>
      </c>
      <c r="H279" s="112"/>
      <c r="I279" s="222" t="s">
        <v>6</v>
      </c>
      <c r="J279" s="227">
        <v>70289.490000000005</v>
      </c>
      <c r="K279" s="22"/>
      <c r="L279" s="23"/>
      <c r="M279" s="202"/>
      <c r="N279" s="24">
        <f t="shared" si="26"/>
        <v>70289.490000000005</v>
      </c>
      <c r="O279" s="20"/>
      <c r="P279" s="58" t="str">
        <f t="shared" si="27"/>
        <v>待核对</v>
      </c>
      <c r="Q279" s="20"/>
      <c r="R279" s="20"/>
      <c r="S279" s="20"/>
      <c r="T279">
        <v>25</v>
      </c>
    </row>
    <row r="280" spans="1:27" ht="13.9" customHeight="1">
      <c r="A280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280" s="9">
        <v>109</v>
      </c>
      <c r="C280" s="111" t="str">
        <f t="shared" si="29"/>
        <v>3级-2级</v>
      </c>
      <c r="D280" s="111" t="s">
        <v>69</v>
      </c>
      <c r="E280" s="111" t="s">
        <v>170</v>
      </c>
      <c r="F280" s="111" t="s">
        <v>66</v>
      </c>
      <c r="G280" s="111" t="s">
        <v>81</v>
      </c>
      <c r="H280" s="112"/>
      <c r="I280" s="222" t="s">
        <v>9</v>
      </c>
      <c r="J280" s="227">
        <v>70289.490000000005</v>
      </c>
      <c r="K280" s="22"/>
      <c r="L280" s="23"/>
      <c r="M280" s="202"/>
      <c r="N280" s="24">
        <f t="shared" si="26"/>
        <v>70289.490000000005</v>
      </c>
      <c r="O280" s="20"/>
      <c r="P280" s="58" t="str">
        <f t="shared" si="27"/>
        <v>待核对</v>
      </c>
      <c r="Q280" s="20"/>
      <c r="R280" s="20"/>
      <c r="S280" s="20"/>
      <c r="T280">
        <v>26</v>
      </c>
    </row>
    <row r="281" spans="1:27" ht="13.9" customHeight="1">
      <c r="A28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81" s="9">
        <v>364</v>
      </c>
      <c r="C281" s="224" t="str">
        <f t="shared" si="29"/>
        <v>4级-3级</v>
      </c>
      <c r="D281" s="111" t="s">
        <v>72</v>
      </c>
      <c r="E281" s="111" t="s">
        <v>76</v>
      </c>
      <c r="F281" s="231" t="s">
        <v>69</v>
      </c>
      <c r="G281" s="231" t="s">
        <v>351</v>
      </c>
      <c r="H281" s="194" t="s">
        <v>306</v>
      </c>
      <c r="I281" s="222" t="s">
        <v>3</v>
      </c>
      <c r="J281" s="227">
        <v>69903.22</v>
      </c>
      <c r="K281" s="22"/>
      <c r="L281" s="23"/>
      <c r="M281" s="202"/>
      <c r="N281" s="24">
        <f t="shared" si="26"/>
        <v>69903.22</v>
      </c>
      <c r="O281" s="20"/>
      <c r="P281" s="58" t="str">
        <f t="shared" si="27"/>
        <v>待核对</v>
      </c>
      <c r="Q281" s="20"/>
      <c r="R281" s="20"/>
      <c r="S281" s="20"/>
      <c r="T281">
        <v>27</v>
      </c>
    </row>
    <row r="282" spans="1:27" ht="13.9" customHeight="1">
      <c r="A282" s="147" t="str">
        <f>HYPERLINK("C:\Users\chizh\Desktop\ffcell\提取结果.xlsx#'4内部关联现金流'!A1","[提取结果.xlsx]4内部关联现金流")</f>
        <v>[提取结果.xlsx]4内部关联现金流</v>
      </c>
      <c r="B282" s="9">
        <v>451</v>
      </c>
      <c r="C282" s="111" t="str">
        <f t="shared" si="29"/>
        <v>2级-2级</v>
      </c>
      <c r="D282" s="228" t="s">
        <v>66</v>
      </c>
      <c r="E282" s="111" t="s">
        <v>80</v>
      </c>
      <c r="F282" s="228" t="s">
        <v>66</v>
      </c>
      <c r="G282" s="228" t="s">
        <v>90</v>
      </c>
      <c r="H282" s="102" t="s">
        <v>383</v>
      </c>
      <c r="I282" s="222" t="s">
        <v>6</v>
      </c>
      <c r="J282" s="232">
        <v>68760</v>
      </c>
      <c r="K282" s="22" t="s">
        <v>297</v>
      </c>
      <c r="L282" s="237" t="s">
        <v>3</v>
      </c>
      <c r="M282" s="202">
        <v>68760</v>
      </c>
      <c r="N282" s="24">
        <f t="shared" si="26"/>
        <v>0</v>
      </c>
      <c r="O282" s="20"/>
      <c r="P282" s="58" t="str">
        <f t="shared" si="27"/>
        <v>OK</v>
      </c>
      <c r="Q282" s="20"/>
      <c r="R282" s="20"/>
      <c r="S282" s="20"/>
      <c r="T282">
        <v>32</v>
      </c>
    </row>
    <row r="283" spans="1:27" ht="13.9" customHeight="1">
      <c r="A28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83" s="9">
        <v>621</v>
      </c>
      <c r="C283" s="111" t="s">
        <v>506</v>
      </c>
      <c r="D283" s="111" t="s">
        <v>66</v>
      </c>
      <c r="E283" s="111" t="s">
        <v>88</v>
      </c>
      <c r="F283" s="111" t="s">
        <v>66</v>
      </c>
      <c r="G283" s="111" t="s">
        <v>175</v>
      </c>
      <c r="H283" s="76" t="s">
        <v>346</v>
      </c>
      <c r="I283" s="222" t="s">
        <v>6</v>
      </c>
      <c r="J283" s="227">
        <v>67756</v>
      </c>
      <c r="K283" s="217" t="s">
        <v>513</v>
      </c>
      <c r="L283" s="237" t="s">
        <v>3</v>
      </c>
      <c r="M283" s="202">
        <v>67756</v>
      </c>
      <c r="N283" s="24">
        <f t="shared" si="26"/>
        <v>0</v>
      </c>
      <c r="O283" s="20"/>
      <c r="P283" s="58" t="str">
        <f t="shared" si="27"/>
        <v>OK</v>
      </c>
      <c r="Q283" s="20"/>
      <c r="R283" s="20"/>
      <c r="S283" s="20"/>
      <c r="T283">
        <v>45</v>
      </c>
    </row>
    <row r="284" spans="1:27" ht="13.9" customHeight="1">
      <c r="A284" s="147" t="str">
        <f>HYPERLINK("C:\Users\chizh\Desktop\ffcell\提取结果.xlsx#'4内部关联现金流'!A1","[提取结果.xlsx]4内部关联现金流")</f>
        <v>[提取结果.xlsx]4内部关联现金流</v>
      </c>
      <c r="B284" s="9">
        <v>501</v>
      </c>
      <c r="C284" s="111" t="str">
        <f>TEXT(D284,"000")&amp;"-"&amp;TEXT(F284,"000")</f>
        <v>3级-2级</v>
      </c>
      <c r="D284" s="111" t="s">
        <v>69</v>
      </c>
      <c r="E284" s="111" t="s">
        <v>199</v>
      </c>
      <c r="F284" s="98" t="s">
        <v>66</v>
      </c>
      <c r="G284" s="98" t="s">
        <v>175</v>
      </c>
      <c r="H284" s="220" t="s">
        <v>403</v>
      </c>
      <c r="I284" s="222" t="s">
        <v>6</v>
      </c>
      <c r="J284" s="227">
        <v>67750</v>
      </c>
      <c r="K284" s="22" t="s">
        <v>513</v>
      </c>
      <c r="L284" s="237" t="s">
        <v>3</v>
      </c>
      <c r="M284" s="202">
        <v>67750</v>
      </c>
      <c r="N284" s="24">
        <f t="shared" si="26"/>
        <v>0</v>
      </c>
      <c r="O284" s="20"/>
      <c r="P284" s="58" t="str">
        <f t="shared" si="27"/>
        <v>OK</v>
      </c>
      <c r="Q284" s="20"/>
      <c r="R284" s="20"/>
      <c r="S284" s="20"/>
      <c r="T284">
        <v>90</v>
      </c>
    </row>
    <row r="285" spans="1:27" ht="13.9" customHeight="1">
      <c r="A28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5" s="9">
        <v>813</v>
      </c>
      <c r="C285" s="218" t="str">
        <f>TEXT(D285,"000")&amp;"-"&amp;TEXT(F285,"000")</f>
        <v>3级-4级</v>
      </c>
      <c r="D285" s="218" t="s">
        <v>69</v>
      </c>
      <c r="E285" s="218" t="s">
        <v>352</v>
      </c>
      <c r="F285" s="218" t="s">
        <v>72</v>
      </c>
      <c r="G285" s="218" t="s">
        <v>76</v>
      </c>
      <c r="H285" s="144" t="s">
        <v>687</v>
      </c>
      <c r="I285" s="195" t="s">
        <v>5</v>
      </c>
      <c r="J285" s="227">
        <v>67036.399999999994</v>
      </c>
      <c r="K285" s="54"/>
      <c r="L285" s="55"/>
      <c r="M285" s="204"/>
      <c r="N285" s="24">
        <f t="shared" si="26"/>
        <v>67036.399999999994</v>
      </c>
      <c r="O285" s="58"/>
      <c r="P285" s="58" t="str">
        <f t="shared" si="27"/>
        <v>待核对</v>
      </c>
      <c r="Q285" s="58"/>
      <c r="R285" s="58"/>
      <c r="S285" s="58"/>
      <c r="T285">
        <v>479</v>
      </c>
    </row>
    <row r="286" spans="1:27" ht="13.9" customHeight="1">
      <c r="A28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86" s="9">
        <v>589</v>
      </c>
      <c r="C286" s="111" t="s">
        <v>500</v>
      </c>
      <c r="D286" s="111" t="s">
        <v>69</v>
      </c>
      <c r="E286" s="111" t="s">
        <v>158</v>
      </c>
      <c r="F286" s="111" t="s">
        <v>66</v>
      </c>
      <c r="G286" s="111" t="s">
        <v>109</v>
      </c>
      <c r="H286" s="76"/>
      <c r="I286" s="222" t="s">
        <v>3</v>
      </c>
      <c r="J286" s="227">
        <v>66828</v>
      </c>
      <c r="K286" s="22"/>
      <c r="L286" s="23"/>
      <c r="M286" s="202"/>
      <c r="N286" s="24">
        <f t="shared" si="26"/>
        <v>66828</v>
      </c>
      <c r="O286" s="20"/>
      <c r="P286" s="58" t="str">
        <f t="shared" si="27"/>
        <v>待核对</v>
      </c>
      <c r="Q286" s="20"/>
      <c r="R286" s="20"/>
      <c r="S286" s="20"/>
      <c r="T286">
        <v>11</v>
      </c>
    </row>
    <row r="287" spans="1:27" ht="13.9" customHeight="1">
      <c r="A28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87" s="9">
        <v>78</v>
      </c>
      <c r="C287" s="111" t="str">
        <f t="shared" ref="C287:C292" si="30">TEXT(D287,"000")&amp;"-"&amp;TEXT(F287,"000")</f>
        <v>2级-1级</v>
      </c>
      <c r="D287" s="111" t="s">
        <v>66</v>
      </c>
      <c r="E287" s="111" t="s">
        <v>81</v>
      </c>
      <c r="F287" s="111" t="s">
        <v>64</v>
      </c>
      <c r="G287" s="111" t="s">
        <v>65</v>
      </c>
      <c r="H287" s="219" t="s">
        <v>101</v>
      </c>
      <c r="I287" s="97" t="s">
        <v>7</v>
      </c>
      <c r="J287" s="227">
        <v>66422.880000000005</v>
      </c>
      <c r="K287" s="22" t="s">
        <v>101</v>
      </c>
      <c r="L287" s="23" t="s">
        <v>5</v>
      </c>
      <c r="M287" s="205">
        <v>55352.4</v>
      </c>
      <c r="N287" s="24">
        <f t="shared" si="26"/>
        <v>11070.480000000003</v>
      </c>
      <c r="O287" s="20"/>
      <c r="P287" s="58" t="str">
        <f t="shared" si="27"/>
        <v>待核对</v>
      </c>
      <c r="Q287" s="33"/>
      <c r="R287" s="33"/>
      <c r="S287" s="33"/>
      <c r="T287">
        <v>150</v>
      </c>
    </row>
    <row r="288" spans="1:27" ht="13.9" customHeight="1">
      <c r="A288" s="147" t="str">
        <f>HYPERLINK("C:\Users\chizh\Desktop\ffcell\提取结果.xlsx#'4内部关联现金流'!A1","[提取结果.xlsx]4内部关联现金流")</f>
        <v>[提取结果.xlsx]4内部关联现金流</v>
      </c>
      <c r="B288" s="9">
        <v>477</v>
      </c>
      <c r="C288" s="111" t="str">
        <f t="shared" si="30"/>
        <v>4级-4级</v>
      </c>
      <c r="D288" s="228" t="s">
        <v>72</v>
      </c>
      <c r="E288" s="111" t="s">
        <v>80</v>
      </c>
      <c r="F288" s="228" t="s">
        <v>72</v>
      </c>
      <c r="G288" s="228" t="s">
        <v>76</v>
      </c>
      <c r="H288" s="102" t="s">
        <v>389</v>
      </c>
      <c r="I288" s="222" t="s">
        <v>5</v>
      </c>
      <c r="J288" s="229">
        <v>66086.84</v>
      </c>
      <c r="K288" s="22"/>
      <c r="L288" s="23"/>
      <c r="M288" s="202"/>
      <c r="N288" s="24">
        <f t="shared" si="26"/>
        <v>66086.84</v>
      </c>
      <c r="O288" s="20"/>
      <c r="P288" s="58" t="str">
        <f t="shared" si="27"/>
        <v>待核对</v>
      </c>
      <c r="Q288" s="20"/>
      <c r="R288" s="20"/>
      <c r="S288" s="20"/>
      <c r="T288">
        <v>58</v>
      </c>
    </row>
    <row r="289" spans="1:27" ht="13.9" customHeight="1">
      <c r="A28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89" s="9">
        <v>80</v>
      </c>
      <c r="C289" s="111" t="str">
        <f t="shared" si="30"/>
        <v>2级-2级</v>
      </c>
      <c r="D289" s="111" t="s">
        <v>66</v>
      </c>
      <c r="E289" s="111" t="s">
        <v>81</v>
      </c>
      <c r="F289" s="111" t="s">
        <v>66</v>
      </c>
      <c r="G289" s="111" t="s">
        <v>184</v>
      </c>
      <c r="H289" s="112" t="s">
        <v>183</v>
      </c>
      <c r="I289" s="97" t="s">
        <v>24</v>
      </c>
      <c r="J289" s="227">
        <v>65910.41</v>
      </c>
      <c r="K289" s="22"/>
      <c r="L289" s="23"/>
      <c r="M289" s="205"/>
      <c r="N289" s="24">
        <f t="shared" si="26"/>
        <v>65910.41</v>
      </c>
      <c r="O289" s="20"/>
      <c r="P289" s="58" t="str">
        <f t="shared" si="27"/>
        <v>待核对</v>
      </c>
      <c r="Q289" s="33"/>
      <c r="R289" s="33"/>
      <c r="S289" s="33"/>
      <c r="T289">
        <v>152</v>
      </c>
    </row>
    <row r="290" spans="1:27" ht="13.9" customHeight="1">
      <c r="A29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90" s="9">
        <v>53</v>
      </c>
      <c r="C290" s="111" t="str">
        <f t="shared" si="30"/>
        <v>3级-3级</v>
      </c>
      <c r="D290" s="111" t="s">
        <v>69</v>
      </c>
      <c r="E290" s="111" t="s">
        <v>117</v>
      </c>
      <c r="F290" s="111" t="s">
        <v>69</v>
      </c>
      <c r="G290" s="111" t="s">
        <v>158</v>
      </c>
      <c r="H290" s="112" t="s">
        <v>159</v>
      </c>
      <c r="I290" s="222" t="s">
        <v>9</v>
      </c>
      <c r="J290" s="227">
        <v>64160</v>
      </c>
      <c r="K290" s="22"/>
      <c r="L290" s="237" t="s">
        <v>3</v>
      </c>
      <c r="M290" s="205">
        <v>64160</v>
      </c>
      <c r="N290" s="24">
        <f t="shared" si="26"/>
        <v>0</v>
      </c>
      <c r="O290" s="20"/>
      <c r="P290" s="58" t="str">
        <f t="shared" si="27"/>
        <v>OK</v>
      </c>
      <c r="Q290" s="33"/>
      <c r="R290" s="33"/>
      <c r="S290" s="33"/>
      <c r="T290">
        <v>125</v>
      </c>
    </row>
    <row r="291" spans="1:27" ht="13.9" customHeight="1">
      <c r="A29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91" s="9">
        <v>769</v>
      </c>
      <c r="C291" s="218" t="str">
        <f t="shared" si="30"/>
        <v>3级-2级</v>
      </c>
      <c r="D291" s="218" t="s">
        <v>69</v>
      </c>
      <c r="E291" s="218" t="s">
        <v>161</v>
      </c>
      <c r="F291" s="218" t="s">
        <v>66</v>
      </c>
      <c r="G291" s="218" t="s">
        <v>78</v>
      </c>
      <c r="H291" s="220" t="s">
        <v>669</v>
      </c>
      <c r="I291" s="195" t="s">
        <v>3</v>
      </c>
      <c r="J291" s="227">
        <v>63299</v>
      </c>
      <c r="K291" s="22" t="s">
        <v>403</v>
      </c>
      <c r="L291" s="23" t="s">
        <v>6</v>
      </c>
      <c r="M291" s="202">
        <v>63299</v>
      </c>
      <c r="N291" s="24">
        <f t="shared" si="26"/>
        <v>0</v>
      </c>
      <c r="O291" s="20"/>
      <c r="P291" s="58" t="str">
        <f t="shared" si="27"/>
        <v>OK</v>
      </c>
      <c r="Q291" s="20"/>
      <c r="R291" s="20"/>
      <c r="S291" s="20"/>
      <c r="T291">
        <v>379</v>
      </c>
    </row>
    <row r="292" spans="1:27" ht="13.9" customHeight="1">
      <c r="A29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2" s="9">
        <v>351</v>
      </c>
      <c r="C292" s="224" t="str">
        <f t="shared" si="30"/>
        <v>4级-3级</v>
      </c>
      <c r="D292" s="111" t="s">
        <v>72</v>
      </c>
      <c r="E292" s="111" t="s">
        <v>76</v>
      </c>
      <c r="F292" s="231" t="s">
        <v>69</v>
      </c>
      <c r="G292" s="231" t="s">
        <v>161</v>
      </c>
      <c r="H292" s="194" t="s">
        <v>306</v>
      </c>
      <c r="I292" s="222" t="s">
        <v>3</v>
      </c>
      <c r="J292" s="227">
        <v>63122.1</v>
      </c>
      <c r="K292" s="22"/>
      <c r="L292" s="23"/>
      <c r="M292" s="202"/>
      <c r="N292" s="24">
        <f t="shared" si="26"/>
        <v>63122.1</v>
      </c>
      <c r="O292" s="20"/>
      <c r="P292" s="58" t="str">
        <f t="shared" si="27"/>
        <v>待核对</v>
      </c>
      <c r="Q292" s="20"/>
      <c r="R292" s="20"/>
      <c r="S292" s="20"/>
      <c r="T292">
        <v>14</v>
      </c>
    </row>
    <row r="293" spans="1:27" ht="13.9" customHeight="1">
      <c r="A29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93" s="9">
        <v>648</v>
      </c>
      <c r="C293" s="111" t="s">
        <v>511</v>
      </c>
      <c r="D293" s="111" t="s">
        <v>66</v>
      </c>
      <c r="E293" s="111" t="s">
        <v>175</v>
      </c>
      <c r="F293" s="111" t="s">
        <v>72</v>
      </c>
      <c r="G293" s="111" t="s">
        <v>264</v>
      </c>
      <c r="H293" s="194" t="s">
        <v>513</v>
      </c>
      <c r="I293" s="222" t="s">
        <v>3</v>
      </c>
      <c r="J293" s="227">
        <v>62900</v>
      </c>
      <c r="K293" s="22"/>
      <c r="L293" s="23"/>
      <c r="M293" s="202"/>
      <c r="N293" s="24">
        <f t="shared" si="26"/>
        <v>62900</v>
      </c>
      <c r="O293" s="20"/>
      <c r="P293" s="58" t="str">
        <f t="shared" ref="P293:P347" si="31">IF(N293=0,"OK","待核对")</f>
        <v>待核对</v>
      </c>
      <c r="Q293" s="20"/>
      <c r="R293" s="20"/>
      <c r="S293" s="20"/>
      <c r="T293">
        <v>74</v>
      </c>
    </row>
    <row r="294" spans="1:27" ht="13.5">
      <c r="A29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94" s="9">
        <v>762</v>
      </c>
      <c r="C294" s="218" t="str">
        <f t="shared" ref="C294:C301" si="32">TEXT(D294,"000")&amp;"-"&amp;TEXT(F294,"000")</f>
        <v>3级-1级</v>
      </c>
      <c r="D294" s="218" t="s">
        <v>69</v>
      </c>
      <c r="E294" s="218" t="s">
        <v>161</v>
      </c>
      <c r="F294" s="218" t="s">
        <v>64</v>
      </c>
      <c r="G294" s="218" t="s">
        <v>65</v>
      </c>
      <c r="H294" s="220" t="s">
        <v>669</v>
      </c>
      <c r="I294" s="195" t="s">
        <v>3</v>
      </c>
      <c r="J294" s="227">
        <v>59631</v>
      </c>
      <c r="K294" s="22"/>
      <c r="L294" s="23"/>
      <c r="M294" s="205"/>
      <c r="N294" s="24">
        <f t="shared" ref="N294:N348" si="33">J294-M294</f>
        <v>59631</v>
      </c>
      <c r="O294" s="20"/>
      <c r="P294" s="58" t="str">
        <f t="shared" si="31"/>
        <v>待核对</v>
      </c>
      <c r="Q294" s="20"/>
      <c r="R294" s="20"/>
      <c r="S294" s="20"/>
      <c r="T294">
        <v>372</v>
      </c>
    </row>
    <row r="295" spans="1:27" ht="13.5">
      <c r="A29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95" s="9">
        <v>671</v>
      </c>
      <c r="C295" s="218" t="str">
        <f t="shared" si="32"/>
        <v>3级-1级</v>
      </c>
      <c r="D295" s="218" t="s">
        <v>69</v>
      </c>
      <c r="E295" s="218" t="s">
        <v>195</v>
      </c>
      <c r="F295" s="218" t="s">
        <v>64</v>
      </c>
      <c r="G295" s="218" t="s">
        <v>65</v>
      </c>
      <c r="H295" s="220" t="s">
        <v>544</v>
      </c>
      <c r="I295" s="195" t="s">
        <v>3</v>
      </c>
      <c r="J295" s="234">
        <v>58050</v>
      </c>
      <c r="K295" s="22"/>
      <c r="L295" s="23"/>
      <c r="M295" s="205"/>
      <c r="N295" s="24">
        <f t="shared" si="33"/>
        <v>58050</v>
      </c>
      <c r="O295" s="20"/>
      <c r="P295" s="58" t="str">
        <f t="shared" si="31"/>
        <v>待核对</v>
      </c>
      <c r="Q295" s="20"/>
      <c r="R295" s="20"/>
      <c r="S295" s="20"/>
      <c r="T295">
        <v>50</v>
      </c>
    </row>
    <row r="296" spans="1:27" ht="12.75" customHeight="1">
      <c r="A29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6" s="9">
        <v>356</v>
      </c>
      <c r="C296" s="224" t="str">
        <f t="shared" si="32"/>
        <v>4级-3级</v>
      </c>
      <c r="D296" s="111" t="s">
        <v>72</v>
      </c>
      <c r="E296" s="111" t="s">
        <v>76</v>
      </c>
      <c r="F296" s="231" t="s">
        <v>69</v>
      </c>
      <c r="G296" s="231" t="s">
        <v>231</v>
      </c>
      <c r="H296" s="194" t="s">
        <v>306</v>
      </c>
      <c r="I296" s="222" t="s">
        <v>3</v>
      </c>
      <c r="J296" s="227">
        <v>57173.5</v>
      </c>
      <c r="K296" s="22"/>
      <c r="L296" s="23"/>
      <c r="M296" s="202"/>
      <c r="N296" s="24">
        <f t="shared" si="33"/>
        <v>57173.5</v>
      </c>
      <c r="O296" s="20"/>
      <c r="P296" s="58" t="str">
        <f t="shared" si="31"/>
        <v>待核对</v>
      </c>
      <c r="Q296" s="20"/>
      <c r="R296" s="20"/>
      <c r="S296" s="20"/>
      <c r="T296">
        <v>19</v>
      </c>
    </row>
    <row r="297" spans="1:27" ht="12.75" customHeight="1">
      <c r="A297" s="147" t="str">
        <f>HYPERLINK("C:\Users\chizh\Desktop\ffcell\提取结果.xlsx#'4内部关联现金流'!A1","[提取结果.xlsx]4内部关联现金流")</f>
        <v>[提取结果.xlsx]4内部关联现金流</v>
      </c>
      <c r="B297" s="9">
        <v>493</v>
      </c>
      <c r="C297" s="111" t="str">
        <f t="shared" si="32"/>
        <v>2级-2级</v>
      </c>
      <c r="D297" s="228" t="s">
        <v>66</v>
      </c>
      <c r="E297" s="111" t="s">
        <v>80</v>
      </c>
      <c r="F297" s="228" t="s">
        <v>66</v>
      </c>
      <c r="G297" s="228" t="s">
        <v>179</v>
      </c>
      <c r="H297" s="102" t="s">
        <v>380</v>
      </c>
      <c r="I297" s="222" t="s">
        <v>3</v>
      </c>
      <c r="J297" s="229">
        <v>57066</v>
      </c>
      <c r="K297" s="22"/>
      <c r="L297" s="23"/>
      <c r="M297" s="202"/>
      <c r="N297" s="24">
        <f t="shared" si="33"/>
        <v>57066</v>
      </c>
      <c r="O297" s="20"/>
      <c r="P297" s="58" t="str">
        <f t="shared" si="31"/>
        <v>待核对</v>
      </c>
      <c r="Q297" s="20"/>
      <c r="R297" s="20"/>
      <c r="S297" s="20"/>
      <c r="T297">
        <v>74</v>
      </c>
    </row>
    <row r="298" spans="1:27" ht="13.5">
      <c r="A29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8" s="9">
        <v>298</v>
      </c>
      <c r="C298" s="111" t="str">
        <f t="shared" si="32"/>
        <v>4级-3级</v>
      </c>
      <c r="D298" s="111" t="s">
        <v>72</v>
      </c>
      <c r="E298" s="111" t="s">
        <v>97</v>
      </c>
      <c r="F298" s="111" t="s">
        <v>69</v>
      </c>
      <c r="G298" s="111" t="s">
        <v>341</v>
      </c>
      <c r="H298" s="144" t="s">
        <v>342</v>
      </c>
      <c r="I298" s="222" t="s">
        <v>5</v>
      </c>
      <c r="J298" s="227">
        <v>55838.82</v>
      </c>
      <c r="K298" s="22"/>
      <c r="L298" s="23"/>
      <c r="M298" s="202"/>
      <c r="N298" s="24">
        <f t="shared" si="33"/>
        <v>55838.82</v>
      </c>
      <c r="O298" s="20"/>
      <c r="P298" s="58" t="str">
        <f t="shared" si="31"/>
        <v>待核对</v>
      </c>
      <c r="Q298" s="20"/>
      <c r="R298" s="20"/>
      <c r="S298" s="20"/>
      <c r="T298">
        <v>6</v>
      </c>
    </row>
    <row r="299" spans="1:27" ht="13.5">
      <c r="A299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299" s="9">
        <v>101</v>
      </c>
      <c r="C299" s="111" t="str">
        <f t="shared" si="32"/>
        <v>2级-2级</v>
      </c>
      <c r="D299" s="111" t="s">
        <v>66</v>
      </c>
      <c r="E299" s="111" t="s">
        <v>169</v>
      </c>
      <c r="F299" s="111" t="s">
        <v>66</v>
      </c>
      <c r="G299" s="111" t="s">
        <v>81</v>
      </c>
      <c r="H299" s="76"/>
      <c r="I299" s="222" t="s">
        <v>9</v>
      </c>
      <c r="J299" s="227">
        <v>55200</v>
      </c>
      <c r="K299" s="22"/>
      <c r="L299" s="23"/>
      <c r="M299" s="202"/>
      <c r="N299" s="24">
        <f t="shared" si="33"/>
        <v>55200</v>
      </c>
      <c r="O299" s="20"/>
      <c r="P299" s="58" t="str">
        <f t="shared" si="31"/>
        <v>待核对</v>
      </c>
      <c r="Q299" s="20"/>
      <c r="R299" s="20"/>
      <c r="S299" s="20"/>
      <c r="T299">
        <v>10</v>
      </c>
    </row>
    <row r="300" spans="1:27" ht="13.5">
      <c r="A30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00" s="9">
        <v>806</v>
      </c>
      <c r="C300" s="218" t="str">
        <f t="shared" si="32"/>
        <v>3级-2级</v>
      </c>
      <c r="D300" s="218" t="s">
        <v>69</v>
      </c>
      <c r="E300" s="218" t="s">
        <v>347</v>
      </c>
      <c r="F300" s="218" t="s">
        <v>66</v>
      </c>
      <c r="G300" s="218" t="s">
        <v>90</v>
      </c>
      <c r="H300" s="144" t="s">
        <v>103</v>
      </c>
      <c r="I300" s="195" t="s">
        <v>9</v>
      </c>
      <c r="J300" s="227">
        <v>54906</v>
      </c>
      <c r="K300" s="54"/>
      <c r="L300" s="55"/>
      <c r="M300" s="203"/>
      <c r="N300" s="24">
        <f t="shared" si="33"/>
        <v>54906</v>
      </c>
      <c r="O300" s="58"/>
      <c r="P300" s="58" t="str">
        <f t="shared" si="31"/>
        <v>待核对</v>
      </c>
      <c r="Q300" s="58"/>
      <c r="R300" s="58"/>
      <c r="S300" s="58"/>
      <c r="T300">
        <v>453</v>
      </c>
    </row>
    <row r="301" spans="1:27" ht="13.5">
      <c r="A30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01" s="9">
        <v>198</v>
      </c>
      <c r="C301" s="111" t="str">
        <f t="shared" si="32"/>
        <v>2级-3级</v>
      </c>
      <c r="D301" s="111" t="s">
        <v>66</v>
      </c>
      <c r="E301" s="111" t="s">
        <v>253</v>
      </c>
      <c r="F301" s="111" t="s">
        <v>69</v>
      </c>
      <c r="G301" s="111" t="s">
        <v>265</v>
      </c>
      <c r="H301" s="76" t="s">
        <v>266</v>
      </c>
      <c r="I301" s="222" t="s">
        <v>9</v>
      </c>
      <c r="J301" s="227">
        <v>52800</v>
      </c>
      <c r="K301" s="22"/>
      <c r="L301" s="23"/>
      <c r="M301" s="202"/>
      <c r="N301" s="24">
        <f t="shared" si="33"/>
        <v>52800</v>
      </c>
      <c r="O301" s="20"/>
      <c r="P301" s="58" t="str">
        <f t="shared" si="31"/>
        <v>待核对</v>
      </c>
      <c r="Q301" s="20"/>
      <c r="R301" s="20"/>
      <c r="S301" s="20"/>
      <c r="T301">
        <v>8</v>
      </c>
      <c r="U301" s="162"/>
      <c r="V301" s="162"/>
      <c r="W301" s="162"/>
      <c r="X301" s="162"/>
      <c r="Y301" s="162"/>
      <c r="Z301" s="162"/>
      <c r="AA301" s="162"/>
    </row>
    <row r="302" spans="1:27" ht="13.5">
      <c r="A30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02" s="9">
        <v>601</v>
      </c>
      <c r="C302" s="111" t="s">
        <v>500</v>
      </c>
      <c r="D302" s="111" t="s">
        <v>69</v>
      </c>
      <c r="E302" s="111" t="s">
        <v>158</v>
      </c>
      <c r="F302" s="111" t="s">
        <v>66</v>
      </c>
      <c r="G302" s="111" t="s">
        <v>83</v>
      </c>
      <c r="H302" s="76"/>
      <c r="I302" s="222" t="s">
        <v>3</v>
      </c>
      <c r="J302" s="227">
        <v>52800</v>
      </c>
      <c r="K302" s="22"/>
      <c r="L302" s="23"/>
      <c r="M302" s="202"/>
      <c r="N302" s="24">
        <f t="shared" si="33"/>
        <v>52800</v>
      </c>
      <c r="O302" s="20"/>
      <c r="P302" s="58" t="str">
        <f t="shared" si="31"/>
        <v>待核对</v>
      </c>
      <c r="Q302" s="20"/>
      <c r="R302" s="20"/>
      <c r="S302" s="20"/>
      <c r="T302">
        <v>23</v>
      </c>
    </row>
    <row r="303" spans="1:27" ht="13.5">
      <c r="A303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303" s="9">
        <v>96</v>
      </c>
      <c r="C303" s="111" t="str">
        <f t="shared" ref="C303:C313" si="34">TEXT(D303,"000")&amp;"-"&amp;TEXT(F303,"000")</f>
        <v>2级-2级</v>
      </c>
      <c r="D303" s="111" t="s">
        <v>66</v>
      </c>
      <c r="E303" s="111" t="s">
        <v>169</v>
      </c>
      <c r="F303" s="111" t="s">
        <v>66</v>
      </c>
      <c r="G303" s="111" t="s">
        <v>81</v>
      </c>
      <c r="H303" s="112"/>
      <c r="I303" s="222" t="s">
        <v>9</v>
      </c>
      <c r="J303" s="227">
        <v>52682.720000000001</v>
      </c>
      <c r="K303" s="22"/>
      <c r="L303" s="23"/>
      <c r="M303" s="205"/>
      <c r="N303" s="24">
        <f t="shared" si="33"/>
        <v>52682.720000000001</v>
      </c>
      <c r="O303" s="20"/>
      <c r="P303" s="58" t="str">
        <f t="shared" si="31"/>
        <v>待核对</v>
      </c>
      <c r="Q303" s="20"/>
      <c r="R303" s="20"/>
      <c r="S303" s="20"/>
      <c r="T303">
        <v>5</v>
      </c>
    </row>
    <row r="304" spans="1:27" ht="39">
      <c r="A30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04" s="9">
        <v>66</v>
      </c>
      <c r="C304" s="111" t="str">
        <f t="shared" si="34"/>
        <v>2级-4级</v>
      </c>
      <c r="D304" s="111" t="s">
        <v>66</v>
      </c>
      <c r="E304" s="111" t="s">
        <v>81</v>
      </c>
      <c r="F304" s="111" t="s">
        <v>72</v>
      </c>
      <c r="G304" s="111" t="s">
        <v>173</v>
      </c>
      <c r="H304" s="112" t="s">
        <v>174</v>
      </c>
      <c r="I304" s="222" t="s">
        <v>9</v>
      </c>
      <c r="J304" s="227">
        <v>52388</v>
      </c>
      <c r="K304" s="217" t="s">
        <v>437</v>
      </c>
      <c r="L304" s="23" t="s">
        <v>3</v>
      </c>
      <c r="M304" s="205">
        <v>52388</v>
      </c>
      <c r="N304" s="24">
        <f t="shared" si="33"/>
        <v>0</v>
      </c>
      <c r="O304" s="20"/>
      <c r="P304" s="58" t="str">
        <f t="shared" si="31"/>
        <v>OK</v>
      </c>
      <c r="Q304" s="33"/>
      <c r="R304" s="33"/>
      <c r="S304" s="33"/>
      <c r="T304">
        <v>138</v>
      </c>
      <c r="W304" t="s">
        <v>713</v>
      </c>
    </row>
    <row r="305" spans="1:27" ht="39">
      <c r="A30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05" s="9">
        <v>779</v>
      </c>
      <c r="C305" s="218" t="str">
        <f t="shared" si="34"/>
        <v>3级-3级</v>
      </c>
      <c r="D305" s="218" t="s">
        <v>69</v>
      </c>
      <c r="E305" s="218" t="s">
        <v>161</v>
      </c>
      <c r="F305" s="218" t="s">
        <v>69</v>
      </c>
      <c r="G305" s="218" t="s">
        <v>197</v>
      </c>
      <c r="H305" s="220" t="s">
        <v>669</v>
      </c>
      <c r="I305" s="195" t="s">
        <v>3</v>
      </c>
      <c r="J305" s="227">
        <v>52084</v>
      </c>
      <c r="K305" s="22" t="s">
        <v>244</v>
      </c>
      <c r="L305" s="23" t="s">
        <v>6</v>
      </c>
      <c r="M305" s="202">
        <v>49984</v>
      </c>
      <c r="N305" s="24">
        <f t="shared" si="33"/>
        <v>2100</v>
      </c>
      <c r="O305" s="20"/>
      <c r="P305" s="58" t="str">
        <f t="shared" si="31"/>
        <v>待核对</v>
      </c>
      <c r="Q305" s="20"/>
      <c r="R305" s="20"/>
      <c r="S305" s="20"/>
      <c r="T305">
        <v>390</v>
      </c>
    </row>
    <row r="306" spans="1:27" ht="12.75" customHeight="1">
      <c r="A30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6" s="9">
        <v>352</v>
      </c>
      <c r="C306" s="224" t="str">
        <f t="shared" si="34"/>
        <v>4级-3级</v>
      </c>
      <c r="D306" s="111" t="s">
        <v>72</v>
      </c>
      <c r="E306" s="111" t="s">
        <v>76</v>
      </c>
      <c r="F306" s="231" t="s">
        <v>69</v>
      </c>
      <c r="G306" s="231" t="s">
        <v>245</v>
      </c>
      <c r="H306" s="194" t="s">
        <v>306</v>
      </c>
      <c r="I306" s="222" t="s">
        <v>3</v>
      </c>
      <c r="J306" s="227">
        <v>50390.18</v>
      </c>
      <c r="K306" s="22"/>
      <c r="L306" s="23"/>
      <c r="M306" s="202"/>
      <c r="N306" s="24">
        <f t="shared" si="33"/>
        <v>50390.18</v>
      </c>
      <c r="O306" s="20"/>
      <c r="P306" s="58" t="str">
        <f t="shared" si="31"/>
        <v>待核对</v>
      </c>
      <c r="Q306" s="20"/>
      <c r="R306" s="20"/>
      <c r="S306" s="20"/>
      <c r="T306">
        <v>15</v>
      </c>
    </row>
    <row r="307" spans="1:27" ht="12.75" customHeight="1">
      <c r="A30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07" s="9">
        <v>682</v>
      </c>
      <c r="C307" s="218" t="str">
        <f t="shared" si="34"/>
        <v>3级-4级</v>
      </c>
      <c r="D307" s="218" t="s">
        <v>69</v>
      </c>
      <c r="E307" s="218" t="s">
        <v>245</v>
      </c>
      <c r="F307" s="218" t="s">
        <v>72</v>
      </c>
      <c r="G307" s="218" t="s">
        <v>76</v>
      </c>
      <c r="H307" s="128" t="s">
        <v>573</v>
      </c>
      <c r="I307" s="195" t="s">
        <v>9</v>
      </c>
      <c r="J307" s="227">
        <v>50390.18</v>
      </c>
      <c r="K307" s="126"/>
      <c r="L307" s="127"/>
      <c r="M307" s="202"/>
      <c r="N307" s="24">
        <f t="shared" si="33"/>
        <v>50390.18</v>
      </c>
      <c r="O307" s="20"/>
      <c r="P307" s="58" t="str">
        <f t="shared" si="31"/>
        <v>待核对</v>
      </c>
      <c r="Q307" s="20"/>
      <c r="R307" s="20"/>
      <c r="S307" s="20"/>
      <c r="T307">
        <v>81</v>
      </c>
    </row>
    <row r="308" spans="1:27" ht="13.5">
      <c r="A30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08" s="9">
        <v>263</v>
      </c>
      <c r="C308" s="111" t="str">
        <f t="shared" si="34"/>
        <v>2级-2级</v>
      </c>
      <c r="D308" s="111" t="s">
        <v>66</v>
      </c>
      <c r="E308" s="111" t="s">
        <v>728</v>
      </c>
      <c r="F308" s="111" t="s">
        <v>66</v>
      </c>
      <c r="G308" s="111" t="s">
        <v>257</v>
      </c>
      <c r="H308" s="112" t="s">
        <v>185</v>
      </c>
      <c r="I308" s="222" t="s">
        <v>5</v>
      </c>
      <c r="J308" s="227">
        <v>48727.02</v>
      </c>
      <c r="K308" s="54"/>
      <c r="L308" s="55"/>
      <c r="M308" s="203"/>
      <c r="N308" s="24">
        <f t="shared" si="33"/>
        <v>48727.02</v>
      </c>
      <c r="O308" s="58"/>
      <c r="P308" s="58" t="str">
        <f t="shared" si="31"/>
        <v>待核对</v>
      </c>
      <c r="Q308" s="58"/>
      <c r="R308" s="58"/>
      <c r="S308" s="58"/>
      <c r="T308">
        <v>82</v>
      </c>
      <c r="U308" s="162"/>
      <c r="V308" s="162"/>
      <c r="W308" s="162"/>
      <c r="X308" s="162"/>
      <c r="Y308" s="162"/>
      <c r="Z308" s="162"/>
      <c r="AA308" s="162"/>
    </row>
    <row r="309" spans="1:27" ht="13.5">
      <c r="A309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309" s="9">
        <v>142</v>
      </c>
      <c r="C309" s="111" t="str">
        <f t="shared" si="34"/>
        <v>3级-2级</v>
      </c>
      <c r="D309" s="111" t="s">
        <v>69</v>
      </c>
      <c r="E309" s="111" t="s">
        <v>205</v>
      </c>
      <c r="F309" s="111" t="s">
        <v>66</v>
      </c>
      <c r="G309" s="111" t="s">
        <v>80</v>
      </c>
      <c r="H309" s="76" t="s">
        <v>204</v>
      </c>
      <c r="I309" s="222" t="s">
        <v>6</v>
      </c>
      <c r="J309" s="227">
        <v>48544.800000000003</v>
      </c>
      <c r="K309" s="22"/>
      <c r="L309" s="23"/>
      <c r="M309" s="202"/>
      <c r="N309" s="24">
        <f t="shared" si="33"/>
        <v>48544.800000000003</v>
      </c>
      <c r="O309" s="20"/>
      <c r="P309" s="58" t="str">
        <f t="shared" si="31"/>
        <v>待核对</v>
      </c>
      <c r="Q309" s="20"/>
      <c r="R309" s="20"/>
      <c r="S309" s="20"/>
      <c r="T309">
        <v>30</v>
      </c>
    </row>
    <row r="310" spans="1:27" ht="39">
      <c r="A310" s="147" t="str">
        <f>HYPERLINK("C:\Users\chizh\Desktop\ffcell\提取结果.xlsx#'4内部关联现金流-1'!A1","[提取结果.xlsx]4内部关联现金流-1")</f>
        <v>[提取结果.xlsx]4内部关联现金流-1</v>
      </c>
      <c r="B310" s="9">
        <v>526</v>
      </c>
      <c r="C310" s="111" t="str">
        <f t="shared" si="34"/>
        <v>4级-2级</v>
      </c>
      <c r="D310" s="111" t="s">
        <v>72</v>
      </c>
      <c r="E310" s="111" t="s">
        <v>173</v>
      </c>
      <c r="F310" s="111" t="s">
        <v>66</v>
      </c>
      <c r="G310" s="111" t="s">
        <v>436</v>
      </c>
      <c r="H310" s="219" t="s">
        <v>437</v>
      </c>
      <c r="I310" s="222" t="s">
        <v>3</v>
      </c>
      <c r="J310" s="227">
        <v>47866</v>
      </c>
      <c r="K310" s="54" t="s">
        <v>490</v>
      </c>
      <c r="L310" s="55" t="s">
        <v>6</v>
      </c>
      <c r="M310" s="204">
        <v>47866</v>
      </c>
      <c r="N310" s="24">
        <f t="shared" si="33"/>
        <v>0</v>
      </c>
      <c r="O310" s="20"/>
      <c r="P310" s="58" t="str">
        <f t="shared" si="31"/>
        <v>OK</v>
      </c>
      <c r="Q310" s="20"/>
      <c r="R310" s="20"/>
      <c r="S310" s="20"/>
      <c r="T310">
        <v>44</v>
      </c>
    </row>
    <row r="311" spans="1:27" ht="39">
      <c r="A31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11" s="9">
        <v>50</v>
      </c>
      <c r="C311" s="111" t="str">
        <f t="shared" si="34"/>
        <v>3级-3级</v>
      </c>
      <c r="D311" s="111" t="s">
        <v>69</v>
      </c>
      <c r="E311" s="111" t="s">
        <v>127</v>
      </c>
      <c r="F311" s="111" t="s">
        <v>69</v>
      </c>
      <c r="G311" s="111" t="s">
        <v>158</v>
      </c>
      <c r="H311" s="112" t="s">
        <v>159</v>
      </c>
      <c r="I311" s="222" t="s">
        <v>9</v>
      </c>
      <c r="J311" s="227">
        <v>47280</v>
      </c>
      <c r="K311" s="22"/>
      <c r="L311" s="23" t="s">
        <v>3</v>
      </c>
      <c r="M311" s="205">
        <v>47280</v>
      </c>
      <c r="N311" s="24">
        <f t="shared" si="33"/>
        <v>0</v>
      </c>
      <c r="O311" s="20"/>
      <c r="P311" s="58" t="str">
        <f t="shared" si="31"/>
        <v>OK</v>
      </c>
      <c r="Q311" s="33"/>
      <c r="R311" s="33"/>
      <c r="S311" s="33"/>
      <c r="T311">
        <v>122</v>
      </c>
    </row>
    <row r="312" spans="1:27" ht="13.5">
      <c r="A31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12" s="9">
        <v>330</v>
      </c>
      <c r="C312" s="111" t="str">
        <f t="shared" si="34"/>
        <v>4级-3级</v>
      </c>
      <c r="D312" s="111" t="s">
        <v>72</v>
      </c>
      <c r="E312" s="111" t="s">
        <v>97</v>
      </c>
      <c r="F312" s="111" t="s">
        <v>69</v>
      </c>
      <c r="G312" s="111" t="s">
        <v>357</v>
      </c>
      <c r="H312" s="194" t="s">
        <v>306</v>
      </c>
      <c r="I312" s="222" t="s">
        <v>3</v>
      </c>
      <c r="J312" s="227">
        <v>47122.559999999998</v>
      </c>
      <c r="K312" s="22"/>
      <c r="L312" s="23"/>
      <c r="M312" s="202"/>
      <c r="N312" s="24">
        <f t="shared" si="33"/>
        <v>47122.559999999998</v>
      </c>
      <c r="O312" s="20"/>
      <c r="P312" s="58" t="str">
        <f t="shared" si="31"/>
        <v>待核对</v>
      </c>
      <c r="Q312" s="20"/>
      <c r="R312" s="20"/>
      <c r="S312" s="20"/>
      <c r="T312">
        <v>38</v>
      </c>
    </row>
    <row r="313" spans="1:27" ht="12.75" customHeight="1">
      <c r="A31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13" s="9">
        <v>379</v>
      </c>
      <c r="C313" s="224" t="str">
        <f t="shared" si="34"/>
        <v>4级-3级</v>
      </c>
      <c r="D313" s="111" t="s">
        <v>72</v>
      </c>
      <c r="E313" s="111" t="s">
        <v>76</v>
      </c>
      <c r="F313" s="231" t="s">
        <v>69</v>
      </c>
      <c r="G313" s="231" t="s">
        <v>364</v>
      </c>
      <c r="H313" s="194" t="s">
        <v>306</v>
      </c>
      <c r="I313" s="222" t="s">
        <v>3</v>
      </c>
      <c r="J313" s="227">
        <v>46227.96</v>
      </c>
      <c r="K313" s="22"/>
      <c r="L313" s="23"/>
      <c r="M313" s="202"/>
      <c r="N313" s="24">
        <f t="shared" si="33"/>
        <v>46227.96</v>
      </c>
      <c r="O313" s="20"/>
      <c r="P313" s="58" t="str">
        <f t="shared" si="31"/>
        <v>待核对</v>
      </c>
      <c r="Q313" s="20"/>
      <c r="R313" s="20"/>
      <c r="S313" s="20"/>
      <c r="T313">
        <v>42</v>
      </c>
    </row>
    <row r="314" spans="1:27" ht="12.75" customHeight="1">
      <c r="A31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14" s="9">
        <v>610</v>
      </c>
      <c r="C314" s="111" t="s">
        <v>500</v>
      </c>
      <c r="D314" s="111" t="s">
        <v>69</v>
      </c>
      <c r="E314" s="111" t="s">
        <v>158</v>
      </c>
      <c r="F314" s="111" t="s">
        <v>66</v>
      </c>
      <c r="G314" s="111" t="s">
        <v>179</v>
      </c>
      <c r="H314" s="76"/>
      <c r="I314" s="222" t="s">
        <v>3</v>
      </c>
      <c r="J314" s="227">
        <v>46222</v>
      </c>
      <c r="K314" s="22"/>
      <c r="L314" s="23"/>
      <c r="M314" s="202"/>
      <c r="N314" s="24">
        <f t="shared" si="33"/>
        <v>46222</v>
      </c>
      <c r="O314" s="20"/>
      <c r="P314" s="58" t="str">
        <f t="shared" si="31"/>
        <v>待核对</v>
      </c>
      <c r="Q314" s="20"/>
      <c r="R314" s="20"/>
      <c r="S314" s="20"/>
      <c r="T314">
        <v>33</v>
      </c>
    </row>
    <row r="315" spans="1:27" ht="13.5">
      <c r="A31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15" s="9">
        <v>224</v>
      </c>
      <c r="C315" s="111" t="str">
        <f>TEXT(D315,"000")&amp;"-"&amp;TEXT(F315,"000")</f>
        <v>000-3级</v>
      </c>
      <c r="D315" s="111"/>
      <c r="E315" s="233"/>
      <c r="F315" s="111" t="s">
        <v>69</v>
      </c>
      <c r="G315" s="111" t="s">
        <v>180</v>
      </c>
      <c r="H315" s="112" t="s">
        <v>298</v>
      </c>
      <c r="I315" s="222" t="s">
        <v>9</v>
      </c>
      <c r="J315" s="227">
        <v>46009</v>
      </c>
      <c r="K315" s="22"/>
      <c r="L315" s="23"/>
      <c r="M315" s="202"/>
      <c r="N315" s="24">
        <f t="shared" si="33"/>
        <v>46009</v>
      </c>
      <c r="O315" s="20"/>
      <c r="P315" s="58" t="str">
        <f t="shared" si="31"/>
        <v>待核对</v>
      </c>
      <c r="Q315" s="20"/>
      <c r="R315" s="20"/>
      <c r="S315" s="20"/>
      <c r="T315">
        <v>42</v>
      </c>
      <c r="U315" s="162"/>
      <c r="V315" s="162"/>
      <c r="W315" s="162"/>
      <c r="X315" s="162"/>
      <c r="Y315" s="162"/>
      <c r="Z315" s="162"/>
      <c r="AA315" s="162"/>
    </row>
    <row r="316" spans="1:27" ht="39">
      <c r="A31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16" s="9">
        <v>270</v>
      </c>
      <c r="C316" s="111" t="str">
        <f>TEXT(D316,"000")&amp;"-"&amp;TEXT(F316,"000")</f>
        <v>2级-1级</v>
      </c>
      <c r="D316" s="111" t="s">
        <v>66</v>
      </c>
      <c r="E316" s="111" t="s">
        <v>98</v>
      </c>
      <c r="F316" s="111" t="s">
        <v>64</v>
      </c>
      <c r="G316" s="111" t="s">
        <v>65</v>
      </c>
      <c r="H316" s="219" t="s">
        <v>256</v>
      </c>
      <c r="I316" s="222" t="s">
        <v>5</v>
      </c>
      <c r="J316" s="227">
        <v>45000</v>
      </c>
      <c r="K316" s="54" t="s">
        <v>91</v>
      </c>
      <c r="L316" s="55" t="s">
        <v>24</v>
      </c>
      <c r="M316" s="204">
        <v>45000</v>
      </c>
      <c r="N316" s="24">
        <f t="shared" si="33"/>
        <v>0</v>
      </c>
      <c r="O316" s="58"/>
      <c r="P316" s="58" t="str">
        <f t="shared" si="31"/>
        <v>OK</v>
      </c>
      <c r="Q316" s="58"/>
      <c r="R316" s="58"/>
      <c r="S316" s="58"/>
      <c r="T316">
        <v>90</v>
      </c>
      <c r="U316" s="162"/>
      <c r="V316" s="162"/>
      <c r="W316" s="162"/>
      <c r="X316" s="162"/>
      <c r="Y316" s="162"/>
      <c r="Z316" s="162"/>
      <c r="AA316" s="162"/>
    </row>
    <row r="317" spans="1:27" ht="13.5">
      <c r="A31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17" s="9">
        <v>594</v>
      </c>
      <c r="C317" s="111" t="s">
        <v>499</v>
      </c>
      <c r="D317" s="111" t="s">
        <v>69</v>
      </c>
      <c r="E317" s="111" t="s">
        <v>158</v>
      </c>
      <c r="F317" s="111" t="s">
        <v>69</v>
      </c>
      <c r="G317" s="111" t="s">
        <v>121</v>
      </c>
      <c r="H317" s="76"/>
      <c r="I317" s="222" t="s">
        <v>3</v>
      </c>
      <c r="J317" s="227">
        <v>44375</v>
      </c>
      <c r="K317" s="22"/>
      <c r="L317" s="23"/>
      <c r="M317" s="202"/>
      <c r="N317" s="24">
        <f t="shared" si="33"/>
        <v>44375</v>
      </c>
      <c r="O317" s="20"/>
      <c r="P317" s="58" t="str">
        <f t="shared" si="31"/>
        <v>待核对</v>
      </c>
      <c r="Q317" s="20"/>
      <c r="R317" s="20"/>
      <c r="S317" s="20"/>
      <c r="T317">
        <v>16</v>
      </c>
    </row>
    <row r="318" spans="1:27" ht="13.5">
      <c r="A31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18" s="9">
        <v>151</v>
      </c>
      <c r="C318" s="111" t="str">
        <f t="shared" ref="C318:C341" si="35">TEXT(D318,"000")&amp;"-"&amp;TEXT(F318,"000")</f>
        <v>2级-3级</v>
      </c>
      <c r="D318" s="111" t="s">
        <v>66</v>
      </c>
      <c r="E318" s="111" t="s">
        <v>84</v>
      </c>
      <c r="F318" s="111" t="s">
        <v>69</v>
      </c>
      <c r="G318" s="111" t="s">
        <v>194</v>
      </c>
      <c r="H318" s="112" t="s">
        <v>227</v>
      </c>
      <c r="I318" s="222" t="s">
        <v>6</v>
      </c>
      <c r="J318" s="227">
        <v>44031.4</v>
      </c>
      <c r="K318" s="22"/>
      <c r="L318" s="23"/>
      <c r="M318" s="205"/>
      <c r="N318" s="24">
        <f t="shared" si="33"/>
        <v>44031.4</v>
      </c>
      <c r="O318" s="20"/>
      <c r="P318" s="58" t="str">
        <f t="shared" si="31"/>
        <v>待核对</v>
      </c>
      <c r="Q318" s="20"/>
      <c r="R318" s="20"/>
      <c r="S318" s="20"/>
      <c r="T318" s="149">
        <v>2</v>
      </c>
    </row>
    <row r="319" spans="1:27" ht="12.75" customHeight="1">
      <c r="A31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19" s="9">
        <v>384</v>
      </c>
      <c r="C319" s="224" t="str">
        <f t="shared" si="35"/>
        <v>4级-3级</v>
      </c>
      <c r="D319" s="111" t="s">
        <v>72</v>
      </c>
      <c r="E319" s="111" t="s">
        <v>76</v>
      </c>
      <c r="F319" s="231" t="s">
        <v>69</v>
      </c>
      <c r="G319" s="231" t="s">
        <v>158</v>
      </c>
      <c r="H319" s="194" t="s">
        <v>306</v>
      </c>
      <c r="I319" s="222" t="s">
        <v>3</v>
      </c>
      <c r="J319" s="227">
        <v>43871</v>
      </c>
      <c r="K319" s="22"/>
      <c r="L319" s="23"/>
      <c r="M319" s="202"/>
      <c r="N319" s="24">
        <f t="shared" si="33"/>
        <v>43871</v>
      </c>
      <c r="O319" s="20"/>
      <c r="P319" s="58" t="str">
        <f t="shared" si="31"/>
        <v>待核对</v>
      </c>
      <c r="Q319" s="20"/>
      <c r="R319" s="20"/>
      <c r="S319" s="20"/>
      <c r="T319">
        <v>47</v>
      </c>
    </row>
    <row r="320" spans="1:27" ht="12.75" customHeight="1">
      <c r="A32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20" s="9">
        <v>62</v>
      </c>
      <c r="C320" s="111" t="str">
        <f t="shared" si="35"/>
        <v>2级-3级</v>
      </c>
      <c r="D320" s="111" t="s">
        <v>66</v>
      </c>
      <c r="E320" s="111" t="s">
        <v>81</v>
      </c>
      <c r="F320" s="111" t="s">
        <v>69</v>
      </c>
      <c r="G320" s="111" t="s">
        <v>170</v>
      </c>
      <c r="H320" s="112" t="s">
        <v>129</v>
      </c>
      <c r="I320" s="222" t="s">
        <v>3</v>
      </c>
      <c r="J320" s="227">
        <v>42500</v>
      </c>
      <c r="K320" s="22"/>
      <c r="L320" s="23"/>
      <c r="M320" s="205"/>
      <c r="N320" s="24">
        <f t="shared" si="33"/>
        <v>42500</v>
      </c>
      <c r="O320" s="20"/>
      <c r="P320" s="58" t="str">
        <f t="shared" si="31"/>
        <v>待核对</v>
      </c>
      <c r="Q320" s="33"/>
      <c r="R320" s="33"/>
      <c r="S320" s="33"/>
      <c r="T320">
        <v>134</v>
      </c>
      <c r="W320" t="s">
        <v>709</v>
      </c>
    </row>
    <row r="321" spans="1:27" ht="13.5">
      <c r="A32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1" s="9">
        <v>316</v>
      </c>
      <c r="C321" s="111" t="str">
        <f t="shared" si="35"/>
        <v>4级-3级</v>
      </c>
      <c r="D321" s="111" t="s">
        <v>72</v>
      </c>
      <c r="E321" s="111" t="s">
        <v>97</v>
      </c>
      <c r="F321" s="111" t="s">
        <v>69</v>
      </c>
      <c r="G321" s="111" t="s">
        <v>194</v>
      </c>
      <c r="H321" s="194" t="s">
        <v>165</v>
      </c>
      <c r="I321" s="222" t="s">
        <v>6</v>
      </c>
      <c r="J321" s="227">
        <v>42184.15</v>
      </c>
      <c r="K321" s="22"/>
      <c r="L321" s="23"/>
      <c r="M321" s="202"/>
      <c r="N321" s="24">
        <f t="shared" si="33"/>
        <v>42184.15</v>
      </c>
      <c r="O321" s="20"/>
      <c r="P321" s="58" t="str">
        <f t="shared" si="31"/>
        <v>待核对</v>
      </c>
      <c r="Q321" s="20"/>
      <c r="R321" s="20"/>
      <c r="S321" s="20"/>
      <c r="T321">
        <v>24</v>
      </c>
    </row>
    <row r="322" spans="1:27" ht="13.5">
      <c r="A32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22" s="9">
        <v>810</v>
      </c>
      <c r="C322" s="218" t="str">
        <f t="shared" si="35"/>
        <v>3级-4级</v>
      </c>
      <c r="D322" s="218" t="s">
        <v>69</v>
      </c>
      <c r="E322" s="218" t="s">
        <v>194</v>
      </c>
      <c r="F322" s="218" t="s">
        <v>72</v>
      </c>
      <c r="G322" s="218" t="s">
        <v>97</v>
      </c>
      <c r="H322" s="76" t="s">
        <v>129</v>
      </c>
      <c r="I322" s="195" t="s">
        <v>5</v>
      </c>
      <c r="J322" s="227">
        <v>42184.15</v>
      </c>
      <c r="K322" s="54"/>
      <c r="L322" s="55"/>
      <c r="M322" s="203"/>
      <c r="N322" s="24">
        <f t="shared" si="33"/>
        <v>42184.15</v>
      </c>
      <c r="O322" s="58"/>
      <c r="P322" s="58" t="str">
        <f t="shared" si="31"/>
        <v>待核对</v>
      </c>
      <c r="Q322" s="58"/>
      <c r="R322" s="58"/>
      <c r="S322" s="58"/>
      <c r="T322">
        <v>475</v>
      </c>
    </row>
    <row r="323" spans="1:27" ht="13.5">
      <c r="A32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3" s="9">
        <v>310</v>
      </c>
      <c r="C323" s="111" t="str">
        <f t="shared" si="35"/>
        <v>4级-3级</v>
      </c>
      <c r="D323" s="111" t="s">
        <v>72</v>
      </c>
      <c r="E323" s="111" t="s">
        <v>97</v>
      </c>
      <c r="F323" s="111" t="s">
        <v>69</v>
      </c>
      <c r="G323" s="111" t="s">
        <v>349</v>
      </c>
      <c r="H323" s="194" t="s">
        <v>306</v>
      </c>
      <c r="I323" s="222" t="s">
        <v>3</v>
      </c>
      <c r="J323" s="227">
        <v>41587.42</v>
      </c>
      <c r="K323" s="22"/>
      <c r="L323" s="23"/>
      <c r="M323" s="202"/>
      <c r="N323" s="24">
        <f t="shared" si="33"/>
        <v>41587.42</v>
      </c>
      <c r="O323" s="20"/>
      <c r="P323" s="58" t="str">
        <f t="shared" si="31"/>
        <v>待核对</v>
      </c>
      <c r="Q323" s="20"/>
      <c r="R323" s="20"/>
      <c r="S323" s="20"/>
      <c r="T323">
        <v>18</v>
      </c>
    </row>
    <row r="324" spans="1:27" ht="13.5">
      <c r="A32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24" s="9">
        <v>250</v>
      </c>
      <c r="C324" s="111" t="str">
        <f t="shared" si="35"/>
        <v>2级-3级</v>
      </c>
      <c r="D324" s="111" t="s">
        <v>66</v>
      </c>
      <c r="E324" s="111" t="s">
        <v>308</v>
      </c>
      <c r="F324" s="111" t="s">
        <v>69</v>
      </c>
      <c r="G324" s="219" t="s">
        <v>313</v>
      </c>
      <c r="H324" s="76" t="s">
        <v>314</v>
      </c>
      <c r="I324" s="222" t="s">
        <v>9</v>
      </c>
      <c r="J324" s="227">
        <v>40964.5</v>
      </c>
      <c r="K324" s="22"/>
      <c r="L324" s="23"/>
      <c r="M324" s="202"/>
      <c r="N324" s="24">
        <f t="shared" si="33"/>
        <v>40964.5</v>
      </c>
      <c r="O324" s="20"/>
      <c r="P324" s="58" t="str">
        <f t="shared" si="31"/>
        <v>待核对</v>
      </c>
      <c r="Q324" s="20"/>
      <c r="R324" s="20"/>
      <c r="S324" s="20"/>
      <c r="T324">
        <v>68</v>
      </c>
      <c r="U324" s="162"/>
      <c r="V324" s="162"/>
      <c r="W324" s="162"/>
      <c r="X324" s="162"/>
      <c r="Y324" s="162"/>
      <c r="Z324" s="162"/>
      <c r="AA324" s="162"/>
    </row>
    <row r="325" spans="1:27" ht="39">
      <c r="A325" s="147" t="str">
        <f>HYPERLINK("C:\Users\chizh\Desktop\ffcell\提取结果.xlsx#'4内部关联现金流-1'!A1","[提取结果.xlsx]4内部关联现金流-1")</f>
        <v>[提取结果.xlsx]4内部关联现金流-1</v>
      </c>
      <c r="B325" s="9">
        <v>527</v>
      </c>
      <c r="C325" s="111" t="str">
        <f t="shared" si="35"/>
        <v>4级-2级</v>
      </c>
      <c r="D325" s="111" t="s">
        <v>72</v>
      </c>
      <c r="E325" s="111" t="s">
        <v>173</v>
      </c>
      <c r="F325" s="111" t="s">
        <v>66</v>
      </c>
      <c r="G325" s="111" t="s">
        <v>221</v>
      </c>
      <c r="H325" s="219" t="s">
        <v>437</v>
      </c>
      <c r="I325" s="222" t="s">
        <v>3</v>
      </c>
      <c r="J325" s="227">
        <v>40866</v>
      </c>
      <c r="K325" s="54" t="s">
        <v>235</v>
      </c>
      <c r="L325" s="55" t="s">
        <v>6</v>
      </c>
      <c r="M325" s="204">
        <v>37686</v>
      </c>
      <c r="N325" s="24">
        <f t="shared" si="33"/>
        <v>3180</v>
      </c>
      <c r="O325" s="20"/>
      <c r="P325" s="58" t="str">
        <f t="shared" si="31"/>
        <v>待核对</v>
      </c>
      <c r="Q325" s="20"/>
      <c r="R325" s="20"/>
      <c r="S325" s="20"/>
      <c r="T325">
        <v>45</v>
      </c>
    </row>
    <row r="326" spans="1:27" ht="13.5">
      <c r="A32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6" s="9">
        <v>396</v>
      </c>
      <c r="C326" s="224" t="str">
        <f t="shared" si="35"/>
        <v>4级-3级</v>
      </c>
      <c r="D326" s="111" t="s">
        <v>72</v>
      </c>
      <c r="E326" s="111" t="s">
        <v>76</v>
      </c>
      <c r="F326" s="111" t="s">
        <v>69</v>
      </c>
      <c r="G326" s="111" t="s">
        <v>161</v>
      </c>
      <c r="H326" s="194" t="s">
        <v>165</v>
      </c>
      <c r="I326" s="222" t="s">
        <v>6</v>
      </c>
      <c r="J326" s="227">
        <v>40516.799999999996</v>
      </c>
      <c r="K326" s="22"/>
      <c r="L326" s="23"/>
      <c r="M326" s="202"/>
      <c r="N326" s="24">
        <f t="shared" si="33"/>
        <v>40516.799999999996</v>
      </c>
      <c r="O326" s="20"/>
      <c r="P326" s="58" t="str">
        <f t="shared" si="31"/>
        <v>待核对</v>
      </c>
      <c r="Q326" s="20"/>
      <c r="R326" s="20"/>
      <c r="S326" s="20"/>
      <c r="T326">
        <v>63</v>
      </c>
    </row>
    <row r="327" spans="1:27" ht="13.5">
      <c r="A327" s="147" t="str">
        <f>HYPERLINK("C:\Users\chizh\Desktop\ffcell\提取结果.xlsx#'4内部关联现金流'!A1","[提取结果.xlsx]4内部关联现金流")</f>
        <v>[提取结果.xlsx]4内部关联现金流</v>
      </c>
      <c r="B327" s="9">
        <v>475</v>
      </c>
      <c r="C327" s="111" t="str">
        <f t="shared" si="35"/>
        <v>4级-4级</v>
      </c>
      <c r="D327" s="228" t="s">
        <v>72</v>
      </c>
      <c r="E327" s="111" t="s">
        <v>80</v>
      </c>
      <c r="F327" s="228" t="s">
        <v>72</v>
      </c>
      <c r="G327" s="228" t="s">
        <v>76</v>
      </c>
      <c r="H327" s="102" t="s">
        <v>383</v>
      </c>
      <c r="I327" s="222" t="s">
        <v>6</v>
      </c>
      <c r="J327" s="229">
        <v>39587.99</v>
      </c>
      <c r="K327" s="22"/>
      <c r="L327" s="23"/>
      <c r="M327" s="202"/>
      <c r="N327" s="24">
        <f t="shared" si="33"/>
        <v>39587.99</v>
      </c>
      <c r="O327" s="20"/>
      <c r="P327" s="58" t="str">
        <f t="shared" si="31"/>
        <v>待核对</v>
      </c>
      <c r="Q327" s="20"/>
      <c r="R327" s="20"/>
      <c r="S327" s="20"/>
      <c r="T327">
        <v>56</v>
      </c>
    </row>
    <row r="328" spans="1:27" ht="13.5">
      <c r="A32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28" s="9">
        <v>262</v>
      </c>
      <c r="C328" s="111" t="str">
        <f t="shared" si="35"/>
        <v>2级-4级</v>
      </c>
      <c r="D328" s="111" t="s">
        <v>66</v>
      </c>
      <c r="E328" s="111" t="s">
        <v>728</v>
      </c>
      <c r="F328" s="111" t="s">
        <v>72</v>
      </c>
      <c r="G328" s="111" t="s">
        <v>264</v>
      </c>
      <c r="H328" s="112" t="s">
        <v>327</v>
      </c>
      <c r="I328" s="222" t="s">
        <v>5</v>
      </c>
      <c r="J328" s="227">
        <v>39350.44</v>
      </c>
      <c r="K328" s="54"/>
      <c r="L328" s="55"/>
      <c r="M328" s="203"/>
      <c r="N328" s="24">
        <f t="shared" si="33"/>
        <v>39350.44</v>
      </c>
      <c r="O328" s="58"/>
      <c r="P328" s="58" t="str">
        <f t="shared" si="31"/>
        <v>待核对</v>
      </c>
      <c r="Q328" s="58"/>
      <c r="R328" s="58"/>
      <c r="S328" s="58"/>
      <c r="T328">
        <v>81</v>
      </c>
      <c r="U328" s="162"/>
      <c r="V328" s="162"/>
      <c r="W328" s="162"/>
      <c r="X328" s="162"/>
      <c r="Y328" s="162"/>
      <c r="Z328" s="162"/>
      <c r="AA328" s="162"/>
    </row>
    <row r="329" spans="1:27" ht="13.5">
      <c r="A32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29" s="9">
        <v>269</v>
      </c>
      <c r="C329" s="111" t="str">
        <f t="shared" si="35"/>
        <v>2级-4级</v>
      </c>
      <c r="D329" s="111" t="s">
        <v>66</v>
      </c>
      <c r="E329" s="111" t="s">
        <v>728</v>
      </c>
      <c r="F329" s="111" t="s">
        <v>72</v>
      </c>
      <c r="G329" s="111" t="s">
        <v>264</v>
      </c>
      <c r="H329" s="112" t="s">
        <v>327</v>
      </c>
      <c r="I329" s="222" t="s">
        <v>5</v>
      </c>
      <c r="J329" s="227">
        <v>39350.44</v>
      </c>
      <c r="K329" s="54"/>
      <c r="L329" s="55"/>
      <c r="M329" s="203"/>
      <c r="N329" s="24">
        <f t="shared" si="33"/>
        <v>39350.44</v>
      </c>
      <c r="O329" s="58"/>
      <c r="P329" s="58" t="str">
        <f t="shared" si="31"/>
        <v>待核对</v>
      </c>
      <c r="Q329" s="58"/>
      <c r="R329" s="58"/>
      <c r="S329" s="58"/>
      <c r="T329">
        <v>88</v>
      </c>
      <c r="U329" s="162"/>
      <c r="V329" s="162"/>
      <c r="W329" s="162"/>
      <c r="X329" s="162"/>
      <c r="Y329" s="162"/>
      <c r="Z329" s="162"/>
      <c r="AA329" s="162"/>
    </row>
    <row r="330" spans="1:27" ht="13.5">
      <c r="A33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30" s="9">
        <v>393</v>
      </c>
      <c r="C330" s="224" t="str">
        <f t="shared" si="35"/>
        <v>4级-2级</v>
      </c>
      <c r="D330" s="111" t="s">
        <v>72</v>
      </c>
      <c r="E330" s="111" t="s">
        <v>76</v>
      </c>
      <c r="F330" s="111" t="s">
        <v>66</v>
      </c>
      <c r="G330" s="224" t="s">
        <v>362</v>
      </c>
      <c r="H330" s="194" t="s">
        <v>165</v>
      </c>
      <c r="I330" s="222" t="s">
        <v>6</v>
      </c>
      <c r="J330" s="227">
        <v>39350.44</v>
      </c>
      <c r="K330" s="22"/>
      <c r="L330" s="23"/>
      <c r="M330" s="202"/>
      <c r="N330" s="24">
        <f t="shared" si="33"/>
        <v>39350.44</v>
      </c>
      <c r="O330" s="20"/>
      <c r="P330" s="58" t="str">
        <f t="shared" si="31"/>
        <v>待核对</v>
      </c>
      <c r="Q330" s="20"/>
      <c r="R330" s="20"/>
      <c r="S330" s="20"/>
      <c r="T330">
        <v>59</v>
      </c>
    </row>
    <row r="331" spans="1:27" ht="12.75" customHeight="1">
      <c r="A33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31" s="9">
        <v>357</v>
      </c>
      <c r="C331" s="224" t="str">
        <f t="shared" si="35"/>
        <v>4级-3级</v>
      </c>
      <c r="D331" s="111" t="s">
        <v>72</v>
      </c>
      <c r="E331" s="111" t="s">
        <v>76</v>
      </c>
      <c r="F331" s="231" t="s">
        <v>69</v>
      </c>
      <c r="G331" s="231" t="s">
        <v>357</v>
      </c>
      <c r="H331" s="194" t="s">
        <v>306</v>
      </c>
      <c r="I331" s="222" t="s">
        <v>3</v>
      </c>
      <c r="J331" s="227">
        <v>39043.160000000003</v>
      </c>
      <c r="K331" s="22"/>
      <c r="L331" s="23"/>
      <c r="M331" s="202"/>
      <c r="N331" s="24">
        <f t="shared" si="33"/>
        <v>39043.160000000003</v>
      </c>
      <c r="O331" s="20"/>
      <c r="P331" s="58" t="str">
        <f t="shared" si="31"/>
        <v>待核对</v>
      </c>
      <c r="Q331" s="20"/>
      <c r="R331" s="20"/>
      <c r="S331" s="20"/>
      <c r="T331">
        <v>20</v>
      </c>
    </row>
    <row r="332" spans="1:27" ht="12.75" customHeight="1">
      <c r="A33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32" s="9">
        <v>366</v>
      </c>
      <c r="C332" s="224" t="str">
        <f t="shared" si="35"/>
        <v>4级-3级</v>
      </c>
      <c r="D332" s="111" t="s">
        <v>72</v>
      </c>
      <c r="E332" s="111" t="s">
        <v>76</v>
      </c>
      <c r="F332" s="231" t="s">
        <v>69</v>
      </c>
      <c r="G332" s="231" t="s">
        <v>341</v>
      </c>
      <c r="H332" s="194" t="s">
        <v>306</v>
      </c>
      <c r="I332" s="222" t="s">
        <v>3</v>
      </c>
      <c r="J332" s="227">
        <v>38425.379999999997</v>
      </c>
      <c r="K332" s="22"/>
      <c r="L332" s="23"/>
      <c r="M332" s="202"/>
      <c r="N332" s="24">
        <f t="shared" si="33"/>
        <v>38425.379999999997</v>
      </c>
      <c r="O332" s="20"/>
      <c r="P332" s="58" t="str">
        <f t="shared" si="31"/>
        <v>待核对</v>
      </c>
      <c r="Q332" s="20"/>
      <c r="R332" s="20"/>
      <c r="S332" s="20"/>
      <c r="T332">
        <v>29</v>
      </c>
    </row>
    <row r="333" spans="1:27" ht="12.75" customHeight="1">
      <c r="A33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33" s="9">
        <v>687</v>
      </c>
      <c r="C333" s="218" t="str">
        <f t="shared" si="35"/>
        <v>3级-4级</v>
      </c>
      <c r="D333" s="218" t="s">
        <v>69</v>
      </c>
      <c r="E333" s="218" t="s">
        <v>341</v>
      </c>
      <c r="F333" s="218" t="s">
        <v>72</v>
      </c>
      <c r="G333" s="218" t="s">
        <v>76</v>
      </c>
      <c r="H333" s="220" t="s">
        <v>532</v>
      </c>
      <c r="I333" s="195" t="s">
        <v>9</v>
      </c>
      <c r="J333" s="227">
        <v>38425.379999999997</v>
      </c>
      <c r="K333" s="54"/>
      <c r="L333" s="55"/>
      <c r="M333" s="203"/>
      <c r="N333" s="24">
        <f t="shared" si="33"/>
        <v>38425.379999999997</v>
      </c>
      <c r="O333" s="58"/>
      <c r="P333" s="58" t="str">
        <f t="shared" si="31"/>
        <v>待核对</v>
      </c>
      <c r="Q333" s="58"/>
      <c r="R333" s="58"/>
      <c r="S333" s="58"/>
      <c r="T333">
        <v>94</v>
      </c>
    </row>
    <row r="334" spans="1:27" ht="13.5">
      <c r="A334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334" s="9">
        <v>140</v>
      </c>
      <c r="C334" s="111" t="str">
        <f t="shared" si="35"/>
        <v>2级-2级</v>
      </c>
      <c r="D334" s="111" t="s">
        <v>66</v>
      </c>
      <c r="E334" s="111" t="s">
        <v>179</v>
      </c>
      <c r="F334" s="111" t="s">
        <v>66</v>
      </c>
      <c r="G334" s="111" t="s">
        <v>88</v>
      </c>
      <c r="H334" s="76" t="s">
        <v>204</v>
      </c>
      <c r="I334" s="222" t="s">
        <v>6</v>
      </c>
      <c r="J334" s="227">
        <v>37290</v>
      </c>
      <c r="K334" s="22"/>
      <c r="L334" s="23"/>
      <c r="M334" s="202"/>
      <c r="N334" s="24">
        <f t="shared" si="33"/>
        <v>37290</v>
      </c>
      <c r="O334" s="20"/>
      <c r="P334" s="58" t="str">
        <f t="shared" si="31"/>
        <v>待核对</v>
      </c>
      <c r="Q334" s="20"/>
      <c r="R334" s="20"/>
      <c r="S334" s="20"/>
      <c r="T334">
        <v>28</v>
      </c>
    </row>
    <row r="335" spans="1:27" ht="13.5">
      <c r="A335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35" s="9">
        <v>168</v>
      </c>
      <c r="C335" s="111" t="str">
        <f t="shared" si="35"/>
        <v>2级-3级</v>
      </c>
      <c r="D335" s="111" t="s">
        <v>66</v>
      </c>
      <c r="E335" s="111" t="s">
        <v>84</v>
      </c>
      <c r="F335" s="111" t="s">
        <v>69</v>
      </c>
      <c r="G335" s="111" t="s">
        <v>196</v>
      </c>
      <c r="H335" s="76" t="s">
        <v>240</v>
      </c>
      <c r="I335" s="222" t="s">
        <v>5</v>
      </c>
      <c r="J335" s="227">
        <v>36136</v>
      </c>
      <c r="K335" s="22"/>
      <c r="L335" s="23"/>
      <c r="M335" s="202"/>
      <c r="N335" s="24">
        <f t="shared" si="33"/>
        <v>36136</v>
      </c>
      <c r="O335" s="20"/>
      <c r="P335" s="58" t="str">
        <f t="shared" si="31"/>
        <v>待核对</v>
      </c>
      <c r="Q335" s="20"/>
      <c r="R335" s="20"/>
      <c r="S335" s="20"/>
      <c r="T335">
        <v>19</v>
      </c>
    </row>
    <row r="336" spans="1:27" ht="26">
      <c r="A336" s="147" t="str">
        <f>HYPERLINK("C:\Users\chizh\Desktop\ffcell\提取结果.xlsx#'4内部关联现金流'!A1","[提取结果.xlsx]4内部关联现金流")</f>
        <v>[提取结果.xlsx]4内部关联现金流</v>
      </c>
      <c r="B336" s="9">
        <v>438</v>
      </c>
      <c r="C336" s="111" t="str">
        <f t="shared" si="35"/>
        <v>3级-3级</v>
      </c>
      <c r="D336" s="98" t="s">
        <v>69</v>
      </c>
      <c r="E336" s="111" t="s">
        <v>80</v>
      </c>
      <c r="F336" s="98" t="s">
        <v>69</v>
      </c>
      <c r="G336" s="98" t="s">
        <v>96</v>
      </c>
      <c r="H336" s="222" t="s">
        <v>3</v>
      </c>
      <c r="I336" s="222" t="s">
        <v>3</v>
      </c>
      <c r="J336" s="232">
        <v>36002.400000000001</v>
      </c>
      <c r="K336" s="22"/>
      <c r="L336" s="23"/>
      <c r="M336" s="202"/>
      <c r="N336" s="24">
        <f t="shared" si="33"/>
        <v>36002.400000000001</v>
      </c>
      <c r="O336" s="20"/>
      <c r="P336" s="58" t="str">
        <f t="shared" si="31"/>
        <v>待核对</v>
      </c>
      <c r="Q336" s="20"/>
      <c r="R336" s="20"/>
      <c r="S336" s="20"/>
      <c r="T336">
        <v>19</v>
      </c>
    </row>
    <row r="337" spans="1:27" ht="13.5">
      <c r="A337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37" s="9">
        <v>41</v>
      </c>
      <c r="C337" s="111" t="str">
        <f t="shared" si="35"/>
        <v>1级-3级</v>
      </c>
      <c r="D337" s="111" t="s">
        <v>64</v>
      </c>
      <c r="E337" s="111" t="s">
        <v>65</v>
      </c>
      <c r="F337" s="111" t="s">
        <v>69</v>
      </c>
      <c r="G337" s="111" t="s">
        <v>102</v>
      </c>
      <c r="H337" s="194" t="s">
        <v>101</v>
      </c>
      <c r="I337" s="222" t="s">
        <v>5</v>
      </c>
      <c r="J337" s="227">
        <v>35281.68</v>
      </c>
      <c r="K337" s="22"/>
      <c r="L337" s="23"/>
      <c r="M337" s="202"/>
      <c r="N337" s="24">
        <f t="shared" si="33"/>
        <v>35281.68</v>
      </c>
      <c r="O337" s="20"/>
      <c r="P337" s="58" t="str">
        <f t="shared" si="31"/>
        <v>待核对</v>
      </c>
      <c r="Q337" s="20"/>
      <c r="R337" s="20"/>
      <c r="S337" s="20"/>
      <c r="T337">
        <v>41</v>
      </c>
    </row>
    <row r="338" spans="1:27" ht="39">
      <c r="A33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38" s="9">
        <v>177</v>
      </c>
      <c r="C338" s="111" t="str">
        <f t="shared" si="35"/>
        <v>3级-4级</v>
      </c>
      <c r="D338" s="111" t="s">
        <v>69</v>
      </c>
      <c r="E338" s="111" t="s">
        <v>197</v>
      </c>
      <c r="F338" s="111" t="s">
        <v>72</v>
      </c>
      <c r="G338" s="111" t="s">
        <v>173</v>
      </c>
      <c r="H338" s="194" t="s">
        <v>244</v>
      </c>
      <c r="I338" s="222" t="s">
        <v>6</v>
      </c>
      <c r="J338" s="227">
        <v>35175</v>
      </c>
      <c r="K338" s="217" t="s">
        <v>437</v>
      </c>
      <c r="L338" s="23" t="s">
        <v>3</v>
      </c>
      <c r="M338" s="249">
        <v>35175</v>
      </c>
      <c r="N338" s="24">
        <f t="shared" si="33"/>
        <v>0</v>
      </c>
      <c r="O338" s="20"/>
      <c r="P338" s="58" t="str">
        <f t="shared" si="31"/>
        <v>OK</v>
      </c>
      <c r="Q338" s="20"/>
      <c r="R338" s="20"/>
      <c r="S338" s="20"/>
      <c r="T338">
        <v>28</v>
      </c>
    </row>
    <row r="339" spans="1:27" ht="13.5">
      <c r="A33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39" s="9">
        <v>58</v>
      </c>
      <c r="C339" s="111" t="str">
        <f t="shared" si="35"/>
        <v>4级-4级</v>
      </c>
      <c r="D339" s="111" t="s">
        <v>72</v>
      </c>
      <c r="E339" s="111" t="s">
        <v>167</v>
      </c>
      <c r="F339" s="111" t="s">
        <v>72</v>
      </c>
      <c r="G339" s="111" t="s">
        <v>76</v>
      </c>
      <c r="H339" s="112" t="s">
        <v>166</v>
      </c>
      <c r="I339" s="222" t="s">
        <v>5</v>
      </c>
      <c r="J339" s="227">
        <v>35131.42</v>
      </c>
      <c r="K339" s="22"/>
      <c r="L339" s="23"/>
      <c r="M339" s="205"/>
      <c r="N339" s="248">
        <f t="shared" si="33"/>
        <v>35131.42</v>
      </c>
      <c r="O339" s="20"/>
      <c r="P339" s="58" t="str">
        <f t="shared" si="31"/>
        <v>待核对</v>
      </c>
      <c r="Q339" s="33"/>
      <c r="R339" s="33"/>
      <c r="S339" s="33"/>
      <c r="T339">
        <v>130</v>
      </c>
    </row>
    <row r="340" spans="1:27" ht="13.5">
      <c r="A34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40" s="9">
        <v>49</v>
      </c>
      <c r="C340" s="111" t="str">
        <f t="shared" si="35"/>
        <v>3级-3级</v>
      </c>
      <c r="D340" s="111" t="s">
        <v>69</v>
      </c>
      <c r="E340" s="111" t="s">
        <v>127</v>
      </c>
      <c r="F340" s="111" t="s">
        <v>69</v>
      </c>
      <c r="G340" s="111" t="s">
        <v>102</v>
      </c>
      <c r="H340" s="112" t="s">
        <v>139</v>
      </c>
      <c r="I340" s="222" t="s">
        <v>6</v>
      </c>
      <c r="J340" s="227">
        <v>34560</v>
      </c>
      <c r="K340" s="22"/>
      <c r="L340" s="23"/>
      <c r="M340" s="205"/>
      <c r="N340" s="248">
        <f t="shared" si="33"/>
        <v>34560</v>
      </c>
      <c r="O340" s="20"/>
      <c r="P340" s="58" t="str">
        <f t="shared" si="31"/>
        <v>待核对</v>
      </c>
      <c r="Q340" s="33"/>
      <c r="R340" s="33"/>
      <c r="S340" s="33"/>
      <c r="T340">
        <v>121</v>
      </c>
    </row>
    <row r="341" spans="1:27" ht="39">
      <c r="A341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341" s="9">
        <v>568</v>
      </c>
      <c r="C341" s="111" t="str">
        <f t="shared" si="35"/>
        <v>2级-3级</v>
      </c>
      <c r="D341" s="111" t="s">
        <v>66</v>
      </c>
      <c r="E341" s="111" t="s">
        <v>90</v>
      </c>
      <c r="F341" s="111" t="s">
        <v>69</v>
      </c>
      <c r="G341" s="111" t="s">
        <v>161</v>
      </c>
      <c r="H341" s="76" t="s">
        <v>489</v>
      </c>
      <c r="I341" s="222" t="s">
        <v>6</v>
      </c>
      <c r="J341" s="227">
        <v>33335.5</v>
      </c>
      <c r="K341" s="54" t="s">
        <v>669</v>
      </c>
      <c r="L341" s="55" t="s">
        <v>3</v>
      </c>
      <c r="M341" s="203">
        <v>33335.5</v>
      </c>
      <c r="N341" s="24">
        <f t="shared" si="33"/>
        <v>0</v>
      </c>
      <c r="O341" s="58"/>
      <c r="P341" s="58" t="str">
        <f t="shared" si="31"/>
        <v>OK</v>
      </c>
      <c r="Q341" s="58"/>
      <c r="R341" s="58"/>
      <c r="S341" s="58"/>
      <c r="T341">
        <v>11</v>
      </c>
    </row>
    <row r="342" spans="1:27" ht="39">
      <c r="A34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42" s="9">
        <v>614</v>
      </c>
      <c r="C342" s="111" t="s">
        <v>500</v>
      </c>
      <c r="D342" s="111" t="s">
        <v>69</v>
      </c>
      <c r="E342" s="111" t="s">
        <v>158</v>
      </c>
      <c r="F342" s="111" t="s">
        <v>66</v>
      </c>
      <c r="G342" s="111" t="s">
        <v>88</v>
      </c>
      <c r="H342" s="76"/>
      <c r="I342" s="222" t="s">
        <v>6</v>
      </c>
      <c r="J342" s="227">
        <v>32560</v>
      </c>
      <c r="K342" s="22" t="s">
        <v>437</v>
      </c>
      <c r="L342" s="23" t="s">
        <v>3</v>
      </c>
      <c r="M342" s="202">
        <v>32560</v>
      </c>
      <c r="N342" s="24">
        <f t="shared" si="33"/>
        <v>0</v>
      </c>
      <c r="O342" s="20"/>
      <c r="P342" s="58" t="str">
        <f t="shared" si="31"/>
        <v>OK</v>
      </c>
      <c r="Q342" s="20"/>
      <c r="R342" s="20"/>
      <c r="S342" s="20"/>
      <c r="T342">
        <v>37</v>
      </c>
    </row>
    <row r="343" spans="1:27" ht="13.5">
      <c r="A34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43" s="9">
        <v>331</v>
      </c>
      <c r="C343" s="111" t="str">
        <f t="shared" ref="C343:C363" si="36">TEXT(D343,"000")&amp;"-"&amp;TEXT(F343,"000")</f>
        <v>4级-3级</v>
      </c>
      <c r="D343" s="111" t="s">
        <v>72</v>
      </c>
      <c r="E343" s="111" t="s">
        <v>97</v>
      </c>
      <c r="F343" s="111" t="s">
        <v>69</v>
      </c>
      <c r="G343" s="111" t="s">
        <v>357</v>
      </c>
      <c r="H343" s="194" t="s">
        <v>165</v>
      </c>
      <c r="I343" s="222" t="s">
        <v>6</v>
      </c>
      <c r="J343" s="227">
        <v>32317.599999999999</v>
      </c>
      <c r="K343" s="22"/>
      <c r="L343" s="23"/>
      <c r="M343" s="202"/>
      <c r="N343" s="24">
        <f t="shared" si="33"/>
        <v>32317.599999999999</v>
      </c>
      <c r="O343" s="20"/>
      <c r="P343" s="58" t="str">
        <f t="shared" si="31"/>
        <v>待核对</v>
      </c>
      <c r="Q343" s="20"/>
      <c r="R343" s="20"/>
      <c r="S343" s="20"/>
      <c r="T343">
        <v>39</v>
      </c>
    </row>
    <row r="344" spans="1:27" ht="13.5">
      <c r="A34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44" s="9">
        <v>770</v>
      </c>
      <c r="C344" s="218" t="str">
        <f t="shared" si="36"/>
        <v>3级-2级</v>
      </c>
      <c r="D344" s="218" t="s">
        <v>69</v>
      </c>
      <c r="E344" s="218" t="s">
        <v>161</v>
      </c>
      <c r="F344" s="218" t="s">
        <v>66</v>
      </c>
      <c r="G344" s="218" t="s">
        <v>87</v>
      </c>
      <c r="H344" s="220" t="s">
        <v>669</v>
      </c>
      <c r="I344" s="195" t="s">
        <v>3</v>
      </c>
      <c r="J344" s="227">
        <v>31807</v>
      </c>
      <c r="K344" s="22"/>
      <c r="L344" s="23"/>
      <c r="M344" s="202"/>
      <c r="N344" s="24">
        <f t="shared" si="33"/>
        <v>31807</v>
      </c>
      <c r="O344" s="20"/>
      <c r="P344" s="58" t="str">
        <f t="shared" si="31"/>
        <v>待核对</v>
      </c>
      <c r="Q344" s="20"/>
      <c r="R344" s="20"/>
      <c r="S344" s="20"/>
      <c r="T344">
        <v>381</v>
      </c>
    </row>
    <row r="345" spans="1:27" ht="13.5">
      <c r="A345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345" s="9">
        <v>114</v>
      </c>
      <c r="C345" s="111" t="str">
        <f t="shared" si="36"/>
        <v>2级-1级</v>
      </c>
      <c r="D345" s="111" t="s">
        <v>66</v>
      </c>
      <c r="E345" s="111" t="s">
        <v>179</v>
      </c>
      <c r="F345" s="111" t="s">
        <v>64</v>
      </c>
      <c r="G345" s="111" t="s">
        <v>65</v>
      </c>
      <c r="H345" s="112" t="s">
        <v>193</v>
      </c>
      <c r="I345" s="222" t="s">
        <v>3</v>
      </c>
      <c r="J345" s="227">
        <v>31695.991499999996</v>
      </c>
      <c r="K345" s="22"/>
      <c r="L345" s="23"/>
      <c r="M345" s="205"/>
      <c r="N345" s="24">
        <f t="shared" si="33"/>
        <v>31695.991499999996</v>
      </c>
      <c r="O345" s="20"/>
      <c r="P345" s="58" t="str">
        <f t="shared" si="31"/>
        <v>待核对</v>
      </c>
      <c r="Q345" s="20"/>
      <c r="R345" s="20"/>
      <c r="S345" s="20"/>
      <c r="T345">
        <v>1</v>
      </c>
    </row>
    <row r="346" spans="1:27" ht="13.5">
      <c r="A34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46" s="9">
        <v>309</v>
      </c>
      <c r="C346" s="111" t="str">
        <f t="shared" si="36"/>
        <v>4级-3级</v>
      </c>
      <c r="D346" s="111" t="s">
        <v>72</v>
      </c>
      <c r="E346" s="111" t="s">
        <v>97</v>
      </c>
      <c r="F346" s="111" t="s">
        <v>69</v>
      </c>
      <c r="G346" s="111" t="s">
        <v>347</v>
      </c>
      <c r="H346" s="76" t="s">
        <v>348</v>
      </c>
      <c r="I346" s="222" t="s">
        <v>6</v>
      </c>
      <c r="J346" s="227">
        <v>30922.49</v>
      </c>
      <c r="K346" s="22"/>
      <c r="L346" s="23"/>
      <c r="M346" s="202"/>
      <c r="N346" s="24">
        <f t="shared" si="33"/>
        <v>30922.49</v>
      </c>
      <c r="O346" s="20"/>
      <c r="P346" s="58" t="str">
        <f t="shared" si="31"/>
        <v>待核对</v>
      </c>
      <c r="Q346" s="20"/>
      <c r="R346" s="20"/>
      <c r="S346" s="20"/>
      <c r="T346">
        <v>17</v>
      </c>
    </row>
    <row r="347" spans="1:27" ht="13.5">
      <c r="A34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47" s="9">
        <v>230</v>
      </c>
      <c r="C347" s="111" t="str">
        <f t="shared" si="36"/>
        <v>000-2级</v>
      </c>
      <c r="D347" s="111"/>
      <c r="E347" s="233"/>
      <c r="F347" s="111" t="s">
        <v>66</v>
      </c>
      <c r="G347" s="111" t="s">
        <v>78</v>
      </c>
      <c r="H347" s="112" t="s">
        <v>298</v>
      </c>
      <c r="I347" s="222" t="s">
        <v>9</v>
      </c>
      <c r="J347" s="227">
        <v>30509.26</v>
      </c>
      <c r="K347" s="22"/>
      <c r="L347" s="23"/>
      <c r="M347" s="202"/>
      <c r="N347" s="24">
        <f t="shared" si="33"/>
        <v>30509.26</v>
      </c>
      <c r="O347" s="20"/>
      <c r="P347" s="58" t="str">
        <f t="shared" si="31"/>
        <v>待核对</v>
      </c>
      <c r="Q347" s="20"/>
      <c r="R347" s="20"/>
      <c r="S347" s="20"/>
      <c r="T347">
        <v>48</v>
      </c>
      <c r="U347" s="162"/>
      <c r="V347" s="162"/>
      <c r="W347" s="162"/>
      <c r="X347" s="162"/>
      <c r="Y347" s="162"/>
      <c r="Z347" s="162"/>
      <c r="AA347" s="162"/>
    </row>
    <row r="348" spans="1:27" ht="13.5">
      <c r="A348" s="147" t="str">
        <f>HYPERLINK("C:\Users\chizh\Desktop\ffcell\提取结果.xlsx#'4内部关联现金流-1'!A1","[提取结果.xlsx]4内部关联现金流-1")</f>
        <v>[提取结果.xlsx]4内部关联现金流-1</v>
      </c>
      <c r="B348" s="9">
        <v>524</v>
      </c>
      <c r="C348" s="111" t="str">
        <f t="shared" si="36"/>
        <v>2级-3级</v>
      </c>
      <c r="D348" s="111" t="s">
        <v>66</v>
      </c>
      <c r="E348" s="111" t="s">
        <v>106</v>
      </c>
      <c r="F348" s="111" t="s">
        <v>69</v>
      </c>
      <c r="G348" s="111" t="s">
        <v>358</v>
      </c>
      <c r="H348" s="76" t="s">
        <v>424</v>
      </c>
      <c r="I348" s="97" t="s">
        <v>23</v>
      </c>
      <c r="J348" s="227">
        <v>30442.799999999999</v>
      </c>
      <c r="K348" s="22"/>
      <c r="L348" s="23"/>
      <c r="M348" s="202"/>
      <c r="N348" s="24">
        <f t="shared" si="33"/>
        <v>30442.799999999999</v>
      </c>
      <c r="O348" s="20"/>
      <c r="P348" s="58" t="str">
        <f>IF(N348=0,"OK","待核对")</f>
        <v>待核对</v>
      </c>
      <c r="Q348" s="20"/>
      <c r="R348" s="20"/>
      <c r="S348" s="20"/>
      <c r="T348">
        <v>33</v>
      </c>
    </row>
    <row r="349" spans="1:27" ht="26">
      <c r="A349" s="147" t="str">
        <f>HYPERLINK("C:\Users\chizh\Desktop\ffcell\提取结果.xlsx#'4内部关联现金流'!A1","[提取结果.xlsx]4内部关联现金流")</f>
        <v>[提取结果.xlsx]4内部关联现金流</v>
      </c>
      <c r="B349" s="9">
        <v>440</v>
      </c>
      <c r="C349" s="111" t="str">
        <f t="shared" si="36"/>
        <v>3级-3级</v>
      </c>
      <c r="D349" s="228" t="s">
        <v>69</v>
      </c>
      <c r="E349" s="111" t="s">
        <v>80</v>
      </c>
      <c r="F349" s="228" t="s">
        <v>69</v>
      </c>
      <c r="G349" s="228" t="s">
        <v>197</v>
      </c>
      <c r="H349" s="97" t="s">
        <v>380</v>
      </c>
      <c r="I349" s="222" t="s">
        <v>3</v>
      </c>
      <c r="J349" s="232">
        <v>30281.200000000001</v>
      </c>
      <c r="K349" s="22"/>
      <c r="L349" s="23"/>
      <c r="M349" s="202"/>
      <c r="N349" s="24">
        <f>J349-M349</f>
        <v>30281.200000000001</v>
      </c>
      <c r="O349" s="20"/>
      <c r="P349" s="58" t="str">
        <f>IF(N349=0,"OK","待核对")</f>
        <v>待核对</v>
      </c>
      <c r="Q349" s="20"/>
      <c r="R349" s="20"/>
      <c r="S349" s="20"/>
      <c r="T349">
        <v>21</v>
      </c>
    </row>
    <row r="350" spans="1:27" ht="39">
      <c r="A35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50" s="9">
        <v>232</v>
      </c>
      <c r="C350" s="111" t="str">
        <f t="shared" si="36"/>
        <v>2级-3级</v>
      </c>
      <c r="D350" s="111" t="s">
        <v>731</v>
      </c>
      <c r="E350" s="233" t="s">
        <v>502</v>
      </c>
      <c r="F350" s="111" t="s">
        <v>69</v>
      </c>
      <c r="G350" s="111" t="s">
        <v>158</v>
      </c>
      <c r="H350" s="112" t="s">
        <v>300</v>
      </c>
      <c r="I350" s="97" t="s">
        <v>7</v>
      </c>
      <c r="J350" s="227">
        <v>30000</v>
      </c>
      <c r="K350" s="22"/>
      <c r="L350" s="23" t="s">
        <v>3</v>
      </c>
      <c r="M350" s="202">
        <v>30000</v>
      </c>
      <c r="N350" s="24">
        <f>J350-M350</f>
        <v>0</v>
      </c>
      <c r="O350" s="20"/>
      <c r="P350" s="58" t="str">
        <f>IF(N350=0,"OK","待核对")</f>
        <v>OK</v>
      </c>
      <c r="Q350" s="20"/>
      <c r="R350" s="20"/>
      <c r="S350" s="20"/>
      <c r="T350">
        <v>50</v>
      </c>
      <c r="U350" s="162"/>
      <c r="V350" s="162"/>
      <c r="W350" s="162"/>
      <c r="X350" s="162"/>
      <c r="Y350" s="162"/>
      <c r="Z350" s="162"/>
      <c r="AA350" s="162"/>
    </row>
    <row r="351" spans="1:27" ht="13.5">
      <c r="A35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51" s="9">
        <v>51</v>
      </c>
      <c r="C351" s="111" t="str">
        <f t="shared" si="36"/>
        <v>3级-3级</v>
      </c>
      <c r="D351" s="111" t="s">
        <v>69</v>
      </c>
      <c r="E351" s="111" t="s">
        <v>128</v>
      </c>
      <c r="F351" s="111" t="s">
        <v>69</v>
      </c>
      <c r="G351" s="111" t="s">
        <v>102</v>
      </c>
      <c r="H351" s="112" t="s">
        <v>160</v>
      </c>
      <c r="I351" s="222" t="s">
        <v>3</v>
      </c>
      <c r="J351" s="227">
        <v>-25160.06</v>
      </c>
      <c r="K351" s="22"/>
      <c r="L351" s="23"/>
      <c r="M351" s="205"/>
      <c r="N351" s="24">
        <f t="shared" ref="N351:N363" si="37">J351-M351</f>
        <v>-25160.06</v>
      </c>
      <c r="O351" s="20"/>
      <c r="P351" s="58" t="str">
        <f t="shared" ref="P351:P363" si="38">IF(N351=0,"OK","待核对")</f>
        <v>待核对</v>
      </c>
      <c r="Q351" s="33"/>
      <c r="R351" s="33"/>
      <c r="S351" s="33"/>
      <c r="T351">
        <v>123</v>
      </c>
    </row>
    <row r="352" spans="1:27" ht="26">
      <c r="A35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52" s="9">
        <v>26</v>
      </c>
      <c r="C352" s="111" t="str">
        <f t="shared" si="36"/>
        <v>1级-2级</v>
      </c>
      <c r="D352" s="111" t="s">
        <v>64</v>
      </c>
      <c r="E352" s="111" t="s">
        <v>65</v>
      </c>
      <c r="F352" s="111" t="s">
        <v>66</v>
      </c>
      <c r="G352" s="111" t="s">
        <v>94</v>
      </c>
      <c r="H352" s="12" t="s">
        <v>91</v>
      </c>
      <c r="I352" s="97" t="s">
        <v>24</v>
      </c>
      <c r="J352" s="227">
        <v>-450000</v>
      </c>
      <c r="K352" s="12"/>
      <c r="L352" s="12"/>
      <c r="M352" s="170"/>
      <c r="N352" s="24">
        <f t="shared" si="37"/>
        <v>-450000</v>
      </c>
      <c r="O352" s="18"/>
      <c r="P352" s="58" t="str">
        <f t="shared" si="38"/>
        <v>待核对</v>
      </c>
      <c r="Q352" s="20"/>
      <c r="R352" s="20"/>
      <c r="S352" s="20"/>
      <c r="T352">
        <v>26</v>
      </c>
    </row>
    <row r="353" spans="1:27" ht="26">
      <c r="A35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53" s="9">
        <v>30</v>
      </c>
      <c r="C353" s="111" t="str">
        <f t="shared" si="36"/>
        <v>1级-4级</v>
      </c>
      <c r="D353" s="111" t="s">
        <v>64</v>
      </c>
      <c r="E353" s="111" t="s">
        <v>65</v>
      </c>
      <c r="F353" s="111" t="s">
        <v>72</v>
      </c>
      <c r="G353" s="111" t="s">
        <v>76</v>
      </c>
      <c r="H353" s="12" t="s">
        <v>91</v>
      </c>
      <c r="I353" s="97" t="s">
        <v>24</v>
      </c>
      <c r="J353" s="227">
        <v>-600000</v>
      </c>
      <c r="K353" s="12"/>
      <c r="L353" s="12"/>
      <c r="M353" s="170"/>
      <c r="N353" s="24">
        <f t="shared" si="37"/>
        <v>-600000</v>
      </c>
      <c r="O353" s="17"/>
      <c r="P353" s="58" t="str">
        <f t="shared" si="38"/>
        <v>待核对</v>
      </c>
      <c r="Q353" s="20"/>
      <c r="R353" s="20"/>
      <c r="S353" s="20"/>
      <c r="T353">
        <v>30</v>
      </c>
    </row>
    <row r="354" spans="1:27" ht="13.5">
      <c r="A35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54" s="9">
        <v>281</v>
      </c>
      <c r="C354" s="111" t="str">
        <f t="shared" si="36"/>
        <v>2级-4级</v>
      </c>
      <c r="D354" s="111" t="s">
        <v>66</v>
      </c>
      <c r="E354" s="111" t="s">
        <v>337</v>
      </c>
      <c r="F354" s="111" t="s">
        <v>72</v>
      </c>
      <c r="G354" s="111" t="s">
        <v>76</v>
      </c>
      <c r="H354" s="12"/>
      <c r="I354" s="12"/>
      <c r="J354" s="227"/>
      <c r="K354" s="15" t="s">
        <v>203</v>
      </c>
      <c r="L354" s="15" t="s">
        <v>306</v>
      </c>
      <c r="M354" s="170">
        <v>699296.01</v>
      </c>
      <c r="N354" s="24">
        <f t="shared" si="37"/>
        <v>-699296.01</v>
      </c>
      <c r="O354" s="18"/>
      <c r="P354" s="58" t="str">
        <f t="shared" si="38"/>
        <v>待核对</v>
      </c>
      <c r="Q354" s="62"/>
      <c r="R354" s="62"/>
      <c r="S354" s="63"/>
      <c r="T354">
        <v>101</v>
      </c>
      <c r="U354" s="164"/>
      <c r="V354" s="165"/>
      <c r="W354" s="166"/>
      <c r="X354" s="166"/>
      <c r="Y354" s="167"/>
      <c r="Z354" s="168">
        <f>ROUND(J354-V354-Y354,2)</f>
        <v>0</v>
      </c>
      <c r="AA354" s="168" t="e">
        <f>ROUND(M354+P354-S354,2)</f>
        <v>#VALUE!</v>
      </c>
    </row>
    <row r="355" spans="1:27" ht="13.5">
      <c r="A355" s="147" t="str">
        <f t="shared" ref="A355:A363" si="39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55" s="9">
        <v>713</v>
      </c>
      <c r="C355" s="218" t="str">
        <f t="shared" si="36"/>
        <v>3级-2级</v>
      </c>
      <c r="D355" s="218" t="s">
        <v>69</v>
      </c>
      <c r="E355" s="218" t="s">
        <v>180</v>
      </c>
      <c r="F355" s="218" t="s">
        <v>66</v>
      </c>
      <c r="G355" s="218" t="s">
        <v>303</v>
      </c>
      <c r="H355" s="144"/>
      <c r="I355" s="195" t="s">
        <v>3</v>
      </c>
      <c r="J355" s="227"/>
      <c r="K355" s="22"/>
      <c r="L355" s="23"/>
      <c r="M355" s="202"/>
      <c r="N355" s="24">
        <f t="shared" si="37"/>
        <v>0</v>
      </c>
      <c r="O355" s="20"/>
      <c r="P355" s="58" t="str">
        <f t="shared" si="38"/>
        <v>OK</v>
      </c>
      <c r="Q355" s="20"/>
      <c r="R355" s="20"/>
      <c r="S355" s="20"/>
      <c r="T355">
        <v>256</v>
      </c>
    </row>
    <row r="356" spans="1:27" ht="13.5">
      <c r="A356" s="147" t="str">
        <f t="shared" si="39"/>
        <v>[提取结果.xlsx]02-关联交易等事项统计表-纺织公司-4内部关联现金流</v>
      </c>
      <c r="B356" s="9">
        <v>732</v>
      </c>
      <c r="C356" s="218" t="str">
        <f t="shared" si="36"/>
        <v>3级-2级</v>
      </c>
      <c r="D356" s="218" t="s">
        <v>69</v>
      </c>
      <c r="E356" s="218" t="s">
        <v>180</v>
      </c>
      <c r="F356" s="218" t="s">
        <v>66</v>
      </c>
      <c r="G356" s="218" t="s">
        <v>270</v>
      </c>
      <c r="H356" s="76"/>
      <c r="I356" s="195" t="s">
        <v>3</v>
      </c>
      <c r="J356" s="227"/>
      <c r="K356" s="22"/>
      <c r="L356" s="23"/>
      <c r="M356" s="202"/>
      <c r="N356" s="24">
        <f t="shared" si="37"/>
        <v>0</v>
      </c>
      <c r="O356" s="20"/>
      <c r="P356" s="58" t="str">
        <f t="shared" si="38"/>
        <v>OK</v>
      </c>
      <c r="Q356" s="20"/>
      <c r="R356" s="20"/>
      <c r="S356" s="20"/>
      <c r="T356">
        <v>282</v>
      </c>
    </row>
    <row r="357" spans="1:27" ht="13.5">
      <c r="A357" s="147" t="str">
        <f t="shared" si="39"/>
        <v>[提取结果.xlsx]02-关联交易等事项统计表-纺织公司-4内部关联现金流</v>
      </c>
      <c r="B357" s="9">
        <v>733</v>
      </c>
      <c r="C357" s="218" t="str">
        <f t="shared" si="36"/>
        <v>3级-2级</v>
      </c>
      <c r="D357" s="218" t="s">
        <v>69</v>
      </c>
      <c r="E357" s="218" t="s">
        <v>180</v>
      </c>
      <c r="F357" s="218" t="s">
        <v>66</v>
      </c>
      <c r="G357" s="218" t="s">
        <v>184</v>
      </c>
      <c r="H357" s="76"/>
      <c r="I357" s="195" t="s">
        <v>5</v>
      </c>
      <c r="J357" s="227"/>
      <c r="K357" s="22"/>
      <c r="L357" s="23"/>
      <c r="M357" s="202"/>
      <c r="N357" s="24">
        <f t="shared" si="37"/>
        <v>0</v>
      </c>
      <c r="O357" s="20"/>
      <c r="P357" s="58" t="str">
        <f t="shared" si="38"/>
        <v>OK</v>
      </c>
      <c r="Q357" s="20"/>
      <c r="R357" s="20"/>
      <c r="S357" s="20"/>
      <c r="T357">
        <v>283</v>
      </c>
    </row>
    <row r="358" spans="1:27" ht="13.5">
      <c r="A358" s="147" t="str">
        <f t="shared" si="39"/>
        <v>[提取结果.xlsx]02-关联交易等事项统计表-纺织公司-4内部关联现金流</v>
      </c>
      <c r="B358" s="9">
        <v>737</v>
      </c>
      <c r="C358" s="218" t="str">
        <f t="shared" si="36"/>
        <v>3级-2级</v>
      </c>
      <c r="D358" s="218" t="s">
        <v>69</v>
      </c>
      <c r="E358" s="218" t="s">
        <v>180</v>
      </c>
      <c r="F358" s="218" t="s">
        <v>66</v>
      </c>
      <c r="G358" s="218" t="s">
        <v>172</v>
      </c>
      <c r="H358" s="76"/>
      <c r="I358" s="195" t="s">
        <v>5</v>
      </c>
      <c r="J358" s="227"/>
      <c r="K358" s="22"/>
      <c r="L358" s="23"/>
      <c r="M358" s="202"/>
      <c r="N358" s="24">
        <f t="shared" si="37"/>
        <v>0</v>
      </c>
      <c r="O358" s="20"/>
      <c r="P358" s="58" t="str">
        <f t="shared" si="38"/>
        <v>OK</v>
      </c>
      <c r="Q358" s="20"/>
      <c r="R358" s="20"/>
      <c r="S358" s="20"/>
      <c r="T358">
        <v>288</v>
      </c>
    </row>
    <row r="359" spans="1:27" ht="13.5">
      <c r="A359" s="147" t="str">
        <f t="shared" si="39"/>
        <v>[提取结果.xlsx]02-关联交易等事项统计表-纺织公司-4内部关联现金流</v>
      </c>
      <c r="B359" s="9">
        <v>738</v>
      </c>
      <c r="C359" s="218" t="str">
        <f t="shared" si="36"/>
        <v>3级-2级</v>
      </c>
      <c r="D359" s="218" t="s">
        <v>69</v>
      </c>
      <c r="E359" s="218" t="s">
        <v>180</v>
      </c>
      <c r="F359" s="218" t="s">
        <v>66</v>
      </c>
      <c r="G359" s="218" t="s">
        <v>86</v>
      </c>
      <c r="H359" s="76"/>
      <c r="I359" s="195" t="s">
        <v>5</v>
      </c>
      <c r="J359" s="227"/>
      <c r="K359" s="22"/>
      <c r="L359" s="23"/>
      <c r="M359" s="202"/>
      <c r="N359" s="24">
        <f t="shared" si="37"/>
        <v>0</v>
      </c>
      <c r="O359" s="20"/>
      <c r="P359" s="58" t="str">
        <f t="shared" si="38"/>
        <v>OK</v>
      </c>
      <c r="Q359" s="20"/>
      <c r="R359" s="20"/>
      <c r="S359" s="20"/>
      <c r="T359">
        <v>290</v>
      </c>
    </row>
    <row r="360" spans="1:27" ht="13.5">
      <c r="A360" s="147" t="str">
        <f t="shared" si="39"/>
        <v>[提取结果.xlsx]02-关联交易等事项统计表-纺织公司-4内部关联现金流</v>
      </c>
      <c r="B360" s="9">
        <v>739</v>
      </c>
      <c r="C360" s="218" t="str">
        <f t="shared" si="36"/>
        <v>3级-2级</v>
      </c>
      <c r="D360" s="218" t="s">
        <v>69</v>
      </c>
      <c r="E360" s="218" t="s">
        <v>180</v>
      </c>
      <c r="F360" s="218" t="s">
        <v>66</v>
      </c>
      <c r="G360" s="218" t="s">
        <v>109</v>
      </c>
      <c r="H360" s="76"/>
      <c r="I360" s="195" t="s">
        <v>5</v>
      </c>
      <c r="J360" s="227"/>
      <c r="K360" s="22"/>
      <c r="L360" s="23"/>
      <c r="M360" s="202"/>
      <c r="N360" s="24">
        <f t="shared" si="37"/>
        <v>0</v>
      </c>
      <c r="O360" s="20"/>
      <c r="P360" s="58" t="str">
        <f t="shared" si="38"/>
        <v>OK</v>
      </c>
      <c r="Q360" s="20"/>
      <c r="R360" s="20"/>
      <c r="S360" s="20"/>
      <c r="T360">
        <v>291</v>
      </c>
    </row>
    <row r="361" spans="1:27" ht="13.5">
      <c r="A361" s="147" t="str">
        <f t="shared" si="39"/>
        <v>[提取结果.xlsx]02-关联交易等事项统计表-纺织公司-4内部关联现金流</v>
      </c>
      <c r="B361" s="9">
        <v>740</v>
      </c>
      <c r="C361" s="218" t="str">
        <f t="shared" si="36"/>
        <v>3级-2级</v>
      </c>
      <c r="D361" s="218" t="s">
        <v>69</v>
      </c>
      <c r="E361" s="218" t="s">
        <v>180</v>
      </c>
      <c r="F361" s="218" t="s">
        <v>66</v>
      </c>
      <c r="G361" s="218" t="s">
        <v>95</v>
      </c>
      <c r="H361" s="76"/>
      <c r="I361" s="195" t="s">
        <v>5</v>
      </c>
      <c r="J361" s="227"/>
      <c r="K361" s="22"/>
      <c r="L361" s="23"/>
      <c r="M361" s="202"/>
      <c r="N361" s="24">
        <f t="shared" si="37"/>
        <v>0</v>
      </c>
      <c r="O361" s="20"/>
      <c r="P361" s="58" t="str">
        <f t="shared" si="38"/>
        <v>OK</v>
      </c>
      <c r="Q361" s="20"/>
      <c r="R361" s="20"/>
      <c r="S361" s="20"/>
      <c r="T361">
        <v>292</v>
      </c>
    </row>
    <row r="362" spans="1:27" ht="13.5">
      <c r="A362" s="147" t="str">
        <f t="shared" si="39"/>
        <v>[提取结果.xlsx]02-关联交易等事项统计表-纺织公司-4内部关联现金流</v>
      </c>
      <c r="B362" s="9">
        <v>741</v>
      </c>
      <c r="C362" s="218" t="str">
        <f t="shared" si="36"/>
        <v>3级-2级</v>
      </c>
      <c r="D362" s="218" t="s">
        <v>69</v>
      </c>
      <c r="E362" s="218" t="s">
        <v>180</v>
      </c>
      <c r="F362" s="218" t="s">
        <v>66</v>
      </c>
      <c r="G362" s="218" t="s">
        <v>87</v>
      </c>
      <c r="H362" s="76"/>
      <c r="I362" s="195" t="s">
        <v>5</v>
      </c>
      <c r="J362" s="227"/>
      <c r="K362" s="22"/>
      <c r="L362" s="23"/>
      <c r="M362" s="202"/>
      <c r="N362" s="24">
        <f t="shared" si="37"/>
        <v>0</v>
      </c>
      <c r="O362" s="20"/>
      <c r="P362" s="58" t="str">
        <f t="shared" si="38"/>
        <v>OK</v>
      </c>
      <c r="Q362" s="20"/>
      <c r="R362" s="20"/>
      <c r="S362" s="20"/>
      <c r="T362">
        <v>293</v>
      </c>
    </row>
    <row r="363" spans="1:27" ht="13.5">
      <c r="A363" s="147" t="str">
        <f t="shared" si="39"/>
        <v>[提取结果.xlsx]02-关联交易等事项统计表-纺织公司-4内部关联现金流</v>
      </c>
      <c r="B363" s="9">
        <v>789</v>
      </c>
      <c r="C363" s="218" t="str">
        <f t="shared" si="36"/>
        <v>3级-3级</v>
      </c>
      <c r="D363" s="218" t="s">
        <v>69</v>
      </c>
      <c r="E363" s="218" t="s">
        <v>161</v>
      </c>
      <c r="F363" s="218" t="s">
        <v>69</v>
      </c>
      <c r="G363" s="218" t="s">
        <v>158</v>
      </c>
      <c r="H363" s="220" t="s">
        <v>669</v>
      </c>
      <c r="I363" s="195" t="s">
        <v>3</v>
      </c>
      <c r="J363" s="227"/>
      <c r="K363" s="22"/>
      <c r="L363" s="23"/>
      <c r="M363" s="202"/>
      <c r="N363" s="24">
        <f t="shared" si="37"/>
        <v>0</v>
      </c>
      <c r="O363" s="20"/>
      <c r="P363" s="58" t="str">
        <f t="shared" si="38"/>
        <v>OK</v>
      </c>
      <c r="Q363" s="20"/>
      <c r="R363" s="20"/>
      <c r="S363" s="20"/>
      <c r="T363">
        <v>413</v>
      </c>
    </row>
  </sheetData>
  <autoFilter ref="A2:AA363" xr:uid="{00000000-0009-0000-0000-000003000000}">
    <sortState xmlns:xlrd2="http://schemas.microsoft.com/office/spreadsheetml/2017/richdata2" ref="A3:AA866">
      <sortCondition descending="1" ref="J2"/>
    </sortState>
  </autoFilter>
  <mergeCells count="2">
    <mergeCell ref="H1:J1"/>
    <mergeCell ref="K1:M1"/>
  </mergeCells>
  <phoneticPr fontId="21" type="noConversion"/>
  <conditionalFormatting sqref="E95">
    <cfRule type="duplicateValues" dxfId="254" priority="36"/>
  </conditionalFormatting>
  <conditionalFormatting sqref="E95">
    <cfRule type="duplicateValues" dxfId="253" priority="34"/>
    <cfRule type="duplicateValues" dxfId="252" priority="35"/>
  </conditionalFormatting>
  <conditionalFormatting sqref="G95">
    <cfRule type="duplicateValues" dxfId="251" priority="30"/>
  </conditionalFormatting>
  <conditionalFormatting sqref="G95">
    <cfRule type="duplicateValues" dxfId="250" priority="28"/>
    <cfRule type="duplicateValues" dxfId="249" priority="29"/>
  </conditionalFormatting>
  <conditionalFormatting sqref="E96">
    <cfRule type="duplicateValues" dxfId="248" priority="27"/>
  </conditionalFormatting>
  <conditionalFormatting sqref="E96">
    <cfRule type="duplicateValues" dxfId="247" priority="25"/>
    <cfRule type="duplicateValues" dxfId="246" priority="26"/>
  </conditionalFormatting>
  <conditionalFormatting sqref="G96">
    <cfRule type="duplicateValues" dxfId="245" priority="24"/>
  </conditionalFormatting>
  <conditionalFormatting sqref="G96">
    <cfRule type="duplicateValues" dxfId="244" priority="22"/>
    <cfRule type="duplicateValues" dxfId="243" priority="23"/>
  </conditionalFormatting>
  <conditionalFormatting sqref="H95">
    <cfRule type="duplicateValues" dxfId="242" priority="21"/>
  </conditionalFormatting>
  <conditionalFormatting sqref="H95">
    <cfRule type="duplicateValues" dxfId="241" priority="19"/>
    <cfRule type="duplicateValues" dxfId="240" priority="20"/>
  </conditionalFormatting>
  <conditionalFormatting sqref="G98">
    <cfRule type="duplicateValues" dxfId="239" priority="18"/>
  </conditionalFormatting>
  <conditionalFormatting sqref="G98">
    <cfRule type="duplicateValues" dxfId="238" priority="16"/>
    <cfRule type="duplicateValues" dxfId="237" priority="17"/>
  </conditionalFormatting>
  <conditionalFormatting sqref="G100">
    <cfRule type="duplicateValues" dxfId="236" priority="15"/>
  </conditionalFormatting>
  <conditionalFormatting sqref="G100">
    <cfRule type="duplicateValues" dxfId="235" priority="13"/>
    <cfRule type="duplicateValues" dxfId="234" priority="14"/>
  </conditionalFormatting>
  <conditionalFormatting sqref="G100">
    <cfRule type="duplicateValues" dxfId="233" priority="12"/>
  </conditionalFormatting>
  <conditionalFormatting sqref="G100">
    <cfRule type="duplicateValues" dxfId="232" priority="10"/>
    <cfRule type="duplicateValues" dxfId="231" priority="11"/>
  </conditionalFormatting>
  <conditionalFormatting sqref="G100">
    <cfRule type="duplicateValues" dxfId="230" priority="9"/>
  </conditionalFormatting>
  <conditionalFormatting sqref="G100">
    <cfRule type="duplicateValues" dxfId="229" priority="7"/>
    <cfRule type="duplicateValues" dxfId="228" priority="8"/>
  </conditionalFormatting>
  <conditionalFormatting sqref="H98">
    <cfRule type="duplicateValues" dxfId="227" priority="3"/>
  </conditionalFormatting>
  <conditionalFormatting sqref="H98">
    <cfRule type="duplicateValues" dxfId="226" priority="1"/>
    <cfRule type="duplicateValues" dxfId="225" priority="2"/>
  </conditionalFormatting>
  <conditionalFormatting sqref="G134">
    <cfRule type="duplicateValues" dxfId="224" priority="42"/>
  </conditionalFormatting>
  <conditionalFormatting sqref="G134">
    <cfRule type="duplicateValues" dxfId="223" priority="40"/>
    <cfRule type="duplicateValues" dxfId="222" priority="41"/>
  </conditionalFormatting>
  <conditionalFormatting sqref="G137">
    <cfRule type="duplicateValues" dxfId="221" priority="43"/>
  </conditionalFormatting>
  <conditionalFormatting sqref="G137">
    <cfRule type="duplicateValues" dxfId="220" priority="44"/>
  </conditionalFormatting>
  <conditionalFormatting sqref="G179">
    <cfRule type="duplicateValues" dxfId="219" priority="45"/>
  </conditionalFormatting>
  <conditionalFormatting sqref="G179">
    <cfRule type="duplicateValues" dxfId="218" priority="46"/>
  </conditionalFormatting>
  <conditionalFormatting sqref="G179">
    <cfRule type="duplicateValues" dxfId="217" priority="49"/>
  </conditionalFormatting>
  <conditionalFormatting sqref="G179">
    <cfRule type="duplicateValues" dxfId="216" priority="50"/>
  </conditionalFormatting>
  <conditionalFormatting sqref="G179">
    <cfRule type="duplicateValues" dxfId="215" priority="51"/>
  </conditionalFormatting>
  <conditionalFormatting sqref="G179">
    <cfRule type="duplicateValues" dxfId="214" priority="52"/>
  </conditionalFormatting>
  <conditionalFormatting sqref="G179">
    <cfRule type="duplicateValues" dxfId="213" priority="53"/>
  </conditionalFormatting>
  <conditionalFormatting sqref="G179">
    <cfRule type="duplicateValues" dxfId="212" priority="54"/>
  </conditionalFormatting>
  <conditionalFormatting sqref="G180">
    <cfRule type="duplicateValues" dxfId="211" priority="55"/>
  </conditionalFormatting>
  <conditionalFormatting sqref="G180">
    <cfRule type="duplicateValues" dxfId="210" priority="56"/>
  </conditionalFormatting>
  <conditionalFormatting sqref="G180">
    <cfRule type="duplicateValues" dxfId="209" priority="59"/>
  </conditionalFormatting>
  <conditionalFormatting sqref="G180">
    <cfRule type="duplicateValues" dxfId="208" priority="60"/>
  </conditionalFormatting>
  <conditionalFormatting sqref="G180">
    <cfRule type="duplicateValues" dxfId="207" priority="61"/>
  </conditionalFormatting>
  <conditionalFormatting sqref="G180">
    <cfRule type="duplicateValues" dxfId="206" priority="62"/>
  </conditionalFormatting>
  <conditionalFormatting sqref="G180">
    <cfRule type="duplicateValues" dxfId="205" priority="63"/>
  </conditionalFormatting>
  <conditionalFormatting sqref="G180">
    <cfRule type="duplicateValues" dxfId="204" priority="64"/>
  </conditionalFormatting>
  <conditionalFormatting sqref="G334">
    <cfRule type="duplicateValues" dxfId="203" priority="67"/>
  </conditionalFormatting>
  <conditionalFormatting sqref="G334">
    <cfRule type="duplicateValues" dxfId="202" priority="68"/>
  </conditionalFormatting>
  <conditionalFormatting sqref="E98:E100">
    <cfRule type="duplicateValues" dxfId="201" priority="69"/>
  </conditionalFormatting>
  <conditionalFormatting sqref="E98:E100">
    <cfRule type="duplicateValues" dxfId="200" priority="71"/>
    <cfRule type="duplicateValues" dxfId="199" priority="72"/>
  </conditionalFormatting>
  <dataValidations count="4">
    <dataValidation type="list" allowBlank="1" showInputMessage="1" showErrorMessage="1" sqref="L208:L210 H336:H338 H349 I208:I210 I3:I99 L27:L205 I101:I205 L212:L363 I212:I363" xr:uid="{00000000-0002-0000-0300-000000000000}">
      <formula1>$H$1:$H$2</formula1>
    </dataValidation>
    <dataValidation type="list" allowBlank="1" showInputMessage="1" showErrorMessage="1" sqref="F294 E3:E34 G3:G34 E76:E94 G76:G94 G132:G185 G187:G334 E132:E334" xr:uid="{00000000-0002-0000-0300-000001000000}">
      <formula1>INDIRECT("_"&amp;B3)</formula1>
    </dataValidation>
    <dataValidation type="list" allowBlank="1" showInputMessage="1" showErrorMessage="1" sqref="D335:D338 F335:F338 D3:D252 F3:F252" xr:uid="{00000000-0002-0000-0300-000002000000}">
      <formula1>#REF!</formula1>
    </dataValidation>
    <dataValidation type="list" allowBlank="1" showInputMessage="1" showErrorMessage="1" sqref="G349 G97 E95:G96 G335:G338 G35:G74 E35:E75 G101:G131 E97:E131 E335:E363 G351:G363" xr:uid="{00000000-0002-0000-0300-000003000000}">
      <formula1>INDIRECT("_"&amp;D35)</formula1>
    </dataValidation>
  </dataValidation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EC7D-B964-4B32-8C59-49CAFBEC4F75}">
  <dimension ref="A3:C391"/>
  <sheetViews>
    <sheetView topLeftCell="A224" workbookViewId="0">
      <selection activeCell="B397" sqref="B397:B398"/>
    </sheetView>
  </sheetViews>
  <sheetFormatPr defaultRowHeight="12.5"/>
  <cols>
    <col min="1" max="1" width="34" bestFit="1" customWidth="1"/>
    <col min="2" max="2" width="45.7265625" bestFit="1" customWidth="1"/>
    <col min="3" max="3" width="13.7265625" bestFit="1" customWidth="1"/>
  </cols>
  <sheetData>
    <row r="3" spans="1:3">
      <c r="A3" s="399" t="s">
        <v>56</v>
      </c>
      <c r="B3" s="399" t="s">
        <v>768</v>
      </c>
      <c r="C3" s="399" t="s">
        <v>785</v>
      </c>
    </row>
    <row r="4" spans="1:3">
      <c r="A4" t="s">
        <v>23</v>
      </c>
      <c r="B4" t="s">
        <v>5</v>
      </c>
      <c r="C4">
        <v>2063569.6916000003</v>
      </c>
    </row>
    <row r="5" spans="1:3">
      <c r="A5" t="s">
        <v>23</v>
      </c>
      <c r="B5" t="s">
        <v>5</v>
      </c>
      <c r="C5">
        <v>20000000</v>
      </c>
    </row>
    <row r="6" spans="1:3">
      <c r="A6" t="s">
        <v>23</v>
      </c>
      <c r="B6" t="s">
        <v>775</v>
      </c>
    </row>
    <row r="7" spans="1:3">
      <c r="A7" t="s">
        <v>23</v>
      </c>
      <c r="B7" t="s">
        <v>10</v>
      </c>
      <c r="C7">
        <v>350000000</v>
      </c>
    </row>
    <row r="8" spans="1:3">
      <c r="A8" t="s">
        <v>23</v>
      </c>
      <c r="B8" t="s">
        <v>786</v>
      </c>
    </row>
    <row r="9" spans="1:3">
      <c r="A9" t="s">
        <v>23</v>
      </c>
      <c r="B9" t="s">
        <v>3</v>
      </c>
      <c r="C9">
        <v>30442.799999999999</v>
      </c>
    </row>
    <row r="10" spans="1:3">
      <c r="A10" t="s">
        <v>23</v>
      </c>
      <c r="B10" t="s">
        <v>779</v>
      </c>
    </row>
    <row r="11" spans="1:3">
      <c r="A11" t="s">
        <v>24</v>
      </c>
      <c r="B11" t="s">
        <v>11</v>
      </c>
      <c r="C11">
        <v>65910.41</v>
      </c>
    </row>
    <row r="12" spans="1:3">
      <c r="A12" t="s">
        <v>24</v>
      </c>
      <c r="B12" t="s">
        <v>774</v>
      </c>
    </row>
    <row r="13" spans="1:3">
      <c r="A13" t="s">
        <v>24</v>
      </c>
      <c r="B13" t="s">
        <v>5</v>
      </c>
      <c r="C13">
        <v>450000</v>
      </c>
    </row>
    <row r="14" spans="1:3">
      <c r="A14" t="s">
        <v>24</v>
      </c>
      <c r="B14" t="s">
        <v>5</v>
      </c>
      <c r="C14">
        <v>5159291.37</v>
      </c>
    </row>
    <row r="15" spans="1:3">
      <c r="A15" t="s">
        <v>24</v>
      </c>
      <c r="B15" t="s">
        <v>775</v>
      </c>
    </row>
    <row r="16" spans="1:3">
      <c r="A16" t="s">
        <v>24</v>
      </c>
      <c r="B16" t="s">
        <v>14</v>
      </c>
      <c r="C16">
        <v>22546518.079999998</v>
      </c>
    </row>
    <row r="17" spans="1:3">
      <c r="A17" t="s">
        <v>24</v>
      </c>
      <c r="B17" t="s">
        <v>776</v>
      </c>
    </row>
    <row r="18" spans="1:3">
      <c r="A18" t="s">
        <v>6</v>
      </c>
      <c r="B18" t="s">
        <v>6</v>
      </c>
      <c r="C18">
        <v>499314.3</v>
      </c>
    </row>
    <row r="19" spans="1:3">
      <c r="A19" t="s">
        <v>6</v>
      </c>
      <c r="B19" t="s">
        <v>772</v>
      </c>
    </row>
    <row r="20" spans="1:3">
      <c r="A20" t="s">
        <v>6</v>
      </c>
      <c r="B20" t="s">
        <v>745</v>
      </c>
      <c r="C20">
        <v>492371.65</v>
      </c>
    </row>
    <row r="21" spans="1:3">
      <c r="A21" t="s">
        <v>6</v>
      </c>
      <c r="B21" t="s">
        <v>787</v>
      </c>
    </row>
    <row r="22" spans="1:3">
      <c r="A22" t="s">
        <v>6</v>
      </c>
      <c r="B22" t="s">
        <v>771</v>
      </c>
      <c r="C22">
        <v>30922.49</v>
      </c>
    </row>
    <row r="23" spans="1:3">
      <c r="A23" t="s">
        <v>6</v>
      </c>
      <c r="B23" t="s">
        <v>771</v>
      </c>
      <c r="C23">
        <v>81509.070000000007</v>
      </c>
    </row>
    <row r="24" spans="1:3">
      <c r="A24" t="s">
        <v>6</v>
      </c>
      <c r="B24" t="s">
        <v>771</v>
      </c>
      <c r="C24">
        <v>181738.82</v>
      </c>
    </row>
    <row r="25" spans="1:3">
      <c r="A25" t="s">
        <v>6</v>
      </c>
      <c r="B25" t="s">
        <v>771</v>
      </c>
      <c r="C25">
        <v>351511.82</v>
      </c>
    </row>
    <row r="26" spans="1:3">
      <c r="A26" t="s">
        <v>6</v>
      </c>
      <c r="B26" t="s">
        <v>771</v>
      </c>
      <c r="C26">
        <v>1936294.7600000002</v>
      </c>
    </row>
    <row r="27" spans="1:3">
      <c r="A27" t="s">
        <v>6</v>
      </c>
      <c r="B27" t="s">
        <v>788</v>
      </c>
    </row>
    <row r="28" spans="1:3">
      <c r="A28" t="s">
        <v>6</v>
      </c>
      <c r="B28" t="s">
        <v>5</v>
      </c>
      <c r="C28">
        <v>35168.199999999997</v>
      </c>
    </row>
    <row r="29" spans="1:3">
      <c r="A29" t="s">
        <v>6</v>
      </c>
      <c r="B29" t="s">
        <v>5</v>
      </c>
      <c r="C29">
        <v>36452.82</v>
      </c>
    </row>
    <row r="30" spans="1:3">
      <c r="A30" t="s">
        <v>6</v>
      </c>
      <c r="B30" t="s">
        <v>5</v>
      </c>
      <c r="C30">
        <v>40516.799999999996</v>
      </c>
    </row>
    <row r="31" spans="1:3">
      <c r="A31" t="s">
        <v>6</v>
      </c>
      <c r="B31" t="s">
        <v>5</v>
      </c>
      <c r="C31">
        <v>42184.15</v>
      </c>
    </row>
    <row r="32" spans="1:3">
      <c r="A32" t="s">
        <v>6</v>
      </c>
      <c r="B32" t="s">
        <v>5</v>
      </c>
      <c r="C32">
        <v>108035.29</v>
      </c>
    </row>
    <row r="33" spans="1:3">
      <c r="A33" t="s">
        <v>6</v>
      </c>
      <c r="B33" t="s">
        <v>5</v>
      </c>
      <c r="C33">
        <v>243525.48</v>
      </c>
    </row>
    <row r="34" spans="1:3">
      <c r="A34" t="s">
        <v>6</v>
      </c>
      <c r="B34" t="s">
        <v>5</v>
      </c>
      <c r="C34">
        <v>256404.1</v>
      </c>
    </row>
    <row r="35" spans="1:3">
      <c r="A35" t="s">
        <v>6</v>
      </c>
      <c r="B35" t="s">
        <v>5</v>
      </c>
      <c r="C35">
        <v>459461.34</v>
      </c>
    </row>
    <row r="36" spans="1:3">
      <c r="A36" t="s">
        <v>6</v>
      </c>
      <c r="B36" t="s">
        <v>5</v>
      </c>
      <c r="C36">
        <v>725853.24</v>
      </c>
    </row>
    <row r="37" spans="1:3">
      <c r="A37" t="s">
        <v>6</v>
      </c>
      <c r="B37" t="s">
        <v>5</v>
      </c>
      <c r="C37">
        <v>826624.49</v>
      </c>
    </row>
    <row r="38" spans="1:3">
      <c r="A38" t="s">
        <v>6</v>
      </c>
      <c r="B38" t="s">
        <v>5</v>
      </c>
      <c r="C38">
        <v>1229417.8500000001</v>
      </c>
    </row>
    <row r="39" spans="1:3">
      <c r="A39" t="s">
        <v>6</v>
      </c>
      <c r="B39" t="s">
        <v>5</v>
      </c>
      <c r="C39">
        <v>1447535</v>
      </c>
    </row>
    <row r="40" spans="1:3">
      <c r="A40" t="s">
        <v>6</v>
      </c>
      <c r="B40" t="s">
        <v>5</v>
      </c>
      <c r="C40">
        <v>1489875.48</v>
      </c>
    </row>
    <row r="41" spans="1:3">
      <c r="A41" t="s">
        <v>6</v>
      </c>
      <c r="B41" t="s">
        <v>5</v>
      </c>
      <c r="C41">
        <v>2198845.5499999998</v>
      </c>
    </row>
    <row r="42" spans="1:3">
      <c r="A42" t="s">
        <v>6</v>
      </c>
      <c r="B42" t="s">
        <v>5</v>
      </c>
      <c r="C42">
        <v>2340325.62</v>
      </c>
    </row>
    <row r="43" spans="1:3">
      <c r="A43" t="s">
        <v>6</v>
      </c>
      <c r="B43" t="s">
        <v>5</v>
      </c>
      <c r="C43">
        <v>3656721.23</v>
      </c>
    </row>
    <row r="44" spans="1:3">
      <c r="A44" t="s">
        <v>6</v>
      </c>
      <c r="B44" t="s">
        <v>5</v>
      </c>
      <c r="C44">
        <v>3918296.03</v>
      </c>
    </row>
    <row r="45" spans="1:3">
      <c r="A45" t="s">
        <v>6</v>
      </c>
      <c r="B45" t="s">
        <v>775</v>
      </c>
    </row>
    <row r="46" spans="1:3">
      <c r="A46" t="s">
        <v>6</v>
      </c>
      <c r="B46" t="s">
        <v>3</v>
      </c>
      <c r="C46">
        <v>32560</v>
      </c>
    </row>
    <row r="47" spans="1:3">
      <c r="A47" t="s">
        <v>6</v>
      </c>
      <c r="B47" t="s">
        <v>3</v>
      </c>
      <c r="C47">
        <v>33335.5</v>
      </c>
    </row>
    <row r="48" spans="1:3">
      <c r="A48" t="s">
        <v>6</v>
      </c>
      <c r="B48" t="s">
        <v>3</v>
      </c>
      <c r="C48">
        <v>34560</v>
      </c>
    </row>
    <row r="49" spans="1:3">
      <c r="A49" t="s">
        <v>6</v>
      </c>
      <c r="B49" t="s">
        <v>3</v>
      </c>
      <c r="C49">
        <v>35175</v>
      </c>
    </row>
    <row r="50" spans="1:3">
      <c r="A50" t="s">
        <v>6</v>
      </c>
      <c r="B50" t="s">
        <v>3</v>
      </c>
      <c r="C50">
        <v>37290</v>
      </c>
    </row>
    <row r="51" spans="1:3">
      <c r="A51" t="s">
        <v>6</v>
      </c>
      <c r="B51" t="s">
        <v>3</v>
      </c>
      <c r="C51">
        <v>67750</v>
      </c>
    </row>
    <row r="52" spans="1:3">
      <c r="A52" t="s">
        <v>6</v>
      </c>
      <c r="B52" t="s">
        <v>3</v>
      </c>
      <c r="C52">
        <v>67756</v>
      </c>
    </row>
    <row r="53" spans="1:3">
      <c r="A53" t="s">
        <v>6</v>
      </c>
      <c r="B53" t="s">
        <v>3</v>
      </c>
      <c r="C53">
        <v>68760</v>
      </c>
    </row>
    <row r="54" spans="1:3">
      <c r="A54" t="s">
        <v>6</v>
      </c>
      <c r="B54" t="s">
        <v>3</v>
      </c>
      <c r="C54">
        <v>75600</v>
      </c>
    </row>
    <row r="55" spans="1:3">
      <c r="A55" t="s">
        <v>6</v>
      </c>
      <c r="B55" t="s">
        <v>3</v>
      </c>
      <c r="C55">
        <v>93084</v>
      </c>
    </row>
    <row r="56" spans="1:3">
      <c r="A56" t="s">
        <v>6</v>
      </c>
      <c r="B56" t="s">
        <v>3</v>
      </c>
      <c r="C56">
        <v>106060</v>
      </c>
    </row>
    <row r="57" spans="1:3">
      <c r="A57" t="s">
        <v>6</v>
      </c>
      <c r="B57" t="s">
        <v>3</v>
      </c>
      <c r="C57">
        <v>138248.70000000001</v>
      </c>
    </row>
    <row r="58" spans="1:3">
      <c r="A58" t="s">
        <v>6</v>
      </c>
      <c r="B58" t="s">
        <v>3</v>
      </c>
      <c r="C58">
        <v>147132.9</v>
      </c>
    </row>
    <row r="59" spans="1:3">
      <c r="A59" t="s">
        <v>6</v>
      </c>
      <c r="B59" t="s">
        <v>3</v>
      </c>
      <c r="C59">
        <v>192372.86</v>
      </c>
    </row>
    <row r="60" spans="1:3">
      <c r="A60" t="s">
        <v>6</v>
      </c>
      <c r="B60" t="s">
        <v>3</v>
      </c>
      <c r="C60">
        <v>243713</v>
      </c>
    </row>
    <row r="61" spans="1:3">
      <c r="A61" t="s">
        <v>6</v>
      </c>
      <c r="B61" t="s">
        <v>3</v>
      </c>
      <c r="C61">
        <v>254016.95</v>
      </c>
    </row>
    <row r="62" spans="1:3">
      <c r="A62" t="s">
        <v>6</v>
      </c>
      <c r="B62" t="s">
        <v>3</v>
      </c>
      <c r="C62">
        <v>262500</v>
      </c>
    </row>
    <row r="63" spans="1:3">
      <c r="A63" t="s">
        <v>6</v>
      </c>
      <c r="B63" t="s">
        <v>3</v>
      </c>
      <c r="C63">
        <v>316554.93</v>
      </c>
    </row>
    <row r="64" spans="1:3">
      <c r="A64" t="s">
        <v>6</v>
      </c>
      <c r="B64" t="s">
        <v>3</v>
      </c>
      <c r="C64">
        <v>323133.99</v>
      </c>
    </row>
    <row r="65" spans="1:3">
      <c r="A65" t="s">
        <v>6</v>
      </c>
      <c r="B65" t="s">
        <v>3</v>
      </c>
      <c r="C65">
        <v>344356.83</v>
      </c>
    </row>
    <row r="66" spans="1:3">
      <c r="A66" t="s">
        <v>6</v>
      </c>
      <c r="B66" t="s">
        <v>3</v>
      </c>
      <c r="C66">
        <v>396464.43</v>
      </c>
    </row>
    <row r="67" spans="1:3">
      <c r="A67" t="s">
        <v>6</v>
      </c>
      <c r="B67" t="s">
        <v>3</v>
      </c>
      <c r="C67">
        <v>413657.33</v>
      </c>
    </row>
    <row r="68" spans="1:3">
      <c r="A68" t="s">
        <v>6</v>
      </c>
      <c r="B68" t="s">
        <v>3</v>
      </c>
      <c r="C68">
        <v>546935.41</v>
      </c>
    </row>
    <row r="69" spans="1:3">
      <c r="A69" t="s">
        <v>6</v>
      </c>
      <c r="B69" t="s">
        <v>3</v>
      </c>
      <c r="C69">
        <v>654379.19999999995</v>
      </c>
    </row>
    <row r="70" spans="1:3">
      <c r="A70" t="s">
        <v>6</v>
      </c>
      <c r="B70" t="s">
        <v>3</v>
      </c>
      <c r="C70">
        <v>1032840.48</v>
      </c>
    </row>
    <row r="71" spans="1:3">
      <c r="A71" t="s">
        <v>6</v>
      </c>
      <c r="B71" t="s">
        <v>3</v>
      </c>
      <c r="C71">
        <v>1454273.78</v>
      </c>
    </row>
    <row r="72" spans="1:3">
      <c r="A72" t="s">
        <v>6</v>
      </c>
      <c r="B72" t="s">
        <v>3</v>
      </c>
      <c r="C72">
        <v>1647274.84</v>
      </c>
    </row>
    <row r="73" spans="1:3">
      <c r="A73" t="s">
        <v>6</v>
      </c>
      <c r="B73" t="s">
        <v>3</v>
      </c>
      <c r="C73">
        <v>1724048.69</v>
      </c>
    </row>
    <row r="74" spans="1:3">
      <c r="A74" t="s">
        <v>6</v>
      </c>
      <c r="B74" t="s">
        <v>3</v>
      </c>
      <c r="C74">
        <v>1748774.35</v>
      </c>
    </row>
    <row r="75" spans="1:3">
      <c r="A75" t="s">
        <v>6</v>
      </c>
      <c r="B75" t="s">
        <v>3</v>
      </c>
      <c r="C75">
        <v>1777700.36</v>
      </c>
    </row>
    <row r="76" spans="1:3">
      <c r="A76" t="s">
        <v>6</v>
      </c>
      <c r="B76" t="s">
        <v>3</v>
      </c>
      <c r="C76">
        <v>2113891.2000000002</v>
      </c>
    </row>
    <row r="77" spans="1:3">
      <c r="A77" t="s">
        <v>6</v>
      </c>
      <c r="B77" t="s">
        <v>3</v>
      </c>
      <c r="C77">
        <v>2412281.29</v>
      </c>
    </row>
    <row r="78" spans="1:3">
      <c r="A78" t="s">
        <v>6</v>
      </c>
      <c r="B78" t="s">
        <v>3</v>
      </c>
      <c r="C78">
        <v>2516073.16</v>
      </c>
    </row>
    <row r="79" spans="1:3">
      <c r="A79" t="s">
        <v>6</v>
      </c>
      <c r="B79" t="s">
        <v>3</v>
      </c>
      <c r="C79">
        <v>2663263.89</v>
      </c>
    </row>
    <row r="80" spans="1:3">
      <c r="A80" t="s">
        <v>6</v>
      </c>
      <c r="B80" t="s">
        <v>3</v>
      </c>
      <c r="C80">
        <v>2732788</v>
      </c>
    </row>
    <row r="81" spans="1:3">
      <c r="A81" t="s">
        <v>6</v>
      </c>
      <c r="B81" t="s">
        <v>3</v>
      </c>
      <c r="C81">
        <v>2758551.4</v>
      </c>
    </row>
    <row r="82" spans="1:3">
      <c r="A82" t="s">
        <v>6</v>
      </c>
      <c r="B82" t="s">
        <v>3</v>
      </c>
      <c r="C82">
        <v>3035422</v>
      </c>
    </row>
    <row r="83" spans="1:3">
      <c r="A83" t="s">
        <v>6</v>
      </c>
      <c r="B83" t="s">
        <v>3</v>
      </c>
      <c r="C83">
        <v>3339938</v>
      </c>
    </row>
    <row r="84" spans="1:3">
      <c r="A84" t="s">
        <v>6</v>
      </c>
      <c r="B84" t="s">
        <v>3</v>
      </c>
      <c r="C84">
        <v>3956561.18</v>
      </c>
    </row>
    <row r="85" spans="1:3">
      <c r="A85" t="s">
        <v>6</v>
      </c>
      <c r="B85" t="s">
        <v>3</v>
      </c>
      <c r="C85">
        <v>7986357.8000000007</v>
      </c>
    </row>
    <row r="86" spans="1:3">
      <c r="A86" t="s">
        <v>6</v>
      </c>
      <c r="B86" t="s">
        <v>3</v>
      </c>
      <c r="C86">
        <v>8116227.2300000004</v>
      </c>
    </row>
    <row r="87" spans="1:3">
      <c r="A87" t="s">
        <v>6</v>
      </c>
      <c r="B87" t="s">
        <v>3</v>
      </c>
      <c r="C87">
        <v>8380766.04</v>
      </c>
    </row>
    <row r="88" spans="1:3">
      <c r="A88" t="s">
        <v>6</v>
      </c>
      <c r="B88" t="s">
        <v>779</v>
      </c>
    </row>
    <row r="89" spans="1:3">
      <c r="A89" t="s">
        <v>6</v>
      </c>
      <c r="B89" t="s">
        <v>746</v>
      </c>
      <c r="C89">
        <v>305587.5</v>
      </c>
    </row>
    <row r="90" spans="1:3">
      <c r="A90" t="s">
        <v>6</v>
      </c>
      <c r="B90" t="s">
        <v>789</v>
      </c>
    </row>
    <row r="91" spans="1:3">
      <c r="A91" t="s">
        <v>6</v>
      </c>
      <c r="B91" t="s">
        <v>764</v>
      </c>
      <c r="C91">
        <v>18176.7</v>
      </c>
    </row>
    <row r="92" spans="1:3">
      <c r="A92" t="s">
        <v>6</v>
      </c>
      <c r="B92" t="s">
        <v>790</v>
      </c>
    </row>
    <row r="93" spans="1:3">
      <c r="A93" t="s">
        <v>6</v>
      </c>
      <c r="B93" t="s">
        <v>9</v>
      </c>
      <c r="C93">
        <v>70289.490000000005</v>
      </c>
    </row>
    <row r="94" spans="1:3">
      <c r="A94" t="s">
        <v>6</v>
      </c>
      <c r="B94" t="s">
        <v>782</v>
      </c>
    </row>
    <row r="95" spans="1:3">
      <c r="A95" t="s">
        <v>6</v>
      </c>
      <c r="B95" t="s">
        <v>766</v>
      </c>
      <c r="C95">
        <v>280972.40000000002</v>
      </c>
    </row>
    <row r="96" spans="1:3">
      <c r="A96" t="s">
        <v>6</v>
      </c>
      <c r="B96" t="s">
        <v>766</v>
      </c>
      <c r="C96" t="s">
        <v>766</v>
      </c>
    </row>
    <row r="97" spans="1:3">
      <c r="A97" t="s">
        <v>6</v>
      </c>
      <c r="B97" t="s">
        <v>784</v>
      </c>
    </row>
    <row r="98" spans="1:3">
      <c r="A98" t="s">
        <v>21</v>
      </c>
      <c r="B98" t="s">
        <v>23</v>
      </c>
      <c r="C98">
        <v>45000000</v>
      </c>
    </row>
    <row r="99" spans="1:3">
      <c r="A99" t="s">
        <v>21</v>
      </c>
      <c r="B99" t="s">
        <v>769</v>
      </c>
    </row>
    <row r="100" spans="1:3">
      <c r="A100" t="s">
        <v>21</v>
      </c>
      <c r="B100" t="s">
        <v>5</v>
      </c>
      <c r="C100">
        <v>12600000</v>
      </c>
    </row>
    <row r="101" spans="1:3">
      <c r="A101" t="s">
        <v>21</v>
      </c>
      <c r="B101" t="s">
        <v>775</v>
      </c>
    </row>
    <row r="102" spans="1:3">
      <c r="A102" t="s">
        <v>11</v>
      </c>
      <c r="B102" t="s">
        <v>773</v>
      </c>
      <c r="C102">
        <v>10700447.810000001</v>
      </c>
    </row>
    <row r="103" spans="1:3">
      <c r="A103" t="s">
        <v>11</v>
      </c>
      <c r="B103" t="s">
        <v>791</v>
      </c>
    </row>
    <row r="104" spans="1:3">
      <c r="A104" t="s">
        <v>11</v>
      </c>
      <c r="B104" t="s">
        <v>24</v>
      </c>
      <c r="C104">
        <v>478391.66</v>
      </c>
    </row>
    <row r="105" spans="1:3">
      <c r="A105" t="s">
        <v>11</v>
      </c>
      <c r="B105" t="s">
        <v>24</v>
      </c>
      <c r="C105">
        <v>640563.82999999996</v>
      </c>
    </row>
    <row r="106" spans="1:3">
      <c r="A106" t="s">
        <v>11</v>
      </c>
      <c r="B106" t="s">
        <v>24</v>
      </c>
      <c r="C106">
        <v>1703634.65</v>
      </c>
    </row>
    <row r="107" spans="1:3">
      <c r="A107" t="s">
        <v>11</v>
      </c>
      <c r="B107" t="s">
        <v>24</v>
      </c>
      <c r="C107">
        <v>1750000</v>
      </c>
    </row>
    <row r="108" spans="1:3">
      <c r="A108" t="s">
        <v>11</v>
      </c>
      <c r="B108" t="s">
        <v>24</v>
      </c>
      <c r="C108">
        <v>6525130.7000000002</v>
      </c>
    </row>
    <row r="109" spans="1:3">
      <c r="A109" t="s">
        <v>11</v>
      </c>
      <c r="B109" t="s">
        <v>24</v>
      </c>
      <c r="C109">
        <v>6886027.2199999997</v>
      </c>
    </row>
    <row r="110" spans="1:3">
      <c r="A110" t="s">
        <v>11</v>
      </c>
      <c r="B110" t="s">
        <v>24</v>
      </c>
      <c r="C110">
        <v>7516447.8300000001</v>
      </c>
    </row>
    <row r="111" spans="1:3">
      <c r="A111" t="s">
        <v>11</v>
      </c>
      <c r="B111" t="s">
        <v>24</v>
      </c>
      <c r="C111">
        <v>8979980.8000000007</v>
      </c>
    </row>
    <row r="112" spans="1:3">
      <c r="A112" t="s">
        <v>11</v>
      </c>
      <c r="B112" t="s">
        <v>24</v>
      </c>
      <c r="C112">
        <v>10329040.84</v>
      </c>
    </row>
    <row r="113" spans="1:3">
      <c r="A113" t="s">
        <v>11</v>
      </c>
      <c r="B113" t="s">
        <v>24</v>
      </c>
      <c r="C113">
        <v>95000000</v>
      </c>
    </row>
    <row r="114" spans="1:3">
      <c r="A114" t="s">
        <v>11</v>
      </c>
      <c r="B114" t="s">
        <v>24</v>
      </c>
      <c r="C114">
        <v>153742464.94999999</v>
      </c>
    </row>
    <row r="115" spans="1:3">
      <c r="A115" t="s">
        <v>11</v>
      </c>
      <c r="B115" t="s">
        <v>770</v>
      </c>
    </row>
    <row r="116" spans="1:3">
      <c r="A116" t="s">
        <v>11</v>
      </c>
      <c r="B116" t="s">
        <v>9</v>
      </c>
      <c r="C116">
        <v>2879787.66</v>
      </c>
    </row>
    <row r="117" spans="1:3">
      <c r="A117" t="s">
        <v>11</v>
      </c>
      <c r="B117" t="s">
        <v>782</v>
      </c>
    </row>
    <row r="118" spans="1:3">
      <c r="A118" t="s">
        <v>11</v>
      </c>
      <c r="B118" t="s">
        <v>18</v>
      </c>
      <c r="C118">
        <v>10961182.65</v>
      </c>
    </row>
    <row r="119" spans="1:3">
      <c r="A119" t="s">
        <v>11</v>
      </c>
      <c r="B119" t="s">
        <v>783</v>
      </c>
    </row>
    <row r="120" spans="1:3">
      <c r="A120" t="s">
        <v>22</v>
      </c>
      <c r="B120" t="s">
        <v>23</v>
      </c>
      <c r="C120">
        <v>107463958.33</v>
      </c>
    </row>
    <row r="121" spans="1:3">
      <c r="A121" t="s">
        <v>22</v>
      </c>
      <c r="B121" t="s">
        <v>769</v>
      </c>
    </row>
    <row r="122" spans="1:3">
      <c r="A122" t="s">
        <v>22</v>
      </c>
      <c r="B122" t="s">
        <v>9</v>
      </c>
      <c r="C122">
        <v>2250000</v>
      </c>
    </row>
    <row r="123" spans="1:3">
      <c r="A123" t="s">
        <v>22</v>
      </c>
      <c r="B123" t="s">
        <v>782</v>
      </c>
    </row>
    <row r="124" spans="1:3">
      <c r="A124" t="s">
        <v>5</v>
      </c>
      <c r="B124" t="s">
        <v>23</v>
      </c>
      <c r="C124">
        <v>30000000</v>
      </c>
    </row>
    <row r="125" spans="1:3">
      <c r="A125" t="s">
        <v>5</v>
      </c>
      <c r="B125" t="s">
        <v>769</v>
      </c>
    </row>
    <row r="126" spans="1:3">
      <c r="A126" t="s">
        <v>5</v>
      </c>
      <c r="B126" t="s">
        <v>24</v>
      </c>
      <c r="C126">
        <v>45000</v>
      </c>
    </row>
    <row r="127" spans="1:3">
      <c r="A127" t="s">
        <v>5</v>
      </c>
      <c r="B127" t="s">
        <v>24</v>
      </c>
      <c r="C127">
        <v>82500</v>
      </c>
    </row>
    <row r="128" spans="1:3">
      <c r="A128" t="s">
        <v>5</v>
      </c>
      <c r="B128" t="s">
        <v>24</v>
      </c>
      <c r="C128">
        <v>98333.33</v>
      </c>
    </row>
    <row r="129" spans="1:3">
      <c r="A129" t="s">
        <v>5</v>
      </c>
      <c r="B129" t="s">
        <v>24</v>
      </c>
      <c r="C129">
        <v>150000</v>
      </c>
    </row>
    <row r="130" spans="1:3">
      <c r="A130" t="s">
        <v>5</v>
      </c>
      <c r="B130" t="s">
        <v>24</v>
      </c>
      <c r="C130">
        <v>195000</v>
      </c>
    </row>
    <row r="131" spans="1:3">
      <c r="A131" t="s">
        <v>5</v>
      </c>
      <c r="B131" t="s">
        <v>24</v>
      </c>
      <c r="C131">
        <v>600000</v>
      </c>
    </row>
    <row r="132" spans="1:3">
      <c r="A132" t="s">
        <v>5</v>
      </c>
      <c r="B132" t="s">
        <v>24</v>
      </c>
      <c r="C132">
        <v>684000</v>
      </c>
    </row>
    <row r="133" spans="1:3">
      <c r="A133" t="s">
        <v>5</v>
      </c>
      <c r="B133" t="s">
        <v>24</v>
      </c>
      <c r="C133">
        <v>1050405</v>
      </c>
    </row>
    <row r="134" spans="1:3">
      <c r="A134" t="s">
        <v>5</v>
      </c>
      <c r="B134" t="s">
        <v>24</v>
      </c>
      <c r="C134">
        <v>1146250</v>
      </c>
    </row>
    <row r="135" spans="1:3">
      <c r="A135" t="s">
        <v>5</v>
      </c>
      <c r="B135" t="s">
        <v>24</v>
      </c>
      <c r="C135">
        <v>1380000</v>
      </c>
    </row>
    <row r="136" spans="1:3">
      <c r="A136" t="s">
        <v>5</v>
      </c>
      <c r="B136" t="s">
        <v>770</v>
      </c>
    </row>
    <row r="137" spans="1:3">
      <c r="A137" t="s">
        <v>5</v>
      </c>
      <c r="B137" t="s">
        <v>15</v>
      </c>
      <c r="C137">
        <v>9404850</v>
      </c>
    </row>
    <row r="138" spans="1:3">
      <c r="A138" t="s">
        <v>5</v>
      </c>
      <c r="B138" t="s">
        <v>792</v>
      </c>
    </row>
    <row r="139" spans="1:3">
      <c r="A139" t="s">
        <v>5</v>
      </c>
      <c r="B139" t="s">
        <v>6</v>
      </c>
      <c r="C139">
        <v>39350.44</v>
      </c>
    </row>
    <row r="140" spans="1:3">
      <c r="A140" t="s">
        <v>5</v>
      </c>
      <c r="B140" t="s">
        <v>6</v>
      </c>
      <c r="C140">
        <v>72703.13</v>
      </c>
    </row>
    <row r="141" spans="1:3">
      <c r="A141" t="s">
        <v>5</v>
      </c>
      <c r="B141" t="s">
        <v>6</v>
      </c>
      <c r="C141">
        <v>112431.56</v>
      </c>
    </row>
    <row r="142" spans="1:3">
      <c r="A142" t="s">
        <v>5</v>
      </c>
      <c r="B142" t="s">
        <v>6</v>
      </c>
      <c r="C142">
        <v>181267.51</v>
      </c>
    </row>
    <row r="143" spans="1:3">
      <c r="A143" t="s">
        <v>5</v>
      </c>
      <c r="B143" t="s">
        <v>6</v>
      </c>
      <c r="C143">
        <v>371066.38</v>
      </c>
    </row>
    <row r="144" spans="1:3">
      <c r="A144" t="s">
        <v>5</v>
      </c>
      <c r="B144" t="s">
        <v>6</v>
      </c>
      <c r="C144">
        <v>1258911.08</v>
      </c>
    </row>
    <row r="145" spans="1:3">
      <c r="A145" t="s">
        <v>5</v>
      </c>
      <c r="B145" t="s">
        <v>6</v>
      </c>
      <c r="C145">
        <v>1861001.35</v>
      </c>
    </row>
    <row r="146" spans="1:3">
      <c r="A146" t="s">
        <v>5</v>
      </c>
      <c r="B146" t="s">
        <v>6</v>
      </c>
      <c r="C146">
        <v>1983969.51</v>
      </c>
    </row>
    <row r="147" spans="1:3">
      <c r="A147" t="s">
        <v>5</v>
      </c>
      <c r="B147" t="s">
        <v>6</v>
      </c>
      <c r="C147">
        <v>3869664.34</v>
      </c>
    </row>
    <row r="148" spans="1:3">
      <c r="A148" t="s">
        <v>5</v>
      </c>
      <c r="B148" t="s">
        <v>6</v>
      </c>
      <c r="C148">
        <v>3887745.7</v>
      </c>
    </row>
    <row r="149" spans="1:3">
      <c r="A149" t="s">
        <v>5</v>
      </c>
      <c r="B149" t="s">
        <v>6</v>
      </c>
      <c r="C149">
        <v>4079089.03</v>
      </c>
    </row>
    <row r="150" spans="1:3">
      <c r="A150" t="s">
        <v>5</v>
      </c>
      <c r="B150" t="s">
        <v>6</v>
      </c>
      <c r="C150">
        <v>11478938.880000001</v>
      </c>
    </row>
    <row r="151" spans="1:3">
      <c r="A151" t="s">
        <v>5</v>
      </c>
      <c r="B151" t="s">
        <v>6</v>
      </c>
      <c r="C151">
        <v>25392913.949999999</v>
      </c>
    </row>
    <row r="152" spans="1:3">
      <c r="A152" t="s">
        <v>5</v>
      </c>
      <c r="B152" t="s">
        <v>772</v>
      </c>
    </row>
    <row r="153" spans="1:3">
      <c r="A153" t="s">
        <v>5</v>
      </c>
      <c r="B153" t="s">
        <v>5</v>
      </c>
      <c r="C153">
        <v>94373.84</v>
      </c>
    </row>
    <row r="154" spans="1:3">
      <c r="A154" t="s">
        <v>5</v>
      </c>
      <c r="B154" t="s">
        <v>5</v>
      </c>
      <c r="C154">
        <v>584364.5</v>
      </c>
    </row>
    <row r="155" spans="1:3">
      <c r="A155" t="s">
        <v>5</v>
      </c>
      <c r="B155" t="s">
        <v>775</v>
      </c>
    </row>
    <row r="156" spans="1:3">
      <c r="A156" t="s">
        <v>5</v>
      </c>
      <c r="B156" t="s">
        <v>14</v>
      </c>
      <c r="C156">
        <v>100000</v>
      </c>
    </row>
    <row r="157" spans="1:3">
      <c r="A157" t="s">
        <v>5</v>
      </c>
      <c r="B157" t="s">
        <v>776</v>
      </c>
    </row>
    <row r="158" spans="1:3">
      <c r="A158" t="s">
        <v>5</v>
      </c>
      <c r="B158" t="s">
        <v>3</v>
      </c>
      <c r="C158">
        <v>139919.12</v>
      </c>
    </row>
    <row r="159" spans="1:3">
      <c r="A159" t="s">
        <v>5</v>
      </c>
      <c r="B159" t="s">
        <v>779</v>
      </c>
    </row>
    <row r="160" spans="1:3">
      <c r="A160" t="s">
        <v>5</v>
      </c>
      <c r="B160" t="s">
        <v>764</v>
      </c>
      <c r="C160">
        <v>55838.82</v>
      </c>
    </row>
    <row r="161" spans="1:3">
      <c r="A161" t="s">
        <v>5</v>
      </c>
      <c r="B161" t="s">
        <v>764</v>
      </c>
      <c r="C161">
        <v>198147.54</v>
      </c>
    </row>
    <row r="162" spans="1:3">
      <c r="A162" t="s">
        <v>5</v>
      </c>
      <c r="B162" t="s">
        <v>764</v>
      </c>
      <c r="C162">
        <v>228038.09</v>
      </c>
    </row>
    <row r="163" spans="1:3">
      <c r="A163" t="s">
        <v>5</v>
      </c>
      <c r="B163" t="s">
        <v>790</v>
      </c>
    </row>
    <row r="164" spans="1:3">
      <c r="A164" t="s">
        <v>5</v>
      </c>
      <c r="B164" t="s">
        <v>753</v>
      </c>
      <c r="C164">
        <v>35281.68</v>
      </c>
    </row>
    <row r="165" spans="1:3">
      <c r="A165" t="s">
        <v>5</v>
      </c>
      <c r="B165" t="s">
        <v>793</v>
      </c>
    </row>
    <row r="166" spans="1:3">
      <c r="A166" t="s">
        <v>5</v>
      </c>
      <c r="B166" t="s">
        <v>390</v>
      </c>
      <c r="C166">
        <v>403180</v>
      </c>
    </row>
    <row r="167" spans="1:3">
      <c r="A167" t="s">
        <v>5</v>
      </c>
      <c r="B167" t="s">
        <v>794</v>
      </c>
    </row>
    <row r="168" spans="1:3">
      <c r="A168" t="s">
        <v>5</v>
      </c>
      <c r="B168" t="s">
        <v>9</v>
      </c>
      <c r="C168">
        <v>35131.42</v>
      </c>
    </row>
    <row r="169" spans="1:3">
      <c r="A169" t="s">
        <v>5</v>
      </c>
      <c r="B169" t="s">
        <v>9</v>
      </c>
      <c r="C169">
        <v>36136</v>
      </c>
    </row>
    <row r="170" spans="1:3">
      <c r="A170" t="s">
        <v>5</v>
      </c>
      <c r="B170" t="s">
        <v>9</v>
      </c>
      <c r="C170">
        <v>39350.44</v>
      </c>
    </row>
    <row r="171" spans="1:3">
      <c r="A171" t="s">
        <v>5</v>
      </c>
      <c r="B171" t="s">
        <v>9</v>
      </c>
      <c r="C171">
        <v>67036.399999999994</v>
      </c>
    </row>
    <row r="172" spans="1:3">
      <c r="A172" t="s">
        <v>5</v>
      </c>
      <c r="B172" t="s">
        <v>9</v>
      </c>
      <c r="C172">
        <v>72000</v>
      </c>
    </row>
    <row r="173" spans="1:3">
      <c r="A173" t="s">
        <v>5</v>
      </c>
      <c r="B173" t="s">
        <v>9</v>
      </c>
      <c r="C173">
        <v>90000</v>
      </c>
    </row>
    <row r="174" spans="1:3">
      <c r="A174" t="s">
        <v>5</v>
      </c>
      <c r="B174" t="s">
        <v>9</v>
      </c>
      <c r="C174">
        <v>93014.9</v>
      </c>
    </row>
    <row r="175" spans="1:3">
      <c r="A175" t="s">
        <v>5</v>
      </c>
      <c r="B175" t="s">
        <v>9</v>
      </c>
      <c r="C175">
        <v>95000</v>
      </c>
    </row>
    <row r="176" spans="1:3">
      <c r="A176" t="s">
        <v>5</v>
      </c>
      <c r="B176" t="s">
        <v>9</v>
      </c>
      <c r="C176">
        <v>98000</v>
      </c>
    </row>
    <row r="177" spans="1:3">
      <c r="A177" t="s">
        <v>5</v>
      </c>
      <c r="B177" t="s">
        <v>9</v>
      </c>
      <c r="C177">
        <v>98112</v>
      </c>
    </row>
    <row r="178" spans="1:3">
      <c r="A178" t="s">
        <v>5</v>
      </c>
      <c r="B178" t="s">
        <v>9</v>
      </c>
      <c r="C178">
        <v>152480.99</v>
      </c>
    </row>
    <row r="179" spans="1:3">
      <c r="A179" t="s">
        <v>5</v>
      </c>
      <c r="B179" t="s">
        <v>9</v>
      </c>
      <c r="C179">
        <v>214782.23999999993</v>
      </c>
    </row>
    <row r="180" spans="1:3">
      <c r="A180" t="s">
        <v>5</v>
      </c>
      <c r="B180" t="s">
        <v>9</v>
      </c>
      <c r="C180">
        <v>256828.26</v>
      </c>
    </row>
    <row r="181" spans="1:3">
      <c r="A181" t="s">
        <v>5</v>
      </c>
      <c r="B181" t="s">
        <v>9</v>
      </c>
      <c r="C181">
        <v>263100</v>
      </c>
    </row>
    <row r="182" spans="1:3">
      <c r="A182" t="s">
        <v>5</v>
      </c>
      <c r="B182" t="s">
        <v>9</v>
      </c>
      <c r="C182">
        <v>280000</v>
      </c>
    </row>
    <row r="183" spans="1:3">
      <c r="A183" t="s">
        <v>5</v>
      </c>
      <c r="B183" t="s">
        <v>9</v>
      </c>
      <c r="C183">
        <v>385639.63</v>
      </c>
    </row>
    <row r="184" spans="1:3">
      <c r="A184" t="s">
        <v>5</v>
      </c>
      <c r="B184" t="s">
        <v>9</v>
      </c>
      <c r="C184">
        <v>458312.98</v>
      </c>
    </row>
    <row r="185" spans="1:3">
      <c r="A185" t="s">
        <v>5</v>
      </c>
      <c r="B185" t="s">
        <v>9</v>
      </c>
      <c r="C185">
        <v>467056.46</v>
      </c>
    </row>
    <row r="186" spans="1:3">
      <c r="A186" t="s">
        <v>5</v>
      </c>
      <c r="B186" t="s">
        <v>9</v>
      </c>
      <c r="C186">
        <v>506653.74</v>
      </c>
    </row>
    <row r="187" spans="1:3">
      <c r="A187" t="s">
        <v>5</v>
      </c>
      <c r="B187" t="s">
        <v>9</v>
      </c>
      <c r="C187">
        <v>686279</v>
      </c>
    </row>
    <row r="188" spans="1:3">
      <c r="A188" t="s">
        <v>5</v>
      </c>
      <c r="B188" t="s">
        <v>9</v>
      </c>
      <c r="C188">
        <v>1050314.6200000001</v>
      </c>
    </row>
    <row r="189" spans="1:3">
      <c r="A189" t="s">
        <v>5</v>
      </c>
      <c r="B189" t="s">
        <v>9</v>
      </c>
      <c r="C189">
        <v>1196970.92</v>
      </c>
    </row>
    <row r="190" spans="1:3">
      <c r="A190" t="s">
        <v>5</v>
      </c>
      <c r="B190" t="s">
        <v>9</v>
      </c>
      <c r="C190">
        <v>1453492.92</v>
      </c>
    </row>
    <row r="191" spans="1:3">
      <c r="A191" t="s">
        <v>5</v>
      </c>
      <c r="B191" t="s">
        <v>9</v>
      </c>
      <c r="C191">
        <v>1608352.2</v>
      </c>
    </row>
    <row r="192" spans="1:3">
      <c r="A192" t="s">
        <v>5</v>
      </c>
      <c r="B192" t="s">
        <v>9</v>
      </c>
      <c r="C192">
        <v>1842080.12</v>
      </c>
    </row>
    <row r="193" spans="1:3">
      <c r="A193" t="s">
        <v>5</v>
      </c>
      <c r="B193" t="s">
        <v>9</v>
      </c>
      <c r="C193">
        <v>2002381.6</v>
      </c>
    </row>
    <row r="194" spans="1:3">
      <c r="A194" t="s">
        <v>5</v>
      </c>
      <c r="B194" t="s">
        <v>9</v>
      </c>
      <c r="C194">
        <v>2293642.34</v>
      </c>
    </row>
    <row r="195" spans="1:3">
      <c r="A195" t="s">
        <v>5</v>
      </c>
      <c r="B195" t="s">
        <v>9</v>
      </c>
      <c r="C195">
        <v>2745116</v>
      </c>
    </row>
    <row r="196" spans="1:3">
      <c r="A196" t="s">
        <v>5</v>
      </c>
      <c r="B196" t="s">
        <v>9</v>
      </c>
      <c r="C196">
        <v>2793396.93</v>
      </c>
    </row>
    <row r="197" spans="1:3">
      <c r="A197" t="s">
        <v>5</v>
      </c>
      <c r="B197" t="s">
        <v>9</v>
      </c>
      <c r="C197">
        <v>2795088.3</v>
      </c>
    </row>
    <row r="198" spans="1:3">
      <c r="A198" t="s">
        <v>5</v>
      </c>
      <c r="B198" t="s">
        <v>9</v>
      </c>
      <c r="C198">
        <v>3502298.52</v>
      </c>
    </row>
    <row r="199" spans="1:3">
      <c r="A199" t="s">
        <v>5</v>
      </c>
      <c r="B199" t="s">
        <v>9</v>
      </c>
      <c r="C199">
        <v>4259264.67</v>
      </c>
    </row>
    <row r="200" spans="1:3">
      <c r="A200" t="s">
        <v>5</v>
      </c>
      <c r="B200" t="s">
        <v>9</v>
      </c>
      <c r="C200">
        <v>4639932.2</v>
      </c>
    </row>
    <row r="201" spans="1:3">
      <c r="A201" t="s">
        <v>5</v>
      </c>
      <c r="B201" t="s">
        <v>9</v>
      </c>
      <c r="C201">
        <v>7200000</v>
      </c>
    </row>
    <row r="202" spans="1:3">
      <c r="A202" t="s">
        <v>5</v>
      </c>
      <c r="B202" t="s">
        <v>9</v>
      </c>
      <c r="C202">
        <v>9321386.2200000007</v>
      </c>
    </row>
    <row r="203" spans="1:3">
      <c r="A203" t="s">
        <v>5</v>
      </c>
      <c r="B203" t="s">
        <v>782</v>
      </c>
    </row>
    <row r="204" spans="1:3">
      <c r="A204" t="s">
        <v>5</v>
      </c>
      <c r="B204" t="s">
        <v>18</v>
      </c>
      <c r="C204">
        <v>9877415.9399999995</v>
      </c>
    </row>
    <row r="205" spans="1:3">
      <c r="A205" t="s">
        <v>5</v>
      </c>
      <c r="B205" t="s">
        <v>783</v>
      </c>
    </row>
    <row r="206" spans="1:3">
      <c r="A206" t="s">
        <v>5</v>
      </c>
      <c r="B206" t="s">
        <v>766</v>
      </c>
      <c r="C206" t="s">
        <v>766</v>
      </c>
    </row>
    <row r="207" spans="1:3">
      <c r="A207" t="s">
        <v>5</v>
      </c>
      <c r="B207" t="s">
        <v>784</v>
      </c>
    </row>
    <row r="208" spans="1:3">
      <c r="A208" t="s">
        <v>14</v>
      </c>
      <c r="B208" t="s">
        <v>26</v>
      </c>
      <c r="C208">
        <v>482875</v>
      </c>
    </row>
    <row r="209" spans="1:3">
      <c r="A209" t="s">
        <v>14</v>
      </c>
      <c r="B209" t="s">
        <v>781</v>
      </c>
    </row>
    <row r="210" spans="1:3">
      <c r="A210" t="s">
        <v>14</v>
      </c>
      <c r="B210" t="s">
        <v>9</v>
      </c>
      <c r="C210">
        <v>1658365.36</v>
      </c>
    </row>
    <row r="211" spans="1:3">
      <c r="A211" t="s">
        <v>14</v>
      </c>
      <c r="B211" t="s">
        <v>782</v>
      </c>
    </row>
    <row r="212" spans="1:3">
      <c r="A212" t="s">
        <v>3</v>
      </c>
      <c r="B212" t="s">
        <v>756</v>
      </c>
      <c r="C212">
        <v>182.4</v>
      </c>
    </row>
    <row r="213" spans="1:3">
      <c r="A213" t="s">
        <v>3</v>
      </c>
      <c r="B213" t="s">
        <v>795</v>
      </c>
    </row>
    <row r="214" spans="1:3">
      <c r="A214" t="s">
        <v>3</v>
      </c>
      <c r="B214" t="s">
        <v>744</v>
      </c>
      <c r="C214">
        <v>706415.32</v>
      </c>
    </row>
    <row r="215" spans="1:3">
      <c r="A215" t="s">
        <v>3</v>
      </c>
      <c r="B215" t="s">
        <v>796</v>
      </c>
    </row>
    <row r="216" spans="1:3">
      <c r="A216" t="s">
        <v>3</v>
      </c>
      <c r="B216" t="s">
        <v>24</v>
      </c>
      <c r="C216">
        <v>1715000</v>
      </c>
    </row>
    <row r="217" spans="1:3">
      <c r="A217" t="s">
        <v>3</v>
      </c>
      <c r="B217" t="s">
        <v>770</v>
      </c>
    </row>
    <row r="218" spans="1:3">
      <c r="A218" t="s">
        <v>3</v>
      </c>
      <c r="B218" t="s">
        <v>6</v>
      </c>
      <c r="C218">
        <v>30281.200000000001</v>
      </c>
    </row>
    <row r="219" spans="1:3">
      <c r="A219" t="s">
        <v>3</v>
      </c>
      <c r="B219" t="s">
        <v>6</v>
      </c>
      <c r="C219">
        <v>37686</v>
      </c>
    </row>
    <row r="220" spans="1:3">
      <c r="A220" t="s">
        <v>3</v>
      </c>
      <c r="B220" t="s">
        <v>6</v>
      </c>
      <c r="C220">
        <v>43871</v>
      </c>
    </row>
    <row r="221" spans="1:3">
      <c r="A221" t="s">
        <v>3</v>
      </c>
      <c r="B221" t="s">
        <v>6</v>
      </c>
      <c r="C221">
        <v>47866</v>
      </c>
    </row>
    <row r="222" spans="1:3">
      <c r="A222" t="s">
        <v>3</v>
      </c>
      <c r="B222" t="s">
        <v>6</v>
      </c>
      <c r="C222">
        <v>48544.800000000003</v>
      </c>
    </row>
    <row r="223" spans="1:3">
      <c r="A223" t="s">
        <v>3</v>
      </c>
      <c r="B223" t="s">
        <v>6</v>
      </c>
      <c r="C223">
        <v>49984</v>
      </c>
    </row>
    <row r="224" spans="1:3">
      <c r="A224" t="s">
        <v>3</v>
      </c>
      <c r="B224" t="s">
        <v>6</v>
      </c>
      <c r="C224">
        <v>62900</v>
      </c>
    </row>
    <row r="225" spans="1:3">
      <c r="A225" t="s">
        <v>3</v>
      </c>
      <c r="B225" t="s">
        <v>6</v>
      </c>
      <c r="C225">
        <v>63299</v>
      </c>
    </row>
    <row r="226" spans="1:3">
      <c r="A226" t="s">
        <v>3</v>
      </c>
      <c r="B226" t="s">
        <v>6</v>
      </c>
      <c r="C226">
        <v>75716.800000000003</v>
      </c>
    </row>
    <row r="227" spans="1:3">
      <c r="A227" t="s">
        <v>3</v>
      </c>
      <c r="B227" t="s">
        <v>6</v>
      </c>
      <c r="C227">
        <v>106516.07</v>
      </c>
    </row>
    <row r="228" spans="1:3">
      <c r="A228" t="s">
        <v>3</v>
      </c>
      <c r="B228" t="s">
        <v>6</v>
      </c>
      <c r="C228">
        <v>124597.75999999999</v>
      </c>
    </row>
    <row r="229" spans="1:3">
      <c r="A229" t="s">
        <v>3</v>
      </c>
      <c r="B229" t="s">
        <v>6</v>
      </c>
      <c r="C229">
        <v>140339</v>
      </c>
    </row>
    <row r="230" spans="1:3">
      <c r="A230" t="s">
        <v>3</v>
      </c>
      <c r="B230" t="s">
        <v>6</v>
      </c>
      <c r="C230">
        <v>177413</v>
      </c>
    </row>
    <row r="231" spans="1:3">
      <c r="A231" t="s">
        <v>3</v>
      </c>
      <c r="B231" t="s">
        <v>6</v>
      </c>
      <c r="C231">
        <v>209928.33</v>
      </c>
    </row>
    <row r="232" spans="1:3">
      <c r="A232" t="s">
        <v>3</v>
      </c>
      <c r="B232" t="s">
        <v>6</v>
      </c>
      <c r="C232">
        <v>217815.1</v>
      </c>
    </row>
    <row r="233" spans="1:3">
      <c r="A233" t="s">
        <v>3</v>
      </c>
      <c r="B233" t="s">
        <v>6</v>
      </c>
      <c r="C233">
        <v>222642.76</v>
      </c>
    </row>
    <row r="234" spans="1:3">
      <c r="A234" t="s">
        <v>3</v>
      </c>
      <c r="B234" t="s">
        <v>6</v>
      </c>
      <c r="C234">
        <v>245605.41</v>
      </c>
    </row>
    <row r="235" spans="1:3">
      <c r="A235" t="s">
        <v>3</v>
      </c>
      <c r="B235" t="s">
        <v>6</v>
      </c>
      <c r="C235">
        <v>267500</v>
      </c>
    </row>
    <row r="236" spans="1:3">
      <c r="A236" t="s">
        <v>3</v>
      </c>
      <c r="B236" t="s">
        <v>6</v>
      </c>
      <c r="C236">
        <v>268873.84000000003</v>
      </c>
    </row>
    <row r="237" spans="1:3">
      <c r="A237" t="s">
        <v>3</v>
      </c>
      <c r="B237" t="s">
        <v>6</v>
      </c>
      <c r="C237">
        <v>277329.01999999996</v>
      </c>
    </row>
    <row r="238" spans="1:3">
      <c r="A238" t="s">
        <v>3</v>
      </c>
      <c r="B238" t="s">
        <v>6</v>
      </c>
      <c r="C238">
        <v>320250</v>
      </c>
    </row>
    <row r="239" spans="1:3">
      <c r="A239" t="s">
        <v>3</v>
      </c>
      <c r="B239" t="s">
        <v>6</v>
      </c>
      <c r="C239">
        <v>340099.88</v>
      </c>
    </row>
    <row r="240" spans="1:3">
      <c r="A240" t="s">
        <v>3</v>
      </c>
      <c r="B240" t="s">
        <v>6</v>
      </c>
      <c r="C240">
        <v>500814.3</v>
      </c>
    </row>
    <row r="241" spans="1:3">
      <c r="A241" t="s">
        <v>3</v>
      </c>
      <c r="B241" t="s">
        <v>6</v>
      </c>
      <c r="C241">
        <v>618226.09</v>
      </c>
    </row>
    <row r="242" spans="1:3">
      <c r="A242" t="s">
        <v>3</v>
      </c>
      <c r="B242" t="s">
        <v>6</v>
      </c>
      <c r="C242">
        <v>753239.07</v>
      </c>
    </row>
    <row r="243" spans="1:3">
      <c r="A243" t="s">
        <v>3</v>
      </c>
      <c r="B243" t="s">
        <v>6</v>
      </c>
      <c r="C243">
        <v>782805.84000000008</v>
      </c>
    </row>
    <row r="244" spans="1:3">
      <c r="A244" t="s">
        <v>3</v>
      </c>
      <c r="B244" t="s">
        <v>6</v>
      </c>
      <c r="C244">
        <v>975428.25</v>
      </c>
    </row>
    <row r="245" spans="1:3">
      <c r="A245" t="s">
        <v>3</v>
      </c>
      <c r="B245" t="s">
        <v>6</v>
      </c>
      <c r="C245">
        <v>1031793.71</v>
      </c>
    </row>
    <row r="246" spans="1:3">
      <c r="A246" t="s">
        <v>3</v>
      </c>
      <c r="B246" t="s">
        <v>6</v>
      </c>
      <c r="C246">
        <v>1082427.3400000001</v>
      </c>
    </row>
    <row r="247" spans="1:3">
      <c r="A247" t="s">
        <v>3</v>
      </c>
      <c r="B247" t="s">
        <v>6</v>
      </c>
      <c r="C247">
        <v>1089814.1299999999</v>
      </c>
    </row>
    <row r="248" spans="1:3">
      <c r="A248" t="s">
        <v>3</v>
      </c>
      <c r="B248" t="s">
        <v>6</v>
      </c>
      <c r="C248">
        <v>1598430.85</v>
      </c>
    </row>
    <row r="249" spans="1:3">
      <c r="A249" t="s">
        <v>3</v>
      </c>
      <c r="B249" t="s">
        <v>6</v>
      </c>
      <c r="C249">
        <v>1880830.3900000004</v>
      </c>
    </row>
    <row r="250" spans="1:3">
      <c r="A250" t="s">
        <v>3</v>
      </c>
      <c r="B250" t="s">
        <v>6</v>
      </c>
      <c r="C250">
        <v>2100894.64</v>
      </c>
    </row>
    <row r="251" spans="1:3">
      <c r="A251" t="s">
        <v>3</v>
      </c>
      <c r="B251" t="s">
        <v>6</v>
      </c>
      <c r="C251">
        <v>2353720.12</v>
      </c>
    </row>
    <row r="252" spans="1:3">
      <c r="A252" t="s">
        <v>3</v>
      </c>
      <c r="B252" t="s">
        <v>6</v>
      </c>
      <c r="C252">
        <v>3197846.41</v>
      </c>
    </row>
    <row r="253" spans="1:3">
      <c r="A253" t="s">
        <v>3</v>
      </c>
      <c r="B253" t="s">
        <v>6</v>
      </c>
      <c r="C253">
        <v>22303729.100000001</v>
      </c>
    </row>
    <row r="254" spans="1:3">
      <c r="A254" t="s">
        <v>3</v>
      </c>
      <c r="B254" t="s">
        <v>6</v>
      </c>
      <c r="C254">
        <v>31630971.859999999</v>
      </c>
    </row>
    <row r="255" spans="1:3">
      <c r="A255" t="s">
        <v>3</v>
      </c>
      <c r="B255" t="s">
        <v>6</v>
      </c>
      <c r="C255">
        <v>32113548.530000001</v>
      </c>
    </row>
    <row r="256" spans="1:3">
      <c r="A256" t="s">
        <v>3</v>
      </c>
      <c r="B256" t="s">
        <v>772</v>
      </c>
    </row>
    <row r="257" spans="1:3">
      <c r="A257" t="s">
        <v>3</v>
      </c>
      <c r="B257" t="s">
        <v>456</v>
      </c>
      <c r="C257">
        <v>25160.06</v>
      </c>
    </row>
    <row r="258" spans="1:3">
      <c r="A258" t="s">
        <v>3</v>
      </c>
      <c r="B258" t="s">
        <v>797</v>
      </c>
    </row>
    <row r="259" spans="1:3">
      <c r="A259" t="s">
        <v>3</v>
      </c>
      <c r="B259" t="s">
        <v>3</v>
      </c>
      <c r="C259">
        <v>29282.37</v>
      </c>
    </row>
    <row r="260" spans="1:3">
      <c r="A260" t="s">
        <v>3</v>
      </c>
      <c r="B260" t="s">
        <v>3</v>
      </c>
      <c r="C260">
        <v>134531.51</v>
      </c>
    </row>
    <row r="261" spans="1:3">
      <c r="A261" t="s">
        <v>3</v>
      </c>
      <c r="B261" t="s">
        <v>3</v>
      </c>
      <c r="C261">
        <v>1511904</v>
      </c>
    </row>
    <row r="262" spans="1:3">
      <c r="A262" t="s">
        <v>3</v>
      </c>
      <c r="B262" t="s">
        <v>779</v>
      </c>
    </row>
    <row r="263" spans="1:3">
      <c r="A263" t="s">
        <v>3</v>
      </c>
      <c r="B263" t="s">
        <v>55</v>
      </c>
      <c r="C263">
        <v>48803.95</v>
      </c>
    </row>
    <row r="264" spans="1:3">
      <c r="A264" t="s">
        <v>3</v>
      </c>
      <c r="B264" t="s">
        <v>798</v>
      </c>
    </row>
    <row r="265" spans="1:3">
      <c r="A265" t="s">
        <v>3</v>
      </c>
      <c r="B265" t="s">
        <v>764</v>
      </c>
      <c r="C265">
        <v>37315.629999999997</v>
      </c>
    </row>
    <row r="266" spans="1:3">
      <c r="A266" t="s">
        <v>3</v>
      </c>
      <c r="B266" t="s">
        <v>764</v>
      </c>
      <c r="C266">
        <v>107438.39999999999</v>
      </c>
    </row>
    <row r="267" spans="1:3">
      <c r="A267" t="s">
        <v>3</v>
      </c>
      <c r="B267" t="s">
        <v>764</v>
      </c>
      <c r="C267">
        <v>115751.14</v>
      </c>
    </row>
    <row r="268" spans="1:3">
      <c r="A268" t="s">
        <v>3</v>
      </c>
      <c r="B268" t="s">
        <v>764</v>
      </c>
      <c r="C268">
        <v>210470.22</v>
      </c>
    </row>
    <row r="269" spans="1:3">
      <c r="A269" t="s">
        <v>3</v>
      </c>
      <c r="B269" t="s">
        <v>764</v>
      </c>
      <c r="C269">
        <v>252328.46</v>
      </c>
    </row>
    <row r="270" spans="1:3">
      <c r="A270" t="s">
        <v>3</v>
      </c>
      <c r="B270" t="s">
        <v>764</v>
      </c>
      <c r="C270">
        <v>263892.98</v>
      </c>
    </row>
    <row r="271" spans="1:3">
      <c r="A271" t="s">
        <v>3</v>
      </c>
      <c r="B271" t="s">
        <v>764</v>
      </c>
      <c r="C271">
        <v>395935.42</v>
      </c>
    </row>
    <row r="272" spans="1:3">
      <c r="A272" t="s">
        <v>3</v>
      </c>
      <c r="B272" t="s">
        <v>764</v>
      </c>
      <c r="C272">
        <v>419941.87</v>
      </c>
    </row>
    <row r="273" spans="1:3">
      <c r="A273" t="s">
        <v>3</v>
      </c>
      <c r="B273" t="s">
        <v>764</v>
      </c>
      <c r="C273">
        <v>517024.31</v>
      </c>
    </row>
    <row r="274" spans="1:3">
      <c r="A274" t="s">
        <v>3</v>
      </c>
      <c r="B274" t="s">
        <v>764</v>
      </c>
      <c r="C274">
        <v>3398440</v>
      </c>
    </row>
    <row r="275" spans="1:3">
      <c r="A275" t="s">
        <v>3</v>
      </c>
      <c r="B275" t="s">
        <v>790</v>
      </c>
    </row>
    <row r="276" spans="1:3">
      <c r="A276" t="s">
        <v>3</v>
      </c>
      <c r="B276" t="s">
        <v>753</v>
      </c>
      <c r="C276">
        <v>58050</v>
      </c>
    </row>
    <row r="277" spans="1:3">
      <c r="A277" t="s">
        <v>3</v>
      </c>
      <c r="B277" t="s">
        <v>753</v>
      </c>
      <c r="C277">
        <v>59631</v>
      </c>
    </row>
    <row r="278" spans="1:3">
      <c r="A278" t="s">
        <v>3</v>
      </c>
      <c r="B278" t="s">
        <v>793</v>
      </c>
    </row>
    <row r="279" spans="1:3">
      <c r="A279" t="s">
        <v>3</v>
      </c>
      <c r="B279" t="s">
        <v>390</v>
      </c>
      <c r="C279">
        <v>180304</v>
      </c>
    </row>
    <row r="280" spans="1:3">
      <c r="A280" t="s">
        <v>3</v>
      </c>
      <c r="B280" t="s">
        <v>794</v>
      </c>
    </row>
    <row r="281" spans="1:3">
      <c r="A281" t="s">
        <v>3</v>
      </c>
      <c r="B281" t="s">
        <v>777</v>
      </c>
      <c r="C281">
        <v>144000</v>
      </c>
    </row>
    <row r="282" spans="1:3">
      <c r="A282" t="s">
        <v>3</v>
      </c>
      <c r="B282" t="s">
        <v>799</v>
      </c>
    </row>
    <row r="283" spans="1:3">
      <c r="A283" t="s">
        <v>3</v>
      </c>
      <c r="B283" t="s">
        <v>9</v>
      </c>
      <c r="C283">
        <v>2375</v>
      </c>
    </row>
    <row r="284" spans="1:3">
      <c r="A284" t="s">
        <v>3</v>
      </c>
      <c r="B284" t="s">
        <v>9</v>
      </c>
      <c r="C284">
        <v>31807</v>
      </c>
    </row>
    <row r="285" spans="1:3">
      <c r="A285" t="s">
        <v>3</v>
      </c>
      <c r="B285" t="s">
        <v>9</v>
      </c>
      <c r="C285">
        <v>38425.379999999997</v>
      </c>
    </row>
    <row r="286" spans="1:3">
      <c r="A286" t="s">
        <v>3</v>
      </c>
      <c r="B286" t="s">
        <v>9</v>
      </c>
      <c r="C286">
        <v>41587.42</v>
      </c>
    </row>
    <row r="287" spans="1:3">
      <c r="A287" t="s">
        <v>3</v>
      </c>
      <c r="B287" t="s">
        <v>9</v>
      </c>
      <c r="C287">
        <v>42500</v>
      </c>
    </row>
    <row r="288" spans="1:3">
      <c r="A288" t="s">
        <v>3</v>
      </c>
      <c r="B288" t="s">
        <v>9</v>
      </c>
      <c r="C288">
        <v>50390.18</v>
      </c>
    </row>
    <row r="289" spans="1:3">
      <c r="A289" t="s">
        <v>3</v>
      </c>
      <c r="B289" t="s">
        <v>9</v>
      </c>
      <c r="C289">
        <v>63122.1</v>
      </c>
    </row>
    <row r="290" spans="1:3">
      <c r="A290" t="s">
        <v>3</v>
      </c>
      <c r="B290" t="s">
        <v>9</v>
      </c>
      <c r="C290">
        <v>66828</v>
      </c>
    </row>
    <row r="291" spans="1:3">
      <c r="A291" t="s">
        <v>3</v>
      </c>
      <c r="B291" t="s">
        <v>9</v>
      </c>
      <c r="C291">
        <v>74757.95</v>
      </c>
    </row>
    <row r="292" spans="1:3">
      <c r="A292" t="s">
        <v>3</v>
      </c>
      <c r="B292" t="s">
        <v>9</v>
      </c>
      <c r="C292">
        <v>81113.7</v>
      </c>
    </row>
    <row r="293" spans="1:3">
      <c r="A293" t="s">
        <v>3</v>
      </c>
      <c r="B293" t="s">
        <v>9</v>
      </c>
      <c r="C293">
        <v>112723.71</v>
      </c>
    </row>
    <row r="294" spans="1:3">
      <c r="A294" t="s">
        <v>3</v>
      </c>
      <c r="B294" t="s">
        <v>9</v>
      </c>
      <c r="C294">
        <v>131982.79</v>
      </c>
    </row>
    <row r="295" spans="1:3">
      <c r="A295" t="s">
        <v>3</v>
      </c>
      <c r="B295" t="s">
        <v>9</v>
      </c>
      <c r="C295">
        <v>133141.74</v>
      </c>
    </row>
    <row r="296" spans="1:3">
      <c r="A296" t="s">
        <v>3</v>
      </c>
      <c r="B296" t="s">
        <v>9</v>
      </c>
      <c r="C296">
        <v>138000</v>
      </c>
    </row>
    <row r="297" spans="1:3">
      <c r="A297" t="s">
        <v>3</v>
      </c>
      <c r="B297" t="s">
        <v>9</v>
      </c>
      <c r="C297">
        <v>142812.69</v>
      </c>
    </row>
    <row r="298" spans="1:3">
      <c r="A298" t="s">
        <v>3</v>
      </c>
      <c r="B298" t="s">
        <v>9</v>
      </c>
      <c r="C298">
        <v>154525.68</v>
      </c>
    </row>
    <row r="299" spans="1:3">
      <c r="A299" t="s">
        <v>3</v>
      </c>
      <c r="B299" t="s">
        <v>9</v>
      </c>
      <c r="C299">
        <v>175541.62</v>
      </c>
    </row>
    <row r="300" spans="1:3">
      <c r="A300" t="s">
        <v>3</v>
      </c>
      <c r="B300" t="s">
        <v>9</v>
      </c>
      <c r="C300">
        <v>184215.61</v>
      </c>
    </row>
    <row r="301" spans="1:3">
      <c r="A301" t="s">
        <v>3</v>
      </c>
      <c r="B301" t="s">
        <v>9</v>
      </c>
      <c r="C301">
        <v>189961.44</v>
      </c>
    </row>
    <row r="302" spans="1:3">
      <c r="A302" t="s">
        <v>3</v>
      </c>
      <c r="B302" t="s">
        <v>9</v>
      </c>
      <c r="C302">
        <v>192372.86</v>
      </c>
    </row>
    <row r="303" spans="1:3">
      <c r="A303" t="s">
        <v>3</v>
      </c>
      <c r="B303" t="s">
        <v>9</v>
      </c>
      <c r="C303">
        <v>202986.37</v>
      </c>
    </row>
    <row r="304" spans="1:3">
      <c r="A304" t="s">
        <v>3</v>
      </c>
      <c r="B304" t="s">
        <v>9</v>
      </c>
      <c r="C304">
        <v>214776.86999999997</v>
      </c>
    </row>
    <row r="305" spans="1:3">
      <c r="A305" t="s">
        <v>3</v>
      </c>
      <c r="B305" t="s">
        <v>9</v>
      </c>
      <c r="C305">
        <v>216394.8</v>
      </c>
    </row>
    <row r="306" spans="1:3">
      <c r="A306" t="s">
        <v>3</v>
      </c>
      <c r="B306" t="s">
        <v>9</v>
      </c>
      <c r="C306">
        <v>237122.95</v>
      </c>
    </row>
    <row r="307" spans="1:3">
      <c r="A307" t="s">
        <v>3</v>
      </c>
      <c r="B307" t="s">
        <v>9</v>
      </c>
      <c r="C307">
        <v>268072.75</v>
      </c>
    </row>
    <row r="308" spans="1:3">
      <c r="A308" t="s">
        <v>3</v>
      </c>
      <c r="B308" t="s">
        <v>9</v>
      </c>
      <c r="C308">
        <v>286502.40000000002</v>
      </c>
    </row>
    <row r="309" spans="1:3">
      <c r="A309" t="s">
        <v>3</v>
      </c>
      <c r="B309" t="s">
        <v>9</v>
      </c>
      <c r="C309">
        <v>289958.5</v>
      </c>
    </row>
    <row r="310" spans="1:3">
      <c r="A310" t="s">
        <v>3</v>
      </c>
      <c r="B310" t="s">
        <v>9</v>
      </c>
      <c r="C310">
        <v>305587.5</v>
      </c>
    </row>
    <row r="311" spans="1:3">
      <c r="A311" t="s">
        <v>3</v>
      </c>
      <c r="B311" t="s">
        <v>9</v>
      </c>
      <c r="C311">
        <v>315891.25</v>
      </c>
    </row>
    <row r="312" spans="1:3">
      <c r="A312" t="s">
        <v>3</v>
      </c>
      <c r="B312" t="s">
        <v>9</v>
      </c>
      <c r="C312">
        <v>370156</v>
      </c>
    </row>
    <row r="313" spans="1:3">
      <c r="A313" t="s">
        <v>3</v>
      </c>
      <c r="B313" t="s">
        <v>9</v>
      </c>
      <c r="C313">
        <v>377980.2</v>
      </c>
    </row>
    <row r="314" spans="1:3">
      <c r="A314" t="s">
        <v>3</v>
      </c>
      <c r="B314" t="s">
        <v>9</v>
      </c>
      <c r="C314">
        <v>432048</v>
      </c>
    </row>
    <row r="315" spans="1:3">
      <c r="A315" t="s">
        <v>3</v>
      </c>
      <c r="B315" t="s">
        <v>9</v>
      </c>
      <c r="C315">
        <v>864073.03</v>
      </c>
    </row>
    <row r="316" spans="1:3">
      <c r="A316" t="s">
        <v>3</v>
      </c>
      <c r="B316" t="s">
        <v>9</v>
      </c>
      <c r="C316">
        <v>998332.73</v>
      </c>
    </row>
    <row r="317" spans="1:3">
      <c r="A317" t="s">
        <v>3</v>
      </c>
      <c r="B317" t="s">
        <v>9</v>
      </c>
      <c r="C317">
        <v>1263464.96</v>
      </c>
    </row>
    <row r="318" spans="1:3">
      <c r="A318" t="s">
        <v>3</v>
      </c>
      <c r="B318" t="s">
        <v>9</v>
      </c>
      <c r="C318">
        <v>1413415.89</v>
      </c>
    </row>
    <row r="319" spans="1:3">
      <c r="A319" t="s">
        <v>3</v>
      </c>
      <c r="B319" t="s">
        <v>9</v>
      </c>
      <c r="C319">
        <v>3131961.56</v>
      </c>
    </row>
    <row r="320" spans="1:3">
      <c r="A320" t="s">
        <v>3</v>
      </c>
      <c r="B320" t="s">
        <v>9</v>
      </c>
      <c r="C320">
        <v>3240000</v>
      </c>
    </row>
    <row r="321" spans="1:3">
      <c r="A321" t="s">
        <v>3</v>
      </c>
      <c r="B321" t="s">
        <v>9</v>
      </c>
      <c r="C321">
        <v>4399197.58</v>
      </c>
    </row>
    <row r="322" spans="1:3">
      <c r="A322" t="s">
        <v>3</v>
      </c>
      <c r="B322" t="s">
        <v>782</v>
      </c>
    </row>
    <row r="323" spans="1:3">
      <c r="A323" t="s">
        <v>3</v>
      </c>
      <c r="B323" t="s">
        <v>778</v>
      </c>
      <c r="C323">
        <v>7032394.8300000001</v>
      </c>
    </row>
    <row r="324" spans="1:3">
      <c r="A324" t="s">
        <v>3</v>
      </c>
      <c r="B324" t="s">
        <v>800</v>
      </c>
    </row>
    <row r="325" spans="1:3">
      <c r="A325" t="s">
        <v>3</v>
      </c>
      <c r="B325" t="s">
        <v>766</v>
      </c>
      <c r="C325" t="s">
        <v>766</v>
      </c>
    </row>
    <row r="326" spans="1:3">
      <c r="A326" t="s">
        <v>3</v>
      </c>
      <c r="B326" t="s">
        <v>784</v>
      </c>
    </row>
    <row r="327" spans="1:3">
      <c r="A327" t="s">
        <v>7</v>
      </c>
      <c r="B327" t="s">
        <v>5</v>
      </c>
      <c r="C327">
        <v>55352.4</v>
      </c>
    </row>
    <row r="328" spans="1:3">
      <c r="A328" t="s">
        <v>7</v>
      </c>
      <c r="B328" t="s">
        <v>775</v>
      </c>
    </row>
    <row r="329" spans="1:3">
      <c r="A329" t="s">
        <v>7</v>
      </c>
      <c r="B329" t="s">
        <v>3</v>
      </c>
      <c r="C329">
        <v>30000</v>
      </c>
    </row>
    <row r="330" spans="1:3">
      <c r="A330" t="s">
        <v>7</v>
      </c>
      <c r="B330" t="s">
        <v>779</v>
      </c>
    </row>
    <row r="331" spans="1:3">
      <c r="A331" t="s">
        <v>7</v>
      </c>
      <c r="B331" t="s">
        <v>7</v>
      </c>
      <c r="C331">
        <v>-137885</v>
      </c>
    </row>
    <row r="332" spans="1:3">
      <c r="A332" t="s">
        <v>7</v>
      </c>
      <c r="B332" t="s">
        <v>780</v>
      </c>
    </row>
    <row r="333" spans="1:3">
      <c r="A333" t="s">
        <v>26</v>
      </c>
      <c r="B333" t="s">
        <v>456</v>
      </c>
      <c r="C333">
        <v>10000000</v>
      </c>
    </row>
    <row r="334" spans="1:3">
      <c r="A334" t="s">
        <v>26</v>
      </c>
      <c r="B334" t="s">
        <v>797</v>
      </c>
    </row>
    <row r="335" spans="1:3">
      <c r="A335" t="s">
        <v>26</v>
      </c>
      <c r="B335" t="s">
        <v>5</v>
      </c>
      <c r="C335">
        <v>1500000</v>
      </c>
    </row>
    <row r="336" spans="1:3">
      <c r="A336" t="s">
        <v>26</v>
      </c>
      <c r="B336" t="s">
        <v>775</v>
      </c>
    </row>
    <row r="337" spans="1:3">
      <c r="A337" t="s">
        <v>9</v>
      </c>
      <c r="B337" t="s">
        <v>771</v>
      </c>
      <c r="C337">
        <v>1539900</v>
      </c>
    </row>
    <row r="338" spans="1:3">
      <c r="A338" t="s">
        <v>9</v>
      </c>
      <c r="B338" t="s">
        <v>788</v>
      </c>
    </row>
    <row r="339" spans="1:3">
      <c r="A339" t="s">
        <v>9</v>
      </c>
      <c r="B339" t="s">
        <v>5</v>
      </c>
      <c r="C339">
        <v>55200</v>
      </c>
    </row>
    <row r="340" spans="1:3">
      <c r="A340" t="s">
        <v>9</v>
      </c>
      <c r="B340" t="s">
        <v>5</v>
      </c>
      <c r="C340">
        <v>75114.429999999993</v>
      </c>
    </row>
    <row r="341" spans="1:3">
      <c r="A341" t="s">
        <v>9</v>
      </c>
      <c r="B341" t="s">
        <v>5</v>
      </c>
      <c r="C341">
        <v>136605</v>
      </c>
    </row>
    <row r="342" spans="1:3">
      <c r="A342" t="s">
        <v>9</v>
      </c>
      <c r="B342" t="s">
        <v>5</v>
      </c>
      <c r="C342">
        <v>196828.26</v>
      </c>
    </row>
    <row r="343" spans="1:3">
      <c r="A343" t="s">
        <v>9</v>
      </c>
      <c r="B343" t="s">
        <v>5</v>
      </c>
      <c r="C343">
        <v>216934.8</v>
      </c>
    </row>
    <row r="344" spans="1:3">
      <c r="A344" t="s">
        <v>9</v>
      </c>
      <c r="B344" t="s">
        <v>5</v>
      </c>
      <c r="C344">
        <v>233551</v>
      </c>
    </row>
    <row r="345" spans="1:3">
      <c r="A345" t="s">
        <v>9</v>
      </c>
      <c r="B345" t="s">
        <v>5</v>
      </c>
      <c r="C345">
        <v>314204.15000000002</v>
      </c>
    </row>
    <row r="346" spans="1:3">
      <c r="A346" t="s">
        <v>9</v>
      </c>
      <c r="B346" t="s">
        <v>5</v>
      </c>
      <c r="C346">
        <v>470000</v>
      </c>
    </row>
    <row r="347" spans="1:3">
      <c r="A347" t="s">
        <v>9</v>
      </c>
      <c r="B347" t="s">
        <v>5</v>
      </c>
      <c r="C347">
        <v>507069.32</v>
      </c>
    </row>
    <row r="348" spans="1:3">
      <c r="A348" t="s">
        <v>9</v>
      </c>
      <c r="B348" t="s">
        <v>5</v>
      </c>
      <c r="C348">
        <v>583413.18000000005</v>
      </c>
    </row>
    <row r="349" spans="1:3">
      <c r="A349" t="s">
        <v>9</v>
      </c>
      <c r="B349" t="s">
        <v>5</v>
      </c>
      <c r="C349">
        <v>639581.18999999994</v>
      </c>
    </row>
    <row r="350" spans="1:3">
      <c r="A350" t="s">
        <v>9</v>
      </c>
      <c r="B350" t="s">
        <v>5</v>
      </c>
      <c r="C350">
        <v>864073.03</v>
      </c>
    </row>
    <row r="351" spans="1:3">
      <c r="A351" t="s">
        <v>9</v>
      </c>
      <c r="B351" t="s">
        <v>5</v>
      </c>
      <c r="C351">
        <v>1046560.56</v>
      </c>
    </row>
    <row r="352" spans="1:3">
      <c r="A352" t="s">
        <v>9</v>
      </c>
      <c r="B352" t="s">
        <v>5</v>
      </c>
      <c r="C352">
        <v>1400000</v>
      </c>
    </row>
    <row r="353" spans="1:3">
      <c r="A353" t="s">
        <v>9</v>
      </c>
      <c r="B353" t="s">
        <v>5</v>
      </c>
      <c r="C353">
        <v>3013212.75</v>
      </c>
    </row>
    <row r="354" spans="1:3">
      <c r="A354" t="s">
        <v>9</v>
      </c>
      <c r="B354" t="s">
        <v>5</v>
      </c>
      <c r="C354">
        <v>5869500</v>
      </c>
    </row>
    <row r="355" spans="1:3">
      <c r="A355" t="s">
        <v>9</v>
      </c>
      <c r="B355" t="s">
        <v>5</v>
      </c>
      <c r="C355">
        <v>10899000</v>
      </c>
    </row>
    <row r="356" spans="1:3">
      <c r="A356" t="s">
        <v>9</v>
      </c>
      <c r="B356" t="s">
        <v>775</v>
      </c>
    </row>
    <row r="357" spans="1:3">
      <c r="A357" t="s">
        <v>9</v>
      </c>
      <c r="B357" t="s">
        <v>3</v>
      </c>
      <c r="C357">
        <v>46009</v>
      </c>
    </row>
    <row r="358" spans="1:3">
      <c r="A358" t="s">
        <v>9</v>
      </c>
      <c r="B358" t="s">
        <v>3</v>
      </c>
      <c r="C358">
        <v>47280</v>
      </c>
    </row>
    <row r="359" spans="1:3">
      <c r="A359" t="s">
        <v>9</v>
      </c>
      <c r="B359" t="s">
        <v>3</v>
      </c>
      <c r="C359">
        <v>52388</v>
      </c>
    </row>
    <row r="360" spans="1:3">
      <c r="A360" t="s">
        <v>9</v>
      </c>
      <c r="B360" t="s">
        <v>3</v>
      </c>
      <c r="C360">
        <v>52682.720000000001</v>
      </c>
    </row>
    <row r="361" spans="1:3">
      <c r="A361" t="s">
        <v>9</v>
      </c>
      <c r="B361" t="s">
        <v>3</v>
      </c>
      <c r="C361">
        <v>52800</v>
      </c>
    </row>
    <row r="362" spans="1:3">
      <c r="A362" t="s">
        <v>9</v>
      </c>
      <c r="B362" t="s">
        <v>3</v>
      </c>
      <c r="C362">
        <v>64160</v>
      </c>
    </row>
    <row r="363" spans="1:3">
      <c r="A363" t="s">
        <v>9</v>
      </c>
      <c r="B363" t="s">
        <v>3</v>
      </c>
      <c r="C363">
        <v>83688</v>
      </c>
    </row>
    <row r="364" spans="1:3">
      <c r="A364" t="s">
        <v>9</v>
      </c>
      <c r="B364" t="s">
        <v>3</v>
      </c>
      <c r="C364">
        <v>84845.87</v>
      </c>
    </row>
    <row r="365" spans="1:3">
      <c r="A365" t="s">
        <v>9</v>
      </c>
      <c r="B365" t="s">
        <v>3</v>
      </c>
      <c r="C365">
        <v>110608.66</v>
      </c>
    </row>
    <row r="366" spans="1:3">
      <c r="A366" t="s">
        <v>9</v>
      </c>
      <c r="B366" t="s">
        <v>3</v>
      </c>
      <c r="C366">
        <v>121344</v>
      </c>
    </row>
    <row r="367" spans="1:3">
      <c r="A367" t="s">
        <v>9</v>
      </c>
      <c r="B367" t="s">
        <v>3</v>
      </c>
      <c r="C367">
        <v>241253.78</v>
      </c>
    </row>
    <row r="368" spans="1:3">
      <c r="A368" t="s">
        <v>9</v>
      </c>
      <c r="B368" t="s">
        <v>3</v>
      </c>
      <c r="C368">
        <v>246664.8</v>
      </c>
    </row>
    <row r="369" spans="1:3">
      <c r="A369" t="s">
        <v>9</v>
      </c>
      <c r="B369" t="s">
        <v>3</v>
      </c>
      <c r="C369">
        <v>652559.49</v>
      </c>
    </row>
    <row r="370" spans="1:3">
      <c r="A370" t="s">
        <v>9</v>
      </c>
      <c r="B370" t="s">
        <v>3</v>
      </c>
      <c r="C370">
        <v>693514.93</v>
      </c>
    </row>
    <row r="371" spans="1:3">
      <c r="A371" t="s">
        <v>9</v>
      </c>
      <c r="B371" t="s">
        <v>3</v>
      </c>
      <c r="C371">
        <v>932464.63</v>
      </c>
    </row>
    <row r="372" spans="1:3">
      <c r="A372" t="s">
        <v>9</v>
      </c>
      <c r="B372" t="s">
        <v>3</v>
      </c>
      <c r="C372">
        <v>979656.3</v>
      </c>
    </row>
    <row r="373" spans="1:3">
      <c r="A373" t="s">
        <v>9</v>
      </c>
      <c r="B373" t="s">
        <v>3</v>
      </c>
      <c r="C373">
        <v>1418351</v>
      </c>
    </row>
    <row r="374" spans="1:3">
      <c r="A374" t="s">
        <v>9</v>
      </c>
      <c r="B374" t="s">
        <v>3</v>
      </c>
      <c r="C374">
        <v>1635655.92</v>
      </c>
    </row>
    <row r="375" spans="1:3">
      <c r="A375" t="s">
        <v>9</v>
      </c>
      <c r="B375" t="s">
        <v>779</v>
      </c>
    </row>
    <row r="376" spans="1:3">
      <c r="A376" t="s">
        <v>9</v>
      </c>
      <c r="B376" t="s">
        <v>753</v>
      </c>
      <c r="C376">
        <v>90053.84</v>
      </c>
    </row>
    <row r="377" spans="1:3">
      <c r="A377" t="s">
        <v>9</v>
      </c>
      <c r="B377" t="s">
        <v>793</v>
      </c>
    </row>
    <row r="378" spans="1:3">
      <c r="A378" t="s">
        <v>9</v>
      </c>
      <c r="B378" t="s">
        <v>9</v>
      </c>
      <c r="C378">
        <v>54906</v>
      </c>
    </row>
    <row r="379" spans="1:3">
      <c r="A379" t="s">
        <v>9</v>
      </c>
      <c r="B379" t="s">
        <v>782</v>
      </c>
    </row>
    <row r="380" spans="1:3">
      <c r="A380" t="s">
        <v>9</v>
      </c>
      <c r="B380" t="s">
        <v>766</v>
      </c>
      <c r="C380" t="s">
        <v>766</v>
      </c>
    </row>
    <row r="381" spans="1:3">
      <c r="A381" t="s">
        <v>9</v>
      </c>
      <c r="B381" t="s">
        <v>784</v>
      </c>
    </row>
    <row r="382" spans="1:3">
      <c r="A382" t="s">
        <v>18</v>
      </c>
      <c r="B382" t="s">
        <v>5</v>
      </c>
      <c r="C382">
        <v>414480.32</v>
      </c>
    </row>
    <row r="383" spans="1:3">
      <c r="A383" t="s">
        <v>18</v>
      </c>
      <c r="B383" t="s">
        <v>5</v>
      </c>
      <c r="C383">
        <v>483072</v>
      </c>
    </row>
    <row r="384" spans="1:3">
      <c r="A384" t="s">
        <v>18</v>
      </c>
      <c r="B384" t="s">
        <v>775</v>
      </c>
    </row>
    <row r="385" spans="1:3">
      <c r="A385" t="s">
        <v>256</v>
      </c>
      <c r="B385" t="s">
        <v>766</v>
      </c>
      <c r="C385" t="s">
        <v>766</v>
      </c>
    </row>
    <row r="386" spans="1:3">
      <c r="A386" t="s">
        <v>256</v>
      </c>
      <c r="B386" t="s">
        <v>784</v>
      </c>
    </row>
    <row r="387" spans="1:3">
      <c r="A387" t="s">
        <v>766</v>
      </c>
      <c r="B387" t="s">
        <v>306</v>
      </c>
      <c r="C387">
        <v>699296.01</v>
      </c>
    </row>
    <row r="388" spans="1:3">
      <c r="A388" t="s">
        <v>766</v>
      </c>
      <c r="B388" t="s">
        <v>801</v>
      </c>
    </row>
    <row r="389" spans="1:3">
      <c r="A389" t="s">
        <v>766</v>
      </c>
      <c r="B389" t="s">
        <v>766</v>
      </c>
      <c r="C389" t="s">
        <v>766</v>
      </c>
    </row>
    <row r="390" spans="1:3">
      <c r="A390" t="s">
        <v>766</v>
      </c>
      <c r="B390" t="s">
        <v>784</v>
      </c>
    </row>
    <row r="391" spans="1:3">
      <c r="A391" t="s">
        <v>767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205F-AE0B-4829-B8A9-E05AC1CB70B9}">
  <dimension ref="A3:K391"/>
  <sheetViews>
    <sheetView workbookViewId="0">
      <selection activeCell="B39" sqref="B39"/>
    </sheetView>
  </sheetViews>
  <sheetFormatPr defaultRowHeight="12.5"/>
  <cols>
    <col min="1" max="1" width="34" bestFit="1" customWidth="1"/>
    <col min="2" max="2" width="45.7265625" bestFit="1" customWidth="1"/>
    <col min="3" max="3" width="17" bestFit="1" customWidth="1"/>
    <col min="4" max="4" width="7.7265625" customWidth="1"/>
    <col min="8" max="8" width="12.453125" bestFit="1" customWidth="1"/>
    <col min="9" max="9" width="14.36328125" bestFit="1" customWidth="1"/>
  </cols>
  <sheetData>
    <row r="3" spans="1:11" ht="13">
      <c r="A3" s="399" t="s">
        <v>56</v>
      </c>
      <c r="B3" s="399" t="s">
        <v>768</v>
      </c>
      <c r="C3" t="s">
        <v>810</v>
      </c>
      <c r="K3" s="161" t="s">
        <v>806</v>
      </c>
    </row>
    <row r="4" spans="1:11" ht="13">
      <c r="A4" t="s">
        <v>23</v>
      </c>
      <c r="B4" t="s">
        <v>5</v>
      </c>
      <c r="C4" s="402">
        <v>22063569.699999999</v>
      </c>
      <c r="E4" s="161" t="s">
        <v>803</v>
      </c>
      <c r="F4" t="s">
        <v>23</v>
      </c>
      <c r="I4" s="206">
        <v>22063569.690000001</v>
      </c>
      <c r="K4">
        <v>1</v>
      </c>
    </row>
    <row r="5" spans="1:11" ht="13">
      <c r="A5" t="s">
        <v>23</v>
      </c>
      <c r="B5" t="s">
        <v>10</v>
      </c>
      <c r="C5" s="402">
        <v>350000000</v>
      </c>
      <c r="E5" s="161" t="s">
        <v>804</v>
      </c>
      <c r="F5" t="s">
        <v>5</v>
      </c>
      <c r="I5" s="206">
        <v>22063569.690000001</v>
      </c>
      <c r="K5">
        <v>2</v>
      </c>
    </row>
    <row r="6" spans="1:11">
      <c r="A6" t="s">
        <v>23</v>
      </c>
      <c r="B6" t="s">
        <v>3</v>
      </c>
      <c r="C6" s="402">
        <v>30442.799999999999</v>
      </c>
      <c r="I6" s="206"/>
      <c r="K6">
        <v>3</v>
      </c>
    </row>
    <row r="7" spans="1:11">
      <c r="A7" t="s">
        <v>769</v>
      </c>
      <c r="C7" s="402">
        <v>372094012.5</v>
      </c>
      <c r="F7" t="s">
        <v>23</v>
      </c>
      <c r="I7">
        <v>350000000</v>
      </c>
      <c r="K7">
        <v>4</v>
      </c>
    </row>
    <row r="8" spans="1:11">
      <c r="A8" t="s">
        <v>24</v>
      </c>
      <c r="B8" t="s">
        <v>11</v>
      </c>
      <c r="C8" s="402">
        <v>65910.41</v>
      </c>
      <c r="F8" t="s">
        <v>10</v>
      </c>
      <c r="I8">
        <v>350000000</v>
      </c>
      <c r="K8">
        <v>5</v>
      </c>
    </row>
    <row r="9" spans="1:11">
      <c r="A9" t="s">
        <v>24</v>
      </c>
      <c r="B9" t="s">
        <v>5</v>
      </c>
      <c r="C9" s="402">
        <v>-7363642.8099999996</v>
      </c>
      <c r="K9">
        <v>6</v>
      </c>
    </row>
    <row r="10" spans="1:11">
      <c r="A10" t="s">
        <v>24</v>
      </c>
      <c r="B10" t="s">
        <v>14</v>
      </c>
      <c r="C10" s="402">
        <v>22546518.079999998</v>
      </c>
      <c r="F10" t="s">
        <v>23</v>
      </c>
      <c r="I10">
        <v>30442.799999999999</v>
      </c>
      <c r="K10">
        <v>7</v>
      </c>
    </row>
    <row r="11" spans="1:11">
      <c r="A11" t="s">
        <v>770</v>
      </c>
      <c r="C11" s="402">
        <v>15248785.68</v>
      </c>
      <c r="F11" t="s">
        <v>3</v>
      </c>
      <c r="I11">
        <v>30442.799999999999</v>
      </c>
      <c r="K11">
        <v>8</v>
      </c>
    </row>
    <row r="12" spans="1:11">
      <c r="A12" t="s">
        <v>6</v>
      </c>
      <c r="B12" t="s">
        <v>6</v>
      </c>
      <c r="C12" s="402">
        <v>499314.3</v>
      </c>
      <c r="K12">
        <v>9</v>
      </c>
    </row>
    <row r="13" spans="1:11">
      <c r="A13" t="s">
        <v>6</v>
      </c>
      <c r="B13" t="s">
        <v>745</v>
      </c>
      <c r="C13" s="402">
        <v>240980.65</v>
      </c>
      <c r="F13" t="s">
        <v>24</v>
      </c>
      <c r="I13">
        <v>65910.41</v>
      </c>
      <c r="K13">
        <v>10</v>
      </c>
    </row>
    <row r="14" spans="1:11">
      <c r="A14" t="s">
        <v>6</v>
      </c>
      <c r="B14" t="s">
        <v>771</v>
      </c>
      <c r="C14" s="402">
        <v>2648063.8000000003</v>
      </c>
      <c r="F14" t="s">
        <v>774</v>
      </c>
      <c r="I14">
        <v>65910.41</v>
      </c>
      <c r="K14">
        <v>11</v>
      </c>
    </row>
    <row r="15" spans="1:11">
      <c r="A15" t="s">
        <v>6</v>
      </c>
      <c r="B15" t="s">
        <v>5</v>
      </c>
      <c r="C15" s="402">
        <v>17694543.250000004</v>
      </c>
      <c r="K15">
        <v>12</v>
      </c>
    </row>
    <row r="16" spans="1:11">
      <c r="A16" t="s">
        <v>6</v>
      </c>
      <c r="B16" t="s">
        <v>3</v>
      </c>
      <c r="C16" s="402">
        <v>62709510.420000017</v>
      </c>
      <c r="F16" t="s">
        <v>24</v>
      </c>
      <c r="I16">
        <v>5609291.3700000001</v>
      </c>
      <c r="K16">
        <v>13</v>
      </c>
    </row>
    <row r="17" spans="1:11">
      <c r="A17" t="s">
        <v>6</v>
      </c>
      <c r="B17" t="s">
        <v>746</v>
      </c>
      <c r="C17" s="402">
        <v>305587.5</v>
      </c>
      <c r="F17" t="s">
        <v>5</v>
      </c>
      <c r="I17">
        <v>5609291.3700000001</v>
      </c>
      <c r="K17">
        <v>14</v>
      </c>
    </row>
    <row r="18" spans="1:11">
      <c r="A18" t="s">
        <v>6</v>
      </c>
      <c r="B18" t="s">
        <v>764</v>
      </c>
      <c r="C18" s="402">
        <v>44031.4</v>
      </c>
      <c r="K18">
        <v>15</v>
      </c>
    </row>
    <row r="19" spans="1:11">
      <c r="A19" t="s">
        <v>6</v>
      </c>
      <c r="B19" t="s">
        <v>9</v>
      </c>
      <c r="C19" s="402">
        <v>70289.490000000005</v>
      </c>
      <c r="F19" t="s">
        <v>24</v>
      </c>
      <c r="I19">
        <v>22546518.079999998</v>
      </c>
      <c r="K19">
        <v>16</v>
      </c>
    </row>
    <row r="20" spans="1:11">
      <c r="A20" t="s">
        <v>6</v>
      </c>
      <c r="B20" t="s">
        <v>766</v>
      </c>
      <c r="C20" s="402">
        <v>411471.68</v>
      </c>
      <c r="F20" t="s">
        <v>14</v>
      </c>
      <c r="I20">
        <v>22546518.079999998</v>
      </c>
      <c r="K20">
        <v>17</v>
      </c>
    </row>
    <row r="21" spans="1:11">
      <c r="A21" t="s">
        <v>772</v>
      </c>
      <c r="C21" s="402">
        <v>84623792.490000024</v>
      </c>
      <c r="K21">
        <v>18</v>
      </c>
    </row>
    <row r="22" spans="1:11">
      <c r="A22" t="s">
        <v>21</v>
      </c>
      <c r="B22" t="s">
        <v>23</v>
      </c>
      <c r="C22" s="402">
        <v>45000000</v>
      </c>
      <c r="F22" t="s">
        <v>6</v>
      </c>
      <c r="I22">
        <v>499314.3</v>
      </c>
      <c r="K22">
        <v>19</v>
      </c>
    </row>
    <row r="23" spans="1:11">
      <c r="A23" t="s">
        <v>21</v>
      </c>
      <c r="B23" t="s">
        <v>5</v>
      </c>
      <c r="C23" s="402">
        <v>12600000</v>
      </c>
      <c r="F23" t="s">
        <v>3</v>
      </c>
      <c r="I23">
        <v>499314.3</v>
      </c>
      <c r="K23">
        <v>20</v>
      </c>
    </row>
    <row r="24" spans="1:11">
      <c r="A24" t="s">
        <v>807</v>
      </c>
      <c r="C24" s="402">
        <v>57600000</v>
      </c>
      <c r="K24">
        <v>21</v>
      </c>
    </row>
    <row r="25" spans="1:11">
      <c r="A25" t="s">
        <v>11</v>
      </c>
      <c r="B25" t="s">
        <v>773</v>
      </c>
      <c r="C25" s="402">
        <v>10700447.810000001</v>
      </c>
      <c r="F25" t="s">
        <v>6</v>
      </c>
      <c r="I25">
        <v>492371.65</v>
      </c>
      <c r="K25">
        <v>22</v>
      </c>
    </row>
    <row r="26" spans="1:11">
      <c r="A26" t="s">
        <v>11</v>
      </c>
      <c r="B26" t="s">
        <v>24</v>
      </c>
      <c r="C26" s="402">
        <v>293551582.48000002</v>
      </c>
      <c r="F26" t="s">
        <v>745</v>
      </c>
      <c r="I26">
        <v>492371.65</v>
      </c>
      <c r="K26">
        <v>23</v>
      </c>
    </row>
    <row r="27" spans="1:11">
      <c r="A27" t="s">
        <v>11</v>
      </c>
      <c r="B27" t="s">
        <v>9</v>
      </c>
      <c r="C27" s="402">
        <v>2879787.66</v>
      </c>
      <c r="K27">
        <v>24</v>
      </c>
    </row>
    <row r="28" spans="1:11">
      <c r="A28" t="s">
        <v>11</v>
      </c>
      <c r="B28" t="s">
        <v>18</v>
      </c>
      <c r="C28" s="402">
        <v>10961182.65</v>
      </c>
      <c r="F28" t="s">
        <v>6</v>
      </c>
      <c r="I28">
        <v>2581976.96</v>
      </c>
      <c r="K28">
        <v>25</v>
      </c>
    </row>
    <row r="29" spans="1:11">
      <c r="A29" t="s">
        <v>774</v>
      </c>
      <c r="C29" s="402">
        <v>318093000.60000002</v>
      </c>
      <c r="F29" t="s">
        <v>771</v>
      </c>
      <c r="I29">
        <v>2581976.96</v>
      </c>
      <c r="K29">
        <v>26</v>
      </c>
    </row>
    <row r="30" spans="1:11">
      <c r="A30" t="s">
        <v>22</v>
      </c>
      <c r="B30" t="s">
        <v>23</v>
      </c>
      <c r="C30" s="402">
        <v>107463958.33</v>
      </c>
      <c r="K30">
        <v>27</v>
      </c>
    </row>
    <row r="31" spans="1:11">
      <c r="A31" t="s">
        <v>22</v>
      </c>
      <c r="B31" t="s">
        <v>9</v>
      </c>
      <c r="C31" s="402">
        <v>2250000</v>
      </c>
      <c r="F31" t="s">
        <v>6</v>
      </c>
      <c r="I31">
        <v>19055242.670000002</v>
      </c>
      <c r="K31">
        <v>28</v>
      </c>
    </row>
    <row r="32" spans="1:11">
      <c r="A32" t="s">
        <v>808</v>
      </c>
      <c r="C32" s="402">
        <v>109713958.33</v>
      </c>
      <c r="F32" t="s">
        <v>5</v>
      </c>
      <c r="I32">
        <v>19055242.670000002</v>
      </c>
      <c r="K32">
        <v>29</v>
      </c>
    </row>
    <row r="33" spans="1:11">
      <c r="A33" t="s">
        <v>5</v>
      </c>
      <c r="B33" t="s">
        <v>23</v>
      </c>
      <c r="C33" s="402">
        <v>30000000</v>
      </c>
      <c r="K33">
        <v>30</v>
      </c>
    </row>
    <row r="34" spans="1:11">
      <c r="A34" t="s">
        <v>5</v>
      </c>
      <c r="B34" t="s">
        <v>24</v>
      </c>
      <c r="C34" s="402">
        <v>5431488.3300000001</v>
      </c>
      <c r="F34" t="s">
        <v>6</v>
      </c>
      <c r="I34">
        <v>64282430.719999999</v>
      </c>
      <c r="K34">
        <v>31</v>
      </c>
    </row>
    <row r="35" spans="1:11">
      <c r="A35" t="s">
        <v>5</v>
      </c>
      <c r="B35" t="s">
        <v>15</v>
      </c>
      <c r="C35" s="402">
        <v>9404850</v>
      </c>
      <c r="F35" t="s">
        <v>3</v>
      </c>
      <c r="I35">
        <v>64282430.719999999</v>
      </c>
      <c r="K35">
        <v>32</v>
      </c>
    </row>
    <row r="36" spans="1:11">
      <c r="A36" t="s">
        <v>5</v>
      </c>
      <c r="B36" t="s">
        <v>6</v>
      </c>
      <c r="C36" s="402">
        <v>54726850.510000005</v>
      </c>
      <c r="K36">
        <v>33</v>
      </c>
    </row>
    <row r="37" spans="1:11">
      <c r="A37" t="s">
        <v>5</v>
      </c>
      <c r="B37" t="s">
        <v>5</v>
      </c>
      <c r="C37" s="402">
        <v>678738.34</v>
      </c>
      <c r="F37" t="s">
        <v>6</v>
      </c>
      <c r="I37">
        <v>305587.5</v>
      </c>
      <c r="K37">
        <v>34</v>
      </c>
    </row>
    <row r="38" spans="1:11">
      <c r="A38" t="s">
        <v>5</v>
      </c>
      <c r="B38" t="s">
        <v>14</v>
      </c>
      <c r="C38" s="402">
        <v>100000</v>
      </c>
      <c r="F38" t="s">
        <v>3</v>
      </c>
      <c r="I38">
        <v>305587.5</v>
      </c>
      <c r="K38">
        <v>35</v>
      </c>
    </row>
    <row r="39" spans="1:11">
      <c r="A39" t="s">
        <v>5</v>
      </c>
      <c r="B39" t="s">
        <v>3</v>
      </c>
      <c r="C39" s="402">
        <v>209380</v>
      </c>
      <c r="K39">
        <v>36</v>
      </c>
    </row>
    <row r="40" spans="1:11">
      <c r="A40" t="s">
        <v>5</v>
      </c>
      <c r="B40" t="s">
        <v>764</v>
      </c>
      <c r="C40" s="402">
        <v>485005.0062</v>
      </c>
      <c r="F40" t="s">
        <v>6</v>
      </c>
      <c r="I40">
        <v>369438.59</v>
      </c>
      <c r="K40">
        <v>37</v>
      </c>
    </row>
    <row r="41" spans="1:11">
      <c r="A41" t="s">
        <v>5</v>
      </c>
      <c r="B41" t="s">
        <v>753</v>
      </c>
      <c r="C41" s="402">
        <v>35281.68</v>
      </c>
      <c r="F41" t="s">
        <v>764</v>
      </c>
      <c r="I41">
        <v>369438.59</v>
      </c>
      <c r="K41">
        <v>38</v>
      </c>
    </row>
    <row r="42" spans="1:11">
      <c r="A42" t="s">
        <v>5</v>
      </c>
      <c r="B42" t="s">
        <v>390</v>
      </c>
      <c r="C42" s="402">
        <v>403180</v>
      </c>
      <c r="K42">
        <v>39</v>
      </c>
    </row>
    <row r="43" spans="1:11">
      <c r="A43" t="s">
        <v>5</v>
      </c>
      <c r="B43" t="s">
        <v>9</v>
      </c>
      <c r="C43" s="402">
        <v>43053456.41360002</v>
      </c>
      <c r="K43">
        <v>40</v>
      </c>
    </row>
    <row r="44" spans="1:11">
      <c r="A44" t="s">
        <v>5</v>
      </c>
      <c r="B44" t="s">
        <v>18</v>
      </c>
      <c r="C44" s="402">
        <v>9877415.9399999995</v>
      </c>
      <c r="K44">
        <v>41</v>
      </c>
    </row>
    <row r="45" spans="1:11">
      <c r="A45" t="s">
        <v>5</v>
      </c>
      <c r="B45" t="s">
        <v>766</v>
      </c>
      <c r="C45" s="402">
        <v>1044791.1799999999</v>
      </c>
      <c r="K45">
        <v>42</v>
      </c>
    </row>
    <row r="46" spans="1:11">
      <c r="A46" t="s">
        <v>775</v>
      </c>
      <c r="C46" s="402">
        <v>155450437.39980003</v>
      </c>
      <c r="K46">
        <v>43</v>
      </c>
    </row>
    <row r="47" spans="1:11">
      <c r="A47" t="s">
        <v>14</v>
      </c>
      <c r="B47" t="s">
        <v>26</v>
      </c>
      <c r="C47" s="402">
        <v>482875</v>
      </c>
      <c r="K47">
        <v>44</v>
      </c>
    </row>
    <row r="48" spans="1:11">
      <c r="A48" t="s">
        <v>14</v>
      </c>
      <c r="B48" t="s">
        <v>9</v>
      </c>
      <c r="C48" s="402">
        <v>397714.28</v>
      </c>
      <c r="K48">
        <v>45</v>
      </c>
    </row>
    <row r="49" spans="1:11">
      <c r="A49" t="s">
        <v>776</v>
      </c>
      <c r="C49" s="402">
        <v>880589.28</v>
      </c>
      <c r="K49">
        <v>46</v>
      </c>
    </row>
    <row r="50" spans="1:11">
      <c r="A50" t="s">
        <v>3</v>
      </c>
      <c r="B50" t="s">
        <v>756</v>
      </c>
      <c r="C50" s="402">
        <v>36002.400000000001</v>
      </c>
      <c r="K50">
        <v>47</v>
      </c>
    </row>
    <row r="51" spans="1:11">
      <c r="A51" t="s">
        <v>3</v>
      </c>
      <c r="B51" t="s">
        <v>744</v>
      </c>
      <c r="C51" s="402">
        <v>776015.32000000007</v>
      </c>
      <c r="K51">
        <v>48</v>
      </c>
    </row>
    <row r="52" spans="1:11">
      <c r="A52" t="s">
        <v>3</v>
      </c>
      <c r="B52" t="s">
        <v>24</v>
      </c>
      <c r="C52" s="402">
        <v>1051886.83</v>
      </c>
      <c r="K52">
        <v>49</v>
      </c>
    </row>
    <row r="53" spans="1:11">
      <c r="A53" t="s">
        <v>3</v>
      </c>
      <c r="B53" t="s">
        <v>6</v>
      </c>
      <c r="C53" s="402">
        <v>108834649.06999996</v>
      </c>
      <c r="K53">
        <v>50</v>
      </c>
    </row>
    <row r="54" spans="1:11">
      <c r="A54" t="s">
        <v>3</v>
      </c>
      <c r="B54" t="s">
        <v>456</v>
      </c>
      <c r="C54" s="402">
        <v>-25160.06</v>
      </c>
      <c r="K54">
        <v>51</v>
      </c>
    </row>
    <row r="55" spans="1:11">
      <c r="A55" t="s">
        <v>3</v>
      </c>
      <c r="B55" t="s">
        <v>3</v>
      </c>
      <c r="C55" s="402">
        <v>1685478.67</v>
      </c>
      <c r="K55">
        <v>52</v>
      </c>
    </row>
    <row r="56" spans="1:11">
      <c r="A56" t="s">
        <v>3</v>
      </c>
      <c r="B56" t="s">
        <v>55</v>
      </c>
      <c r="C56" s="402">
        <v>47122.559999999998</v>
      </c>
      <c r="K56">
        <v>53</v>
      </c>
    </row>
    <row r="57" spans="1:11">
      <c r="A57" t="s">
        <v>3</v>
      </c>
      <c r="B57" t="s">
        <v>764</v>
      </c>
      <c r="C57" s="402">
        <v>7364000.3500000006</v>
      </c>
      <c r="K57">
        <v>54</v>
      </c>
    </row>
    <row r="58" spans="1:11">
      <c r="A58" t="s">
        <v>3</v>
      </c>
      <c r="B58" t="s">
        <v>753</v>
      </c>
      <c r="C58" s="402">
        <v>117681</v>
      </c>
      <c r="K58">
        <v>55</v>
      </c>
    </row>
    <row r="59" spans="1:11">
      <c r="A59" t="s">
        <v>3</v>
      </c>
      <c r="B59" t="s">
        <v>390</v>
      </c>
      <c r="C59" s="402">
        <v>46222</v>
      </c>
      <c r="K59">
        <v>56</v>
      </c>
    </row>
    <row r="60" spans="1:11">
      <c r="A60" t="s">
        <v>3</v>
      </c>
      <c r="B60" t="s">
        <v>777</v>
      </c>
      <c r="C60" s="402">
        <v>122673</v>
      </c>
      <c r="K60">
        <v>57</v>
      </c>
    </row>
    <row r="61" spans="1:11">
      <c r="A61" t="s">
        <v>3</v>
      </c>
      <c r="B61" t="s">
        <v>9</v>
      </c>
      <c r="C61" s="402">
        <v>21047408.840000004</v>
      </c>
      <c r="K61">
        <v>58</v>
      </c>
    </row>
    <row r="62" spans="1:11">
      <c r="A62" t="s">
        <v>3</v>
      </c>
      <c r="B62" t="s">
        <v>778</v>
      </c>
      <c r="C62" s="402">
        <v>9702394.8300000001</v>
      </c>
      <c r="K62">
        <v>59</v>
      </c>
    </row>
    <row r="63" spans="1:11">
      <c r="A63" t="s">
        <v>3</v>
      </c>
      <c r="B63" t="s">
        <v>766</v>
      </c>
      <c r="C63" s="402">
        <v>1905959.3315000001</v>
      </c>
      <c r="K63">
        <v>60</v>
      </c>
    </row>
    <row r="64" spans="1:11">
      <c r="A64" t="s">
        <v>779</v>
      </c>
      <c r="C64" s="402">
        <v>152712334.14149997</v>
      </c>
      <c r="K64">
        <v>61</v>
      </c>
    </row>
    <row r="65" spans="1:11">
      <c r="A65" t="s">
        <v>7</v>
      </c>
      <c r="B65" t="s">
        <v>5</v>
      </c>
      <c r="C65" s="402">
        <v>66422.880000000005</v>
      </c>
      <c r="K65">
        <v>62</v>
      </c>
    </row>
    <row r="66" spans="1:11">
      <c r="A66" t="s">
        <v>7</v>
      </c>
      <c r="B66" t="s">
        <v>3</v>
      </c>
      <c r="C66" s="402">
        <v>30000</v>
      </c>
      <c r="K66">
        <v>63</v>
      </c>
    </row>
    <row r="67" spans="1:11">
      <c r="A67" t="s">
        <v>7</v>
      </c>
      <c r="B67" t="s">
        <v>7</v>
      </c>
      <c r="C67" s="402">
        <v>137885</v>
      </c>
      <c r="K67">
        <v>64</v>
      </c>
    </row>
    <row r="68" spans="1:11">
      <c r="A68" t="s">
        <v>780</v>
      </c>
      <c r="C68" s="402">
        <v>234307.88</v>
      </c>
      <c r="K68">
        <v>65</v>
      </c>
    </row>
    <row r="69" spans="1:11">
      <c r="A69" t="s">
        <v>26</v>
      </c>
      <c r="B69" t="s">
        <v>456</v>
      </c>
      <c r="C69" s="402">
        <v>10000000</v>
      </c>
      <c r="K69">
        <v>66</v>
      </c>
    </row>
    <row r="70" spans="1:11">
      <c r="A70" t="s">
        <v>26</v>
      </c>
      <c r="B70" t="s">
        <v>5</v>
      </c>
      <c r="C70" s="402">
        <v>1500000</v>
      </c>
      <c r="K70">
        <v>67</v>
      </c>
    </row>
    <row r="71" spans="1:11">
      <c r="A71" t="s">
        <v>781</v>
      </c>
      <c r="C71" s="402">
        <v>11500000</v>
      </c>
      <c r="K71">
        <v>68</v>
      </c>
    </row>
    <row r="72" spans="1:11">
      <c r="A72" t="s">
        <v>9</v>
      </c>
      <c r="B72" t="s">
        <v>771</v>
      </c>
      <c r="C72" s="402">
        <v>1539900</v>
      </c>
      <c r="K72">
        <v>69</v>
      </c>
    </row>
    <row r="73" spans="1:11">
      <c r="A73" t="s">
        <v>9</v>
      </c>
      <c r="B73" t="s">
        <v>5</v>
      </c>
      <c r="C73" s="402">
        <v>26226100.383600004</v>
      </c>
      <c r="K73">
        <v>70</v>
      </c>
    </row>
    <row r="74" spans="1:11">
      <c r="A74" t="s">
        <v>9</v>
      </c>
      <c r="B74" t="s">
        <v>3</v>
      </c>
      <c r="C74" s="402">
        <v>6266873.1199999992</v>
      </c>
      <c r="K74">
        <v>71</v>
      </c>
    </row>
    <row r="75" spans="1:11">
      <c r="A75" t="s">
        <v>9</v>
      </c>
      <c r="B75" t="s">
        <v>753</v>
      </c>
      <c r="C75" s="402">
        <v>90053.84</v>
      </c>
      <c r="K75">
        <v>72</v>
      </c>
    </row>
    <row r="76" spans="1:11">
      <c r="A76" t="s">
        <v>9</v>
      </c>
      <c r="B76" t="s">
        <v>9</v>
      </c>
      <c r="C76" s="402">
        <v>54906</v>
      </c>
      <c r="K76">
        <v>73</v>
      </c>
    </row>
    <row r="77" spans="1:11">
      <c r="A77" t="s">
        <v>9</v>
      </c>
      <c r="B77" t="s">
        <v>766</v>
      </c>
      <c r="C77" s="402">
        <v>183327.5</v>
      </c>
      <c r="K77">
        <v>74</v>
      </c>
    </row>
    <row r="78" spans="1:11">
      <c r="A78" t="s">
        <v>782</v>
      </c>
      <c r="C78" s="402">
        <v>34361160.843600005</v>
      </c>
      <c r="K78">
        <v>75</v>
      </c>
    </row>
    <row r="79" spans="1:11">
      <c r="A79" t="s">
        <v>18</v>
      </c>
      <c r="B79" t="s">
        <v>5</v>
      </c>
      <c r="C79" s="402">
        <v>911505.91999999993</v>
      </c>
      <c r="K79">
        <v>76</v>
      </c>
    </row>
    <row r="80" spans="1:11">
      <c r="A80" t="s">
        <v>783</v>
      </c>
      <c r="C80" s="402">
        <v>911505.91999999993</v>
      </c>
      <c r="K80">
        <v>77</v>
      </c>
    </row>
    <row r="81" spans="1:11">
      <c r="A81" t="s">
        <v>256</v>
      </c>
      <c r="B81" t="s">
        <v>766</v>
      </c>
      <c r="C81" s="402">
        <v>148514.88</v>
      </c>
      <c r="K81">
        <v>78</v>
      </c>
    </row>
    <row r="82" spans="1:11">
      <c r="A82" t="s">
        <v>809</v>
      </c>
      <c r="C82" s="402">
        <v>148514.88</v>
      </c>
      <c r="K82">
        <v>79</v>
      </c>
    </row>
    <row r="83" spans="1:11">
      <c r="A83" t="s">
        <v>766</v>
      </c>
      <c r="B83" t="s">
        <v>306</v>
      </c>
      <c r="C83" s="402"/>
      <c r="K83">
        <v>80</v>
      </c>
    </row>
    <row r="84" spans="1:11">
      <c r="A84" t="s">
        <v>766</v>
      </c>
      <c r="B84" t="s">
        <v>766</v>
      </c>
      <c r="C84" s="402">
        <v>193069.32</v>
      </c>
      <c r="K84">
        <v>81</v>
      </c>
    </row>
    <row r="85" spans="1:11">
      <c r="A85" t="s">
        <v>784</v>
      </c>
      <c r="C85" s="402">
        <v>193069.32</v>
      </c>
      <c r="K85">
        <v>82</v>
      </c>
    </row>
    <row r="86" spans="1:11">
      <c r="A86" t="s">
        <v>767</v>
      </c>
      <c r="C86" s="402">
        <v>1313765469.2649</v>
      </c>
      <c r="K86">
        <v>83</v>
      </c>
    </row>
    <row r="87" spans="1:11">
      <c r="K87">
        <v>84</v>
      </c>
    </row>
    <row r="88" spans="1:11">
      <c r="K88">
        <v>85</v>
      </c>
    </row>
    <row r="89" spans="1:11">
      <c r="K89">
        <v>86</v>
      </c>
    </row>
    <row r="90" spans="1:11">
      <c r="K90">
        <v>87</v>
      </c>
    </row>
    <row r="91" spans="1:11">
      <c r="K91">
        <v>88</v>
      </c>
    </row>
    <row r="92" spans="1:11">
      <c r="K92">
        <v>89</v>
      </c>
    </row>
    <row r="93" spans="1:11">
      <c r="K93">
        <v>90</v>
      </c>
    </row>
    <row r="94" spans="1:11">
      <c r="K94">
        <v>91</v>
      </c>
    </row>
    <row r="95" spans="1:11">
      <c r="K95">
        <v>92</v>
      </c>
    </row>
    <row r="96" spans="1:11">
      <c r="K96">
        <v>93</v>
      </c>
    </row>
    <row r="97" spans="6:11">
      <c r="F97" t="s">
        <v>21</v>
      </c>
      <c r="H97">
        <v>45000000</v>
      </c>
      <c r="K97">
        <v>94</v>
      </c>
    </row>
    <row r="98" spans="6:11">
      <c r="F98" t="s">
        <v>23</v>
      </c>
      <c r="H98">
        <v>45000000</v>
      </c>
      <c r="K98">
        <v>95</v>
      </c>
    </row>
    <row r="99" spans="6:11">
      <c r="K99">
        <v>96</v>
      </c>
    </row>
    <row r="100" spans="6:11">
      <c r="F100" t="s">
        <v>21</v>
      </c>
      <c r="H100">
        <v>12600000</v>
      </c>
      <c r="K100">
        <v>97</v>
      </c>
    </row>
    <row r="101" spans="6:11">
      <c r="F101" t="s">
        <v>5</v>
      </c>
      <c r="H101">
        <v>12600000</v>
      </c>
      <c r="K101">
        <v>98</v>
      </c>
    </row>
    <row r="102" spans="6:11">
      <c r="K102">
        <v>99</v>
      </c>
    </row>
    <row r="103" spans="6:11">
      <c r="K103">
        <v>100</v>
      </c>
    </row>
    <row r="104" spans="6:11">
      <c r="F104" t="s">
        <v>11</v>
      </c>
      <c r="H104">
        <v>304252130.30000001</v>
      </c>
      <c r="K104">
        <v>101</v>
      </c>
    </row>
    <row r="105" spans="6:11">
      <c r="F105" t="s">
        <v>24</v>
      </c>
      <c r="H105">
        <v>304252130.30000001</v>
      </c>
      <c r="K105">
        <v>102</v>
      </c>
    </row>
    <row r="106" spans="6:11">
      <c r="K106">
        <v>103</v>
      </c>
    </row>
    <row r="107" spans="6:11">
      <c r="K107">
        <v>104</v>
      </c>
    </row>
    <row r="108" spans="6:11">
      <c r="K108">
        <v>105</v>
      </c>
    </row>
    <row r="109" spans="6:11">
      <c r="K109">
        <v>106</v>
      </c>
    </row>
    <row r="110" spans="6:11">
      <c r="K110">
        <v>107</v>
      </c>
    </row>
    <row r="111" spans="6:11">
      <c r="K111">
        <v>108</v>
      </c>
    </row>
    <row r="112" spans="6:11">
      <c r="K112">
        <v>109</v>
      </c>
    </row>
    <row r="113" spans="6:11">
      <c r="K113">
        <v>110</v>
      </c>
    </row>
    <row r="114" spans="6:11">
      <c r="F114" t="s">
        <v>11</v>
      </c>
      <c r="H114">
        <v>2879787.66</v>
      </c>
      <c r="K114">
        <v>111</v>
      </c>
    </row>
    <row r="115" spans="6:11">
      <c r="F115" t="s">
        <v>9</v>
      </c>
      <c r="H115">
        <v>2879787.66</v>
      </c>
      <c r="K115">
        <v>112</v>
      </c>
    </row>
    <row r="116" spans="6:11">
      <c r="K116">
        <v>113</v>
      </c>
    </row>
    <row r="117" spans="6:11">
      <c r="F117" t="s">
        <v>11</v>
      </c>
      <c r="H117">
        <v>10961182.65</v>
      </c>
      <c r="K117">
        <v>114</v>
      </c>
    </row>
    <row r="118" spans="6:11">
      <c r="F118" t="s">
        <v>18</v>
      </c>
      <c r="H118">
        <v>10961182.65</v>
      </c>
      <c r="K118">
        <v>115</v>
      </c>
    </row>
    <row r="119" spans="6:11">
      <c r="K119">
        <v>116</v>
      </c>
    </row>
    <row r="120" spans="6:11">
      <c r="F120" t="s">
        <v>22</v>
      </c>
      <c r="H120">
        <v>107463958.33</v>
      </c>
      <c r="K120">
        <v>117</v>
      </c>
    </row>
    <row r="121" spans="6:11">
      <c r="F121" t="s">
        <v>23</v>
      </c>
      <c r="H121">
        <v>107463958.33</v>
      </c>
      <c r="K121">
        <v>118</v>
      </c>
    </row>
    <row r="122" spans="6:11">
      <c r="K122">
        <v>119</v>
      </c>
    </row>
    <row r="123" spans="6:11">
      <c r="F123" t="s">
        <v>22</v>
      </c>
      <c r="H123">
        <v>2250000</v>
      </c>
      <c r="K123">
        <v>120</v>
      </c>
    </row>
    <row r="124" spans="6:11">
      <c r="F124" t="s">
        <v>9</v>
      </c>
      <c r="H124">
        <v>2250000</v>
      </c>
      <c r="K124">
        <v>121</v>
      </c>
    </row>
    <row r="125" spans="6:11">
      <c r="K125">
        <v>122</v>
      </c>
    </row>
    <row r="126" spans="6:11">
      <c r="F126" t="s">
        <v>5</v>
      </c>
      <c r="H126">
        <v>5431488.2999999998</v>
      </c>
      <c r="K126">
        <v>123</v>
      </c>
    </row>
    <row r="127" spans="6:11">
      <c r="F127" t="s">
        <v>24</v>
      </c>
      <c r="H127">
        <v>5431488.2999999998</v>
      </c>
      <c r="K127">
        <v>124</v>
      </c>
    </row>
    <row r="128" spans="6:11">
      <c r="K128">
        <v>125</v>
      </c>
    </row>
    <row r="129" spans="6:11">
      <c r="K129">
        <v>126</v>
      </c>
    </row>
    <row r="130" spans="6:11">
      <c r="K130">
        <v>127</v>
      </c>
    </row>
    <row r="131" spans="6:11">
      <c r="K131">
        <v>128</v>
      </c>
    </row>
    <row r="132" spans="6:11">
      <c r="K132">
        <v>129</v>
      </c>
    </row>
    <row r="133" spans="6:11">
      <c r="K133">
        <v>130</v>
      </c>
    </row>
    <row r="134" spans="6:11">
      <c r="K134">
        <v>131</v>
      </c>
    </row>
    <row r="135" spans="6:11">
      <c r="K135">
        <v>132</v>
      </c>
    </row>
    <row r="136" spans="6:11">
      <c r="F136" t="s">
        <v>5</v>
      </c>
      <c r="H136">
        <v>9404850</v>
      </c>
      <c r="K136">
        <v>133</v>
      </c>
    </row>
    <row r="137" spans="6:11">
      <c r="F137" t="s">
        <v>15</v>
      </c>
      <c r="H137">
        <v>9404850</v>
      </c>
      <c r="K137">
        <v>134</v>
      </c>
    </row>
    <row r="138" spans="6:11">
      <c r="K138">
        <v>135</v>
      </c>
    </row>
    <row r="139" spans="6:11">
      <c r="K139">
        <v>136</v>
      </c>
    </row>
    <row r="140" spans="6:11">
      <c r="K140">
        <v>137</v>
      </c>
    </row>
    <row r="141" spans="6:11">
      <c r="F141" t="s">
        <v>5</v>
      </c>
      <c r="H141">
        <v>54589092.859999999</v>
      </c>
      <c r="K141">
        <v>138</v>
      </c>
    </row>
    <row r="142" spans="6:11">
      <c r="F142" t="s">
        <v>6</v>
      </c>
      <c r="H142">
        <v>54589092.859999999</v>
      </c>
      <c r="K142">
        <v>139</v>
      </c>
    </row>
    <row r="143" spans="6:11">
      <c r="K143">
        <v>140</v>
      </c>
    </row>
    <row r="144" spans="6:11">
      <c r="K144">
        <v>141</v>
      </c>
    </row>
    <row r="145" spans="6:11">
      <c r="K145">
        <v>142</v>
      </c>
    </row>
    <row r="146" spans="6:11">
      <c r="K146">
        <v>143</v>
      </c>
    </row>
    <row r="147" spans="6:11">
      <c r="K147">
        <v>144</v>
      </c>
    </row>
    <row r="148" spans="6:11">
      <c r="K148">
        <v>145</v>
      </c>
    </row>
    <row r="149" spans="6:11">
      <c r="K149">
        <v>146</v>
      </c>
    </row>
    <row r="150" spans="6:11">
      <c r="K150">
        <v>147</v>
      </c>
    </row>
    <row r="151" spans="6:11">
      <c r="K151">
        <v>148</v>
      </c>
    </row>
    <row r="152" spans="6:11">
      <c r="K152">
        <v>149</v>
      </c>
    </row>
    <row r="153" spans="6:11">
      <c r="F153" t="s">
        <v>5</v>
      </c>
      <c r="H153">
        <v>778738.34</v>
      </c>
      <c r="K153">
        <v>150</v>
      </c>
    </row>
    <row r="154" spans="6:11" ht="14.5">
      <c r="F154" s="401" t="s">
        <v>805</v>
      </c>
      <c r="H154">
        <v>778738.34</v>
      </c>
      <c r="K154">
        <v>151</v>
      </c>
    </row>
    <row r="155" spans="6:11">
      <c r="K155">
        <v>152</v>
      </c>
    </row>
    <row r="156" spans="6:11">
      <c r="K156">
        <v>153</v>
      </c>
    </row>
    <row r="157" spans="6:11">
      <c r="K157">
        <v>154</v>
      </c>
    </row>
    <row r="158" spans="6:11">
      <c r="F158" t="s">
        <v>5</v>
      </c>
      <c r="H158">
        <v>139919.12</v>
      </c>
      <c r="K158">
        <v>155</v>
      </c>
    </row>
    <row r="159" spans="6:11">
      <c r="F159" t="s">
        <v>3</v>
      </c>
      <c r="H159">
        <v>139919.12</v>
      </c>
      <c r="K159">
        <v>156</v>
      </c>
    </row>
    <row r="160" spans="6:11">
      <c r="K160">
        <v>157</v>
      </c>
    </row>
    <row r="161" spans="6:11">
      <c r="F161" t="s">
        <v>5</v>
      </c>
      <c r="H161">
        <v>63896534.090000004</v>
      </c>
      <c r="K161">
        <v>158</v>
      </c>
    </row>
    <row r="162" spans="6:11">
      <c r="F162" t="s">
        <v>764</v>
      </c>
      <c r="H162">
        <v>63896534.090000004</v>
      </c>
      <c r="K162">
        <v>159</v>
      </c>
    </row>
    <row r="163" spans="6:11">
      <c r="K163">
        <v>160</v>
      </c>
    </row>
    <row r="164" spans="6:11">
      <c r="K164">
        <v>161</v>
      </c>
    </row>
    <row r="165" spans="6:11">
      <c r="K165">
        <v>162</v>
      </c>
    </row>
    <row r="166" spans="6:11">
      <c r="K166">
        <v>163</v>
      </c>
    </row>
    <row r="167" spans="6:11">
      <c r="K167">
        <v>164</v>
      </c>
    </row>
    <row r="168" spans="6:11">
      <c r="K168">
        <v>165</v>
      </c>
    </row>
    <row r="169" spans="6:11">
      <c r="K169">
        <v>166</v>
      </c>
    </row>
    <row r="170" spans="6:11">
      <c r="K170">
        <v>167</v>
      </c>
    </row>
    <row r="171" spans="6:11">
      <c r="K171">
        <v>168</v>
      </c>
    </row>
    <row r="172" spans="6:11">
      <c r="K172">
        <v>169</v>
      </c>
    </row>
    <row r="173" spans="6:11">
      <c r="K173">
        <v>170</v>
      </c>
    </row>
    <row r="174" spans="6:11">
      <c r="K174">
        <v>171</v>
      </c>
    </row>
    <row r="175" spans="6:11">
      <c r="K175">
        <v>172</v>
      </c>
    </row>
    <row r="176" spans="6:11">
      <c r="K176">
        <v>173</v>
      </c>
    </row>
    <row r="177" spans="11:11">
      <c r="K177">
        <v>174</v>
      </c>
    </row>
    <row r="178" spans="11:11">
      <c r="K178">
        <v>175</v>
      </c>
    </row>
    <row r="179" spans="11:11">
      <c r="K179">
        <v>176</v>
      </c>
    </row>
    <row r="180" spans="11:11">
      <c r="K180">
        <v>177</v>
      </c>
    </row>
    <row r="181" spans="11:11">
      <c r="K181">
        <v>178</v>
      </c>
    </row>
    <row r="182" spans="11:11">
      <c r="K182">
        <v>179</v>
      </c>
    </row>
    <row r="183" spans="11:11">
      <c r="K183">
        <v>180</v>
      </c>
    </row>
    <row r="184" spans="11:11">
      <c r="K184">
        <v>181</v>
      </c>
    </row>
    <row r="185" spans="11:11">
      <c r="K185">
        <v>182</v>
      </c>
    </row>
    <row r="186" spans="11:11">
      <c r="K186">
        <v>183</v>
      </c>
    </row>
    <row r="187" spans="11:11">
      <c r="K187">
        <v>184</v>
      </c>
    </row>
    <row r="188" spans="11:11">
      <c r="K188">
        <v>185</v>
      </c>
    </row>
    <row r="189" spans="11:11">
      <c r="K189">
        <v>186</v>
      </c>
    </row>
    <row r="190" spans="11:11">
      <c r="K190">
        <v>187</v>
      </c>
    </row>
    <row r="191" spans="11:11">
      <c r="K191">
        <v>188</v>
      </c>
    </row>
    <row r="192" spans="11:11">
      <c r="K192">
        <v>189</v>
      </c>
    </row>
    <row r="193" spans="6:11">
      <c r="K193">
        <v>190</v>
      </c>
    </row>
    <row r="194" spans="6:11">
      <c r="K194">
        <v>191</v>
      </c>
    </row>
    <row r="195" spans="6:11">
      <c r="K195">
        <v>192</v>
      </c>
    </row>
    <row r="196" spans="6:11">
      <c r="K196">
        <v>193</v>
      </c>
    </row>
    <row r="197" spans="6:11">
      <c r="K197">
        <v>194</v>
      </c>
    </row>
    <row r="198" spans="6:11">
      <c r="K198">
        <v>195</v>
      </c>
    </row>
    <row r="199" spans="6:11">
      <c r="K199">
        <v>196</v>
      </c>
    </row>
    <row r="200" spans="6:11">
      <c r="K200">
        <v>197</v>
      </c>
    </row>
    <row r="201" spans="6:11">
      <c r="K201">
        <v>198</v>
      </c>
    </row>
    <row r="202" spans="6:11">
      <c r="K202">
        <v>199</v>
      </c>
    </row>
    <row r="203" spans="6:11">
      <c r="K203">
        <v>200</v>
      </c>
    </row>
    <row r="204" spans="6:11">
      <c r="K204">
        <v>201</v>
      </c>
    </row>
    <row r="205" spans="6:11">
      <c r="K205">
        <v>202</v>
      </c>
    </row>
    <row r="206" spans="6:11">
      <c r="K206">
        <v>203</v>
      </c>
    </row>
    <row r="207" spans="6:11">
      <c r="F207" t="s">
        <v>14</v>
      </c>
      <c r="H207">
        <v>2141240.36</v>
      </c>
      <c r="K207">
        <v>204</v>
      </c>
    </row>
    <row r="208" spans="6:11">
      <c r="F208" t="s">
        <v>26</v>
      </c>
      <c r="H208">
        <v>2141240.36</v>
      </c>
      <c r="K208">
        <v>205</v>
      </c>
    </row>
    <row r="209" spans="6:11">
      <c r="K209">
        <v>206</v>
      </c>
    </row>
    <row r="210" spans="6:11">
      <c r="K210">
        <v>207</v>
      </c>
    </row>
    <row r="211" spans="6:11">
      <c r="F211" t="s">
        <v>3</v>
      </c>
      <c r="H211">
        <v>182.4</v>
      </c>
      <c r="K211">
        <v>208</v>
      </c>
    </row>
    <row r="212" spans="6:11">
      <c r="F212" t="s">
        <v>756</v>
      </c>
      <c r="H212">
        <v>182.4</v>
      </c>
      <c r="K212">
        <v>209</v>
      </c>
    </row>
    <row r="213" spans="6:11">
      <c r="K213">
        <v>210</v>
      </c>
    </row>
    <row r="214" spans="6:11">
      <c r="F214" t="s">
        <v>3</v>
      </c>
      <c r="H214">
        <v>706415.32</v>
      </c>
      <c r="K214">
        <v>211</v>
      </c>
    </row>
    <row r="215" spans="6:11">
      <c r="F215" t="s">
        <v>744</v>
      </c>
      <c r="H215">
        <v>706415.32</v>
      </c>
      <c r="K215">
        <v>212</v>
      </c>
    </row>
    <row r="216" spans="6:11">
      <c r="K216">
        <v>213</v>
      </c>
    </row>
    <row r="217" spans="6:11">
      <c r="F217" t="s">
        <v>3</v>
      </c>
      <c r="H217">
        <v>1715000</v>
      </c>
      <c r="K217">
        <v>214</v>
      </c>
    </row>
    <row r="218" spans="6:11">
      <c r="F218" t="s">
        <v>24</v>
      </c>
      <c r="H218">
        <v>1715000</v>
      </c>
      <c r="K218">
        <v>215</v>
      </c>
    </row>
    <row r="219" spans="6:11">
      <c r="K219">
        <v>216</v>
      </c>
    </row>
    <row r="220" spans="6:11">
      <c r="F220" t="s">
        <v>3</v>
      </c>
      <c r="H220">
        <v>107393579.59999999</v>
      </c>
      <c r="K220">
        <v>217</v>
      </c>
    </row>
    <row r="221" spans="6:11">
      <c r="F221" t="s">
        <v>6</v>
      </c>
      <c r="H221">
        <v>107393579.59999999</v>
      </c>
      <c r="K221">
        <v>218</v>
      </c>
    </row>
    <row r="222" spans="6:11">
      <c r="K222">
        <v>219</v>
      </c>
    </row>
    <row r="223" spans="6:11">
      <c r="K223">
        <v>220</v>
      </c>
    </row>
    <row r="224" spans="6:11">
      <c r="K224">
        <v>221</v>
      </c>
    </row>
    <row r="225" spans="11:11">
      <c r="K225">
        <v>222</v>
      </c>
    </row>
    <row r="226" spans="11:11">
      <c r="K226">
        <v>223</v>
      </c>
    </row>
    <row r="227" spans="11:11">
      <c r="K227">
        <v>224</v>
      </c>
    </row>
    <row r="228" spans="11:11">
      <c r="K228">
        <v>225</v>
      </c>
    </row>
    <row r="229" spans="11:11">
      <c r="K229">
        <v>226</v>
      </c>
    </row>
    <row r="230" spans="11:11">
      <c r="K230">
        <v>227</v>
      </c>
    </row>
    <row r="231" spans="11:11">
      <c r="K231">
        <v>228</v>
      </c>
    </row>
    <row r="232" spans="11:11">
      <c r="K232">
        <v>229</v>
      </c>
    </row>
    <row r="233" spans="11:11">
      <c r="K233">
        <v>230</v>
      </c>
    </row>
    <row r="234" spans="11:11">
      <c r="K234">
        <v>231</v>
      </c>
    </row>
    <row r="235" spans="11:11">
      <c r="K235">
        <v>232</v>
      </c>
    </row>
    <row r="236" spans="11:11">
      <c r="K236">
        <v>233</v>
      </c>
    </row>
    <row r="237" spans="11:11">
      <c r="K237">
        <v>234</v>
      </c>
    </row>
    <row r="238" spans="11:11">
      <c r="K238">
        <v>235</v>
      </c>
    </row>
    <row r="239" spans="11:11">
      <c r="K239">
        <v>236</v>
      </c>
    </row>
    <row r="240" spans="11:11">
      <c r="K240">
        <v>237</v>
      </c>
    </row>
    <row r="241" spans="6:11">
      <c r="K241">
        <v>238</v>
      </c>
    </row>
    <row r="242" spans="6:11">
      <c r="K242">
        <v>239</v>
      </c>
    </row>
    <row r="243" spans="6:11">
      <c r="K243">
        <v>240</v>
      </c>
    </row>
    <row r="244" spans="6:11">
      <c r="K244">
        <v>241</v>
      </c>
    </row>
    <row r="245" spans="6:11">
      <c r="K245">
        <v>242</v>
      </c>
    </row>
    <row r="246" spans="6:11">
      <c r="K246">
        <v>243</v>
      </c>
    </row>
    <row r="247" spans="6:11">
      <c r="K247">
        <v>244</v>
      </c>
    </row>
    <row r="248" spans="6:11">
      <c r="K248">
        <v>245</v>
      </c>
    </row>
    <row r="249" spans="6:11">
      <c r="K249">
        <v>246</v>
      </c>
    </row>
    <row r="250" spans="6:11">
      <c r="K250">
        <v>247</v>
      </c>
    </row>
    <row r="251" spans="6:11">
      <c r="K251">
        <v>248</v>
      </c>
    </row>
    <row r="252" spans="6:11">
      <c r="K252">
        <v>249</v>
      </c>
    </row>
    <row r="253" spans="6:11">
      <c r="K253">
        <v>250</v>
      </c>
    </row>
    <row r="254" spans="6:11">
      <c r="K254">
        <v>251</v>
      </c>
    </row>
    <row r="255" spans="6:11">
      <c r="F255" t="s">
        <v>3</v>
      </c>
      <c r="H255">
        <v>25160.06</v>
      </c>
      <c r="K255">
        <v>252</v>
      </c>
    </row>
    <row r="256" spans="6:11">
      <c r="F256" t="s">
        <v>456</v>
      </c>
      <c r="H256">
        <v>25160.06</v>
      </c>
      <c r="K256">
        <v>253</v>
      </c>
    </row>
    <row r="257" spans="6:11">
      <c r="K257">
        <v>254</v>
      </c>
    </row>
    <row r="258" spans="6:11">
      <c r="F258" t="s">
        <v>3</v>
      </c>
      <c r="H258">
        <v>1675717.88</v>
      </c>
      <c r="K258">
        <v>255</v>
      </c>
    </row>
    <row r="259" spans="6:11">
      <c r="F259" t="s">
        <v>6</v>
      </c>
      <c r="H259">
        <v>1675717.88</v>
      </c>
      <c r="K259">
        <v>256</v>
      </c>
    </row>
    <row r="260" spans="6:11">
      <c r="K260">
        <v>257</v>
      </c>
    </row>
    <row r="261" spans="6:11">
      <c r="K261">
        <v>258</v>
      </c>
    </row>
    <row r="262" spans="6:11">
      <c r="K262">
        <v>259</v>
      </c>
    </row>
    <row r="263" spans="6:11">
      <c r="K263">
        <v>260</v>
      </c>
    </row>
    <row r="264" spans="6:11">
      <c r="K264">
        <v>261</v>
      </c>
    </row>
    <row r="265" spans="6:11">
      <c r="F265" t="s">
        <v>3</v>
      </c>
      <c r="H265">
        <v>26892631.640000001</v>
      </c>
      <c r="K265">
        <v>262</v>
      </c>
    </row>
    <row r="266" spans="6:11">
      <c r="F266" t="s">
        <v>764</v>
      </c>
      <c r="H266">
        <v>26892631.640000001</v>
      </c>
      <c r="K266">
        <v>263</v>
      </c>
    </row>
    <row r="267" spans="6:11">
      <c r="K267">
        <v>264</v>
      </c>
    </row>
    <row r="268" spans="6:11">
      <c r="K268">
        <v>265</v>
      </c>
    </row>
    <row r="269" spans="6:11">
      <c r="K269">
        <v>266</v>
      </c>
    </row>
    <row r="270" spans="6:11">
      <c r="K270">
        <v>267</v>
      </c>
    </row>
    <row r="271" spans="6:11">
      <c r="K271">
        <v>268</v>
      </c>
    </row>
    <row r="272" spans="6:11">
      <c r="K272">
        <v>269</v>
      </c>
    </row>
    <row r="273" spans="6:11">
      <c r="K273">
        <v>270</v>
      </c>
    </row>
    <row r="274" spans="6:11">
      <c r="K274">
        <v>271</v>
      </c>
    </row>
    <row r="275" spans="6:11">
      <c r="K275">
        <v>272</v>
      </c>
    </row>
    <row r="276" spans="6:11">
      <c r="K276">
        <v>273</v>
      </c>
    </row>
    <row r="277" spans="6:11">
      <c r="K277">
        <v>274</v>
      </c>
    </row>
    <row r="278" spans="6:11">
      <c r="K278">
        <v>275</v>
      </c>
    </row>
    <row r="279" spans="6:11">
      <c r="K279">
        <v>276</v>
      </c>
    </row>
    <row r="280" spans="6:11">
      <c r="K280">
        <v>277</v>
      </c>
    </row>
    <row r="281" spans="6:11" ht="13">
      <c r="F281" s="400" t="s">
        <v>3</v>
      </c>
      <c r="H281">
        <v>144000</v>
      </c>
      <c r="K281">
        <v>278</v>
      </c>
    </row>
    <row r="282" spans="6:11">
      <c r="F282" t="s">
        <v>777</v>
      </c>
      <c r="H282">
        <v>144000</v>
      </c>
      <c r="K282">
        <v>279</v>
      </c>
    </row>
    <row r="283" spans="6:11">
      <c r="K283">
        <v>280</v>
      </c>
    </row>
    <row r="284" spans="6:11">
      <c r="F284" t="s">
        <v>3</v>
      </c>
      <c r="H284">
        <v>27908503.039999999</v>
      </c>
      <c r="K284">
        <v>281</v>
      </c>
    </row>
    <row r="285" spans="6:11">
      <c r="F285" t="s">
        <v>9</v>
      </c>
      <c r="H285">
        <v>27908503.039999999</v>
      </c>
      <c r="K285">
        <v>282</v>
      </c>
    </row>
    <row r="286" spans="6:11">
      <c r="K286">
        <v>283</v>
      </c>
    </row>
    <row r="287" spans="6:11">
      <c r="K287">
        <v>284</v>
      </c>
    </row>
    <row r="288" spans="6:11">
      <c r="K288">
        <v>285</v>
      </c>
    </row>
    <row r="289" spans="11:11">
      <c r="K289">
        <v>286</v>
      </c>
    </row>
    <row r="290" spans="11:11">
      <c r="K290">
        <v>287</v>
      </c>
    </row>
    <row r="291" spans="11:11">
      <c r="K291">
        <v>288</v>
      </c>
    </row>
    <row r="292" spans="11:11">
      <c r="K292">
        <v>289</v>
      </c>
    </row>
    <row r="293" spans="11:11">
      <c r="K293">
        <v>290</v>
      </c>
    </row>
    <row r="294" spans="11:11">
      <c r="K294">
        <v>291</v>
      </c>
    </row>
    <row r="295" spans="11:11">
      <c r="K295">
        <v>292</v>
      </c>
    </row>
    <row r="296" spans="11:11">
      <c r="K296">
        <v>293</v>
      </c>
    </row>
    <row r="297" spans="11:11">
      <c r="K297">
        <v>294</v>
      </c>
    </row>
    <row r="298" spans="11:11">
      <c r="K298">
        <v>295</v>
      </c>
    </row>
    <row r="299" spans="11:11">
      <c r="K299">
        <v>296</v>
      </c>
    </row>
    <row r="300" spans="11:11">
      <c r="K300">
        <v>297</v>
      </c>
    </row>
    <row r="301" spans="11:11">
      <c r="K301">
        <v>298</v>
      </c>
    </row>
    <row r="302" spans="11:11">
      <c r="K302">
        <v>299</v>
      </c>
    </row>
    <row r="303" spans="11:11">
      <c r="K303">
        <v>300</v>
      </c>
    </row>
    <row r="304" spans="11:11">
      <c r="K304">
        <v>301</v>
      </c>
    </row>
    <row r="305" spans="11:11">
      <c r="K305">
        <v>302</v>
      </c>
    </row>
    <row r="306" spans="11:11">
      <c r="K306">
        <v>303</v>
      </c>
    </row>
    <row r="307" spans="11:11">
      <c r="K307">
        <v>304</v>
      </c>
    </row>
    <row r="308" spans="11:11">
      <c r="K308">
        <v>305</v>
      </c>
    </row>
    <row r="309" spans="11:11">
      <c r="K309">
        <v>306</v>
      </c>
    </row>
    <row r="310" spans="11:11">
      <c r="K310">
        <v>307</v>
      </c>
    </row>
    <row r="311" spans="11:11">
      <c r="K311">
        <v>308</v>
      </c>
    </row>
    <row r="312" spans="11:11">
      <c r="K312">
        <v>309</v>
      </c>
    </row>
    <row r="313" spans="11:11">
      <c r="K313">
        <v>310</v>
      </c>
    </row>
    <row r="314" spans="11:11">
      <c r="K314">
        <v>311</v>
      </c>
    </row>
    <row r="315" spans="11:11">
      <c r="K315">
        <v>312</v>
      </c>
    </row>
    <row r="316" spans="11:11">
      <c r="K316">
        <v>313</v>
      </c>
    </row>
    <row r="317" spans="11:11">
      <c r="K317">
        <v>314</v>
      </c>
    </row>
    <row r="318" spans="11:11">
      <c r="K318">
        <v>315</v>
      </c>
    </row>
    <row r="319" spans="11:11">
      <c r="K319">
        <v>316</v>
      </c>
    </row>
    <row r="320" spans="11:11">
      <c r="K320">
        <v>317</v>
      </c>
    </row>
    <row r="321" spans="5:11">
      <c r="K321">
        <v>318</v>
      </c>
    </row>
    <row r="322" spans="5:11">
      <c r="K322">
        <v>319</v>
      </c>
    </row>
    <row r="323" spans="5:11">
      <c r="K323">
        <v>320</v>
      </c>
    </row>
    <row r="324" spans="5:11">
      <c r="K324">
        <v>321</v>
      </c>
    </row>
    <row r="325" spans="5:11">
      <c r="K325">
        <v>322</v>
      </c>
    </row>
    <row r="326" spans="5:11">
      <c r="E326" t="s">
        <v>7</v>
      </c>
      <c r="H326">
        <v>55352.4</v>
      </c>
      <c r="K326">
        <v>323</v>
      </c>
    </row>
    <row r="327" spans="5:11">
      <c r="E327" t="s">
        <v>5</v>
      </c>
      <c r="H327">
        <v>55352.4</v>
      </c>
      <c r="K327">
        <v>324</v>
      </c>
    </row>
    <row r="328" spans="5:11">
      <c r="K328">
        <v>325</v>
      </c>
    </row>
    <row r="329" spans="5:11">
      <c r="E329" t="s">
        <v>7</v>
      </c>
      <c r="H329">
        <v>30000</v>
      </c>
      <c r="K329">
        <v>326</v>
      </c>
    </row>
    <row r="330" spans="5:11">
      <c r="E330" t="s">
        <v>3</v>
      </c>
      <c r="H330">
        <v>30000</v>
      </c>
      <c r="K330">
        <v>327</v>
      </c>
    </row>
    <row r="331" spans="5:11">
      <c r="K331">
        <v>328</v>
      </c>
    </row>
    <row r="332" spans="5:11">
      <c r="K332">
        <v>329</v>
      </c>
    </row>
    <row r="333" spans="5:11">
      <c r="E333" t="s">
        <v>9</v>
      </c>
      <c r="H333">
        <v>39560747.670000002</v>
      </c>
      <c r="K333">
        <v>330</v>
      </c>
    </row>
    <row r="334" spans="5:11">
      <c r="E334" t="s">
        <v>5</v>
      </c>
      <c r="H334">
        <v>39560747.670000002</v>
      </c>
      <c r="K334">
        <v>331</v>
      </c>
    </row>
    <row r="335" spans="5:11">
      <c r="K335">
        <v>332</v>
      </c>
    </row>
    <row r="336" spans="5:11">
      <c r="K336">
        <v>333</v>
      </c>
    </row>
    <row r="337" spans="11:11">
      <c r="K337">
        <v>334</v>
      </c>
    </row>
    <row r="338" spans="11:11">
      <c r="K338">
        <v>335</v>
      </c>
    </row>
    <row r="339" spans="11:11">
      <c r="K339">
        <v>336</v>
      </c>
    </row>
    <row r="340" spans="11:11">
      <c r="K340">
        <v>337</v>
      </c>
    </row>
    <row r="341" spans="11:11">
      <c r="K341">
        <v>338</v>
      </c>
    </row>
    <row r="342" spans="11:11">
      <c r="K342">
        <v>339</v>
      </c>
    </row>
    <row r="343" spans="11:11">
      <c r="K343">
        <v>340</v>
      </c>
    </row>
    <row r="344" spans="11:11">
      <c r="K344">
        <v>341</v>
      </c>
    </row>
    <row r="345" spans="11:11">
      <c r="K345">
        <v>342</v>
      </c>
    </row>
    <row r="346" spans="11:11">
      <c r="K346">
        <v>343</v>
      </c>
    </row>
    <row r="347" spans="11:11">
      <c r="K347">
        <v>344</v>
      </c>
    </row>
    <row r="348" spans="11:11">
      <c r="K348">
        <v>345</v>
      </c>
    </row>
    <row r="349" spans="11:11">
      <c r="K349">
        <v>346</v>
      </c>
    </row>
    <row r="350" spans="11:11">
      <c r="K350">
        <v>347</v>
      </c>
    </row>
    <row r="351" spans="11:11">
      <c r="K351">
        <v>348</v>
      </c>
    </row>
    <row r="352" spans="11:11">
      <c r="K352">
        <v>349</v>
      </c>
    </row>
    <row r="353" spans="5:11">
      <c r="K353">
        <v>350</v>
      </c>
    </row>
    <row r="354" spans="5:11">
      <c r="K354">
        <v>351</v>
      </c>
    </row>
    <row r="355" spans="5:11">
      <c r="K355">
        <v>352</v>
      </c>
    </row>
    <row r="356" spans="5:11">
      <c r="K356">
        <v>353</v>
      </c>
    </row>
    <row r="357" spans="5:11">
      <c r="E357" t="s">
        <v>9</v>
      </c>
      <c r="H357">
        <v>7515927.0999999996</v>
      </c>
      <c r="K357">
        <v>354</v>
      </c>
    </row>
    <row r="358" spans="5:11">
      <c r="E358" t="s">
        <v>3</v>
      </c>
      <c r="H358">
        <v>7515927.0999999996</v>
      </c>
      <c r="K358">
        <v>355</v>
      </c>
    </row>
    <row r="359" spans="5:11">
      <c r="K359">
        <v>356</v>
      </c>
    </row>
    <row r="360" spans="5:11">
      <c r="K360">
        <v>357</v>
      </c>
    </row>
    <row r="361" spans="5:11">
      <c r="K361">
        <v>358</v>
      </c>
    </row>
    <row r="362" spans="5:11">
      <c r="K362">
        <v>359</v>
      </c>
    </row>
    <row r="363" spans="5:11">
      <c r="K363">
        <v>360</v>
      </c>
    </row>
    <row r="364" spans="5:11">
      <c r="K364">
        <v>361</v>
      </c>
    </row>
    <row r="365" spans="5:11">
      <c r="K365">
        <v>362</v>
      </c>
    </row>
    <row r="366" spans="5:11">
      <c r="K366">
        <v>363</v>
      </c>
    </row>
    <row r="367" spans="5:11">
      <c r="K367">
        <v>364</v>
      </c>
    </row>
    <row r="368" spans="5:11">
      <c r="K368">
        <v>365</v>
      </c>
    </row>
    <row r="369" spans="5:11">
      <c r="K369">
        <v>366</v>
      </c>
    </row>
    <row r="370" spans="5:11">
      <c r="K370">
        <v>367</v>
      </c>
    </row>
    <row r="371" spans="5:11">
      <c r="K371">
        <v>368</v>
      </c>
    </row>
    <row r="372" spans="5:11">
      <c r="K372">
        <v>369</v>
      </c>
    </row>
    <row r="373" spans="5:11">
      <c r="K373">
        <v>370</v>
      </c>
    </row>
    <row r="374" spans="5:11">
      <c r="K374">
        <v>371</v>
      </c>
    </row>
    <row r="375" spans="5:11">
      <c r="E375" t="s">
        <v>9</v>
      </c>
      <c r="H375">
        <v>1042512.16</v>
      </c>
      <c r="K375">
        <v>372</v>
      </c>
    </row>
    <row r="376" spans="5:11">
      <c r="E376" t="s">
        <v>5</v>
      </c>
      <c r="H376">
        <v>1042512.16</v>
      </c>
      <c r="K376">
        <v>373</v>
      </c>
    </row>
    <row r="377" spans="5:11">
      <c r="K377">
        <v>374</v>
      </c>
    </row>
    <row r="378" spans="5:11">
      <c r="K378">
        <v>375</v>
      </c>
    </row>
    <row r="379" spans="5:11">
      <c r="K379">
        <v>376</v>
      </c>
    </row>
    <row r="380" spans="5:11">
      <c r="K380">
        <v>377</v>
      </c>
    </row>
    <row r="381" spans="5:11">
      <c r="K381">
        <v>378</v>
      </c>
    </row>
    <row r="382" spans="5:11">
      <c r="K382">
        <v>379</v>
      </c>
    </row>
    <row r="383" spans="5:11">
      <c r="K383">
        <v>380</v>
      </c>
    </row>
    <row r="384" spans="5:11">
      <c r="K384">
        <v>381</v>
      </c>
    </row>
    <row r="385" spans="11:11">
      <c r="K385">
        <v>382</v>
      </c>
    </row>
    <row r="386" spans="11:11">
      <c r="K386">
        <v>383</v>
      </c>
    </row>
    <row r="387" spans="11:11">
      <c r="K387">
        <v>384</v>
      </c>
    </row>
    <row r="388" spans="11:11">
      <c r="K388">
        <v>385</v>
      </c>
    </row>
    <row r="389" spans="11:11">
      <c r="K389">
        <v>386</v>
      </c>
    </row>
    <row r="390" spans="11:11">
      <c r="K390">
        <v>387</v>
      </c>
    </row>
    <row r="391" spans="11:11">
      <c r="K391">
        <v>388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0555-769B-4776-9756-E37D036E1931}">
  <dimension ref="B1:E82"/>
  <sheetViews>
    <sheetView topLeftCell="A28" workbookViewId="0">
      <selection activeCell="D29" sqref="D29"/>
    </sheetView>
  </sheetViews>
  <sheetFormatPr defaultRowHeight="12.5"/>
  <cols>
    <col min="4" max="4" width="12.453125" bestFit="1" customWidth="1"/>
    <col min="5" max="5" width="14.36328125" bestFit="1" customWidth="1"/>
  </cols>
  <sheetData>
    <row r="1" spans="2:5">
      <c r="B1" t="s">
        <v>23</v>
      </c>
      <c r="E1" s="206">
        <v>22063569.690000001</v>
      </c>
    </row>
    <row r="2" spans="2:5">
      <c r="B2" t="s">
        <v>5</v>
      </c>
      <c r="E2" s="206">
        <v>22063569.690000001</v>
      </c>
    </row>
    <row r="3" spans="2:5">
      <c r="B3" t="s">
        <v>23</v>
      </c>
      <c r="E3">
        <v>350000000</v>
      </c>
    </row>
    <row r="4" spans="2:5">
      <c r="B4" t="s">
        <v>10</v>
      </c>
      <c r="E4">
        <v>350000000</v>
      </c>
    </row>
    <row r="5" spans="2:5">
      <c r="B5" t="s">
        <v>23</v>
      </c>
      <c r="E5">
        <v>30442.799999999999</v>
      </c>
    </row>
    <row r="6" spans="2:5">
      <c r="B6" t="s">
        <v>3</v>
      </c>
      <c r="E6">
        <v>30442.799999999999</v>
      </c>
    </row>
    <row r="7" spans="2:5">
      <c r="B7" t="s">
        <v>24</v>
      </c>
      <c r="E7">
        <v>65910.41</v>
      </c>
    </row>
    <row r="8" spans="2:5">
      <c r="B8" t="s">
        <v>774</v>
      </c>
      <c r="E8">
        <v>65910.41</v>
      </c>
    </row>
    <row r="9" spans="2:5">
      <c r="B9" t="s">
        <v>24</v>
      </c>
      <c r="E9">
        <v>5609291.3700000001</v>
      </c>
    </row>
    <row r="10" spans="2:5">
      <c r="B10" t="s">
        <v>5</v>
      </c>
      <c r="E10">
        <v>5609291.3700000001</v>
      </c>
    </row>
    <row r="11" spans="2:5">
      <c r="B11" t="s">
        <v>24</v>
      </c>
      <c r="E11">
        <v>22546518.079999998</v>
      </c>
    </row>
    <row r="12" spans="2:5">
      <c r="B12" t="s">
        <v>14</v>
      </c>
      <c r="E12">
        <v>22546518.079999998</v>
      </c>
    </row>
    <row r="13" spans="2:5">
      <c r="B13" t="s">
        <v>6</v>
      </c>
      <c r="E13">
        <v>499314.3</v>
      </c>
    </row>
    <row r="14" spans="2:5">
      <c r="B14" t="s">
        <v>3</v>
      </c>
      <c r="E14">
        <v>499314.3</v>
      </c>
    </row>
    <row r="15" spans="2:5">
      <c r="B15" t="s">
        <v>6</v>
      </c>
      <c r="E15">
        <v>492371.65</v>
      </c>
    </row>
    <row r="16" spans="2:5">
      <c r="B16" t="s">
        <v>745</v>
      </c>
      <c r="E16">
        <v>492371.65</v>
      </c>
    </row>
    <row r="17" spans="2:5">
      <c r="B17" t="s">
        <v>6</v>
      </c>
      <c r="E17">
        <v>2581976.96</v>
      </c>
    </row>
    <row r="18" spans="2:5">
      <c r="B18" t="s">
        <v>771</v>
      </c>
      <c r="E18">
        <v>2581976.96</v>
      </c>
    </row>
    <row r="19" spans="2:5">
      <c r="B19" t="s">
        <v>6</v>
      </c>
      <c r="E19">
        <v>19055242.670000002</v>
      </c>
    </row>
    <row r="20" spans="2:5">
      <c r="B20" t="s">
        <v>5</v>
      </c>
      <c r="E20">
        <v>19055242.670000002</v>
      </c>
    </row>
    <row r="21" spans="2:5">
      <c r="B21" t="s">
        <v>6</v>
      </c>
      <c r="E21">
        <v>64282430.719999999</v>
      </c>
    </row>
    <row r="22" spans="2:5">
      <c r="B22" t="s">
        <v>3</v>
      </c>
      <c r="E22">
        <v>64282430.719999999</v>
      </c>
    </row>
    <row r="23" spans="2:5">
      <c r="B23" t="s">
        <v>6</v>
      </c>
      <c r="E23">
        <v>305587.5</v>
      </c>
    </row>
    <row r="24" spans="2:5">
      <c r="B24" t="s">
        <v>3</v>
      </c>
      <c r="E24">
        <v>305587.5</v>
      </c>
    </row>
    <row r="25" spans="2:5">
      <c r="B25" t="s">
        <v>6</v>
      </c>
      <c r="E25">
        <v>369438.59</v>
      </c>
    </row>
    <row r="26" spans="2:5">
      <c r="B26" t="s">
        <v>764</v>
      </c>
      <c r="E26">
        <v>369438.59</v>
      </c>
    </row>
    <row r="27" spans="2:5">
      <c r="B27" t="s">
        <v>21</v>
      </c>
      <c r="E27">
        <v>45000000</v>
      </c>
    </row>
    <row r="28" spans="2:5">
      <c r="B28" t="s">
        <v>23</v>
      </c>
      <c r="E28">
        <v>45000000</v>
      </c>
    </row>
    <row r="29" spans="2:5">
      <c r="B29" t="s">
        <v>21</v>
      </c>
      <c r="E29">
        <v>12600000</v>
      </c>
    </row>
    <row r="30" spans="2:5">
      <c r="B30" t="s">
        <v>5</v>
      </c>
      <c r="E30">
        <v>12600000</v>
      </c>
    </row>
    <row r="31" spans="2:5">
      <c r="B31" t="s">
        <v>11</v>
      </c>
      <c r="E31">
        <v>304252130.30000001</v>
      </c>
    </row>
    <row r="32" spans="2:5">
      <c r="B32" t="s">
        <v>24</v>
      </c>
      <c r="E32">
        <v>304252130.30000001</v>
      </c>
    </row>
    <row r="33" spans="2:5">
      <c r="B33" t="s">
        <v>11</v>
      </c>
      <c r="E33">
        <v>2879787.66</v>
      </c>
    </row>
    <row r="34" spans="2:5">
      <c r="B34" t="s">
        <v>9</v>
      </c>
      <c r="E34">
        <v>2879787.66</v>
      </c>
    </row>
    <row r="35" spans="2:5">
      <c r="B35" t="s">
        <v>11</v>
      </c>
      <c r="E35">
        <v>10961182.65</v>
      </c>
    </row>
    <row r="36" spans="2:5">
      <c r="B36" t="s">
        <v>18</v>
      </c>
      <c r="E36">
        <v>10961182.65</v>
      </c>
    </row>
    <row r="37" spans="2:5">
      <c r="B37" t="s">
        <v>22</v>
      </c>
      <c r="E37">
        <v>107463958.33</v>
      </c>
    </row>
    <row r="38" spans="2:5">
      <c r="B38" t="s">
        <v>23</v>
      </c>
      <c r="E38">
        <v>107463958.33</v>
      </c>
    </row>
    <row r="39" spans="2:5">
      <c r="B39" t="s">
        <v>22</v>
      </c>
      <c r="E39">
        <v>2250000</v>
      </c>
    </row>
    <row r="40" spans="2:5">
      <c r="B40" t="s">
        <v>9</v>
      </c>
      <c r="E40">
        <v>2250000</v>
      </c>
    </row>
    <row r="41" spans="2:5">
      <c r="B41" t="s">
        <v>5</v>
      </c>
      <c r="E41">
        <v>5431488.2999999998</v>
      </c>
    </row>
    <row r="42" spans="2:5">
      <c r="B42" t="s">
        <v>24</v>
      </c>
      <c r="E42">
        <v>5431488.2999999998</v>
      </c>
    </row>
    <row r="43" spans="2:5">
      <c r="B43" t="s">
        <v>5</v>
      </c>
      <c r="E43">
        <v>9404850</v>
      </c>
    </row>
    <row r="44" spans="2:5">
      <c r="B44" t="s">
        <v>15</v>
      </c>
      <c r="E44">
        <v>9404850</v>
      </c>
    </row>
    <row r="45" spans="2:5">
      <c r="B45" t="s">
        <v>5</v>
      </c>
      <c r="E45">
        <v>54589092.859999999</v>
      </c>
    </row>
    <row r="46" spans="2:5">
      <c r="B46" t="s">
        <v>6</v>
      </c>
      <c r="E46">
        <v>54589092.859999999</v>
      </c>
    </row>
    <row r="47" spans="2:5">
      <c r="B47" t="s">
        <v>5</v>
      </c>
      <c r="E47">
        <v>778738.34</v>
      </c>
    </row>
    <row r="48" spans="2:5" ht="14.5">
      <c r="B48" s="401" t="s">
        <v>805</v>
      </c>
      <c r="E48">
        <v>778738.34</v>
      </c>
    </row>
    <row r="49" spans="2:5">
      <c r="B49" t="s">
        <v>5</v>
      </c>
      <c r="E49">
        <v>139919.12</v>
      </c>
    </row>
    <row r="50" spans="2:5">
      <c r="B50" t="s">
        <v>3</v>
      </c>
      <c r="E50">
        <v>139919.12</v>
      </c>
    </row>
    <row r="51" spans="2:5">
      <c r="B51" t="s">
        <v>5</v>
      </c>
      <c r="E51">
        <v>63896534.090000004</v>
      </c>
    </row>
    <row r="52" spans="2:5">
      <c r="B52" t="s">
        <v>764</v>
      </c>
      <c r="E52">
        <v>63896534.090000004</v>
      </c>
    </row>
    <row r="53" spans="2:5">
      <c r="B53" t="s">
        <v>14</v>
      </c>
      <c r="E53">
        <v>2141240.36</v>
      </c>
    </row>
    <row r="54" spans="2:5">
      <c r="B54" t="s">
        <v>26</v>
      </c>
      <c r="E54">
        <v>2141240.36</v>
      </c>
    </row>
    <row r="55" spans="2:5">
      <c r="B55" t="s">
        <v>3</v>
      </c>
      <c r="E55">
        <v>182.4</v>
      </c>
    </row>
    <row r="56" spans="2:5">
      <c r="B56" t="s">
        <v>756</v>
      </c>
      <c r="E56">
        <v>182.4</v>
      </c>
    </row>
    <row r="57" spans="2:5">
      <c r="B57" t="s">
        <v>3</v>
      </c>
      <c r="E57">
        <v>706415.32</v>
      </c>
    </row>
    <row r="58" spans="2:5">
      <c r="B58" t="s">
        <v>744</v>
      </c>
      <c r="E58">
        <v>706415.32</v>
      </c>
    </row>
    <row r="59" spans="2:5">
      <c r="B59" t="s">
        <v>3</v>
      </c>
      <c r="E59">
        <v>1715000</v>
      </c>
    </row>
    <row r="60" spans="2:5">
      <c r="B60" t="s">
        <v>24</v>
      </c>
      <c r="E60">
        <v>1715000</v>
      </c>
    </row>
    <row r="61" spans="2:5">
      <c r="B61" t="s">
        <v>3</v>
      </c>
      <c r="E61">
        <v>107393579.59999999</v>
      </c>
    </row>
    <row r="62" spans="2:5">
      <c r="B62" t="s">
        <v>6</v>
      </c>
      <c r="E62">
        <v>107393579.59999999</v>
      </c>
    </row>
    <row r="63" spans="2:5">
      <c r="B63" t="s">
        <v>3</v>
      </c>
      <c r="E63">
        <v>25160.06</v>
      </c>
    </row>
    <row r="64" spans="2:5">
      <c r="B64" t="s">
        <v>456</v>
      </c>
      <c r="E64">
        <v>25160.06</v>
      </c>
    </row>
    <row r="65" spans="2:5">
      <c r="B65" t="s">
        <v>3</v>
      </c>
      <c r="E65">
        <v>1675717.88</v>
      </c>
    </row>
    <row r="66" spans="2:5">
      <c r="B66" t="s">
        <v>6</v>
      </c>
      <c r="E66">
        <v>1675717.88</v>
      </c>
    </row>
    <row r="67" spans="2:5">
      <c r="B67" t="s">
        <v>3</v>
      </c>
      <c r="E67">
        <v>26892631.640000001</v>
      </c>
    </row>
    <row r="68" spans="2:5">
      <c r="B68" t="s">
        <v>764</v>
      </c>
      <c r="E68">
        <v>26892631.640000001</v>
      </c>
    </row>
    <row r="69" spans="2:5" ht="13">
      <c r="B69" s="400" t="s">
        <v>3</v>
      </c>
      <c r="E69">
        <v>144000</v>
      </c>
    </row>
    <row r="70" spans="2:5">
      <c r="B70" t="s">
        <v>777</v>
      </c>
      <c r="E70">
        <v>144000</v>
      </c>
    </row>
    <row r="71" spans="2:5">
      <c r="B71" t="s">
        <v>3</v>
      </c>
      <c r="E71">
        <v>27908503.039999999</v>
      </c>
    </row>
    <row r="72" spans="2:5">
      <c r="B72" t="s">
        <v>9</v>
      </c>
      <c r="E72">
        <v>27908503.039999999</v>
      </c>
    </row>
    <row r="73" spans="2:5">
      <c r="B73" t="s">
        <v>7</v>
      </c>
      <c r="E73">
        <v>55352.4</v>
      </c>
    </row>
    <row r="74" spans="2:5">
      <c r="B74" t="s">
        <v>5</v>
      </c>
      <c r="E74">
        <v>55352.4</v>
      </c>
    </row>
    <row r="75" spans="2:5">
      <c r="B75" t="s">
        <v>7</v>
      </c>
      <c r="E75">
        <v>30000</v>
      </c>
    </row>
    <row r="76" spans="2:5">
      <c r="B76" t="s">
        <v>3</v>
      </c>
      <c r="E76">
        <v>30000</v>
      </c>
    </row>
    <row r="77" spans="2:5">
      <c r="B77" t="s">
        <v>9</v>
      </c>
      <c r="E77">
        <v>39560747.670000002</v>
      </c>
    </row>
    <row r="78" spans="2:5">
      <c r="B78" t="s">
        <v>5</v>
      </c>
      <c r="E78">
        <v>39560747.670000002</v>
      </c>
    </row>
    <row r="79" spans="2:5">
      <c r="B79" t="s">
        <v>9</v>
      </c>
      <c r="E79">
        <v>7515927.0999999996</v>
      </c>
    </row>
    <row r="80" spans="2:5">
      <c r="B80" t="s">
        <v>3</v>
      </c>
      <c r="E80">
        <v>7515927.0999999996</v>
      </c>
    </row>
    <row r="81" spans="2:5">
      <c r="B81" t="s">
        <v>9</v>
      </c>
      <c r="E81">
        <v>1042512.16</v>
      </c>
    </row>
    <row r="82" spans="2:5">
      <c r="B82" t="s">
        <v>5</v>
      </c>
      <c r="E82">
        <v>1042512.16</v>
      </c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5259-B8EF-4BD6-9F42-C3F7CC815466}">
  <dimension ref="A1:P125"/>
  <sheetViews>
    <sheetView tabSelected="1" workbookViewId="0">
      <selection activeCell="N6" sqref="N6"/>
    </sheetView>
  </sheetViews>
  <sheetFormatPr defaultRowHeight="12.5"/>
  <cols>
    <col min="1" max="4" width="8.7265625" style="404"/>
    <col min="5" max="5" width="23.453125" style="405" customWidth="1"/>
    <col min="14" max="14" width="15.08984375" customWidth="1"/>
    <col min="15" max="15" width="18.26953125" customWidth="1"/>
    <col min="16" max="16" width="14.54296875" customWidth="1"/>
  </cols>
  <sheetData>
    <row r="1" spans="1:16" ht="13">
      <c r="H1" s="429" t="s">
        <v>814</v>
      </c>
      <c r="I1" s="427"/>
      <c r="J1" s="427"/>
      <c r="K1" s="427"/>
      <c r="L1" s="427"/>
      <c r="M1" s="427"/>
      <c r="N1" s="427"/>
      <c r="O1" s="427"/>
      <c r="P1" s="428"/>
    </row>
    <row r="2" spans="1:16" ht="13">
      <c r="H2" s="423"/>
      <c r="I2" s="424"/>
      <c r="J2" s="426" t="s">
        <v>812</v>
      </c>
      <c r="K2" s="424"/>
      <c r="L2" s="425"/>
      <c r="M2" s="424"/>
      <c r="N2" s="424"/>
      <c r="O2" s="426" t="s">
        <v>813</v>
      </c>
      <c r="P2" s="425"/>
    </row>
    <row r="3" spans="1:16" ht="12.5" customHeight="1">
      <c r="A3" s="403" t="s">
        <v>803</v>
      </c>
      <c r="B3" s="404" t="s">
        <v>23</v>
      </c>
      <c r="E3" s="405">
        <v>22063569.690000001</v>
      </c>
      <c r="H3" s="411" t="s">
        <v>23</v>
      </c>
      <c r="I3" s="412"/>
      <c r="J3" s="412"/>
      <c r="K3" s="412"/>
      <c r="L3" s="414"/>
      <c r="M3" s="412"/>
      <c r="N3" s="413" t="s">
        <v>5</v>
      </c>
      <c r="O3" s="412"/>
      <c r="P3" s="414"/>
    </row>
    <row r="4" spans="1:16" ht="12.5" customHeight="1">
      <c r="A4" s="403" t="s">
        <v>804</v>
      </c>
      <c r="B4" s="404" t="s">
        <v>5</v>
      </c>
      <c r="E4" s="405">
        <v>22063569.690000001</v>
      </c>
      <c r="H4" s="415"/>
      <c r="I4" s="169"/>
      <c r="J4" s="169"/>
      <c r="K4" s="169"/>
      <c r="L4" s="417"/>
      <c r="M4" s="169"/>
      <c r="N4" s="416" t="s">
        <v>10</v>
      </c>
      <c r="O4" s="169"/>
      <c r="P4" s="417"/>
    </row>
    <row r="5" spans="1:16" ht="12.5" customHeight="1">
      <c r="H5" s="415"/>
      <c r="I5" s="169"/>
      <c r="J5" s="169"/>
      <c r="K5" s="169"/>
      <c r="L5" s="417"/>
      <c r="M5" s="169"/>
      <c r="N5" s="416" t="s">
        <v>3</v>
      </c>
      <c r="O5" s="169"/>
      <c r="P5" s="417"/>
    </row>
    <row r="6" spans="1:16" ht="12.5" customHeight="1">
      <c r="A6" s="403" t="s">
        <v>803</v>
      </c>
      <c r="B6" s="404" t="s">
        <v>23</v>
      </c>
      <c r="E6" s="405">
        <v>350000000</v>
      </c>
      <c r="H6" s="415"/>
      <c r="I6" s="169"/>
      <c r="J6" s="169"/>
      <c r="K6" s="169"/>
      <c r="L6" s="417"/>
      <c r="M6" s="169"/>
      <c r="N6" s="169"/>
      <c r="O6" s="169"/>
      <c r="P6" s="417"/>
    </row>
    <row r="7" spans="1:16" ht="12.5" customHeight="1">
      <c r="A7" s="403" t="s">
        <v>804</v>
      </c>
      <c r="B7" s="404" t="s">
        <v>10</v>
      </c>
      <c r="E7" s="405">
        <v>350000000</v>
      </c>
      <c r="H7" s="415"/>
      <c r="I7" s="169"/>
      <c r="J7" s="169"/>
      <c r="K7" s="169"/>
      <c r="L7" s="417"/>
      <c r="M7" s="169"/>
      <c r="N7" s="169"/>
      <c r="O7" s="169"/>
      <c r="P7" s="417"/>
    </row>
    <row r="8" spans="1:16" ht="12.5" customHeight="1">
      <c r="H8" s="418"/>
      <c r="I8" s="419"/>
      <c r="J8" s="419"/>
      <c r="K8" s="419"/>
      <c r="L8" s="420"/>
      <c r="M8" s="419"/>
      <c r="N8" s="419"/>
      <c r="O8" s="419"/>
      <c r="P8" s="420"/>
    </row>
    <row r="9" spans="1:16" ht="12.5" customHeight="1">
      <c r="A9" s="403" t="s">
        <v>803</v>
      </c>
      <c r="B9" s="404" t="s">
        <v>23</v>
      </c>
      <c r="E9" s="405">
        <v>30442.799999999999</v>
      </c>
      <c r="H9" s="411" t="s">
        <v>24</v>
      </c>
      <c r="I9" s="412"/>
      <c r="J9" s="412"/>
      <c r="K9" s="412"/>
      <c r="L9" s="414"/>
      <c r="M9" s="412"/>
      <c r="N9" s="413" t="s">
        <v>774</v>
      </c>
      <c r="O9" s="412"/>
      <c r="P9" s="414"/>
    </row>
    <row r="10" spans="1:16" ht="12.5" customHeight="1">
      <c r="A10" s="403" t="s">
        <v>804</v>
      </c>
      <c r="B10" s="404" t="s">
        <v>3</v>
      </c>
      <c r="E10" s="405">
        <v>30442.799999999999</v>
      </c>
      <c r="H10" s="415"/>
      <c r="I10" s="169"/>
      <c r="J10" s="169"/>
      <c r="K10" s="169"/>
      <c r="L10" s="417"/>
      <c r="M10" s="169"/>
      <c r="N10" s="416" t="s">
        <v>5</v>
      </c>
      <c r="O10" s="169"/>
      <c r="P10" s="417"/>
    </row>
    <row r="11" spans="1:16" ht="12.5" customHeight="1">
      <c r="H11" s="415"/>
      <c r="I11" s="169"/>
      <c r="J11" s="169"/>
      <c r="K11" s="169"/>
      <c r="L11" s="417"/>
      <c r="M11" s="169"/>
      <c r="N11" s="416" t="s">
        <v>14</v>
      </c>
      <c r="O11" s="169"/>
      <c r="P11" s="417"/>
    </row>
    <row r="12" spans="1:16" ht="12.5" customHeight="1">
      <c r="A12" s="403" t="s">
        <v>803</v>
      </c>
      <c r="B12" s="404" t="s">
        <v>24</v>
      </c>
      <c r="E12" s="405">
        <v>65910.41</v>
      </c>
      <c r="H12" s="418"/>
      <c r="I12" s="419"/>
      <c r="J12" s="419"/>
      <c r="K12" s="419"/>
      <c r="L12" s="420"/>
      <c r="M12" s="419"/>
      <c r="N12" s="419"/>
      <c r="O12" s="419"/>
      <c r="P12" s="420"/>
    </row>
    <row r="13" spans="1:16" ht="12.5" customHeight="1">
      <c r="A13" s="403" t="s">
        <v>804</v>
      </c>
      <c r="B13" s="404" t="s">
        <v>774</v>
      </c>
      <c r="E13" s="405">
        <v>65910.41</v>
      </c>
      <c r="H13" s="411" t="s">
        <v>6</v>
      </c>
      <c r="I13" s="412"/>
      <c r="J13" s="412"/>
      <c r="K13" s="412"/>
      <c r="L13" s="414"/>
      <c r="M13" s="412"/>
      <c r="N13" s="413" t="s">
        <v>3</v>
      </c>
      <c r="O13" s="412"/>
      <c r="P13" s="414"/>
    </row>
    <row r="14" spans="1:16" ht="12.5" customHeight="1">
      <c r="H14" s="415"/>
      <c r="I14" s="169"/>
      <c r="J14" s="169"/>
      <c r="K14" s="169"/>
      <c r="L14" s="417"/>
      <c r="M14" s="169"/>
      <c r="N14" s="416" t="s">
        <v>771</v>
      </c>
      <c r="O14" s="169"/>
      <c r="P14" s="417"/>
    </row>
    <row r="15" spans="1:16" ht="12.5" customHeight="1">
      <c r="A15" s="403" t="s">
        <v>803</v>
      </c>
      <c r="B15" s="404" t="s">
        <v>24</v>
      </c>
      <c r="E15" s="405">
        <v>5609291.3700000001</v>
      </c>
      <c r="H15" s="415"/>
      <c r="I15" s="169"/>
      <c r="J15" s="169"/>
      <c r="K15" s="169"/>
      <c r="L15" s="417"/>
      <c r="M15" s="169"/>
      <c r="N15" s="416" t="s">
        <v>764</v>
      </c>
      <c r="O15" s="169"/>
      <c r="P15" s="417"/>
    </row>
    <row r="16" spans="1:16" ht="12.5" customHeight="1">
      <c r="A16" s="403" t="s">
        <v>804</v>
      </c>
      <c r="B16" s="404" t="s">
        <v>5</v>
      </c>
      <c r="E16" s="405">
        <v>5609291.3700000001</v>
      </c>
      <c r="H16" s="415"/>
      <c r="I16" s="169"/>
      <c r="J16" s="169"/>
      <c r="K16" s="169"/>
      <c r="L16" s="417"/>
      <c r="M16" s="169"/>
      <c r="N16" s="169"/>
      <c r="O16" s="169"/>
      <c r="P16" s="417"/>
    </row>
    <row r="17" spans="1:16" ht="12.5" customHeight="1">
      <c r="H17" s="418"/>
      <c r="I17" s="419"/>
      <c r="J17" s="419"/>
      <c r="K17" s="419"/>
      <c r="L17" s="420"/>
      <c r="M17" s="419"/>
      <c r="N17" s="419"/>
      <c r="O17" s="419"/>
      <c r="P17" s="420"/>
    </row>
    <row r="18" spans="1:16" ht="12.5" customHeight="1">
      <c r="A18" s="403" t="s">
        <v>803</v>
      </c>
      <c r="B18" s="404" t="s">
        <v>24</v>
      </c>
      <c r="E18" s="405">
        <v>22546518.079999998</v>
      </c>
      <c r="H18" s="411" t="s">
        <v>21</v>
      </c>
      <c r="I18" s="412"/>
      <c r="J18" s="412"/>
      <c r="K18" s="412"/>
      <c r="L18" s="414"/>
      <c r="M18" s="412"/>
      <c r="N18" s="413" t="s">
        <v>23</v>
      </c>
      <c r="O18" s="412"/>
      <c r="P18" s="414"/>
    </row>
    <row r="19" spans="1:16" ht="12.5" customHeight="1">
      <c r="A19" s="403" t="s">
        <v>804</v>
      </c>
      <c r="B19" s="404" t="s">
        <v>14</v>
      </c>
      <c r="E19" s="405">
        <v>22546518.079999998</v>
      </c>
      <c r="H19" s="415"/>
      <c r="I19" s="169"/>
      <c r="J19" s="169"/>
      <c r="K19" s="169"/>
      <c r="L19" s="417"/>
      <c r="M19" s="169"/>
      <c r="N19" s="421" t="s">
        <v>805</v>
      </c>
      <c r="O19" s="169"/>
      <c r="P19" s="417"/>
    </row>
    <row r="20" spans="1:16" ht="12.5" customHeight="1">
      <c r="H20" s="418"/>
      <c r="I20" s="419"/>
      <c r="J20" s="419"/>
      <c r="K20" s="419"/>
      <c r="L20" s="420"/>
      <c r="M20" s="419"/>
      <c r="N20" s="419"/>
      <c r="O20" s="419"/>
      <c r="P20" s="420"/>
    </row>
    <row r="21" spans="1:16" ht="12.5" customHeight="1">
      <c r="A21" s="403" t="s">
        <v>803</v>
      </c>
      <c r="B21" s="404" t="s">
        <v>6</v>
      </c>
      <c r="E21" s="405">
        <v>499314.3</v>
      </c>
      <c r="H21" s="411" t="s">
        <v>11</v>
      </c>
      <c r="I21" s="412"/>
      <c r="J21" s="412"/>
      <c r="K21" s="412"/>
      <c r="L21" s="414"/>
      <c r="M21" s="412"/>
      <c r="N21" s="413" t="s">
        <v>24</v>
      </c>
      <c r="O21" s="412"/>
      <c r="P21" s="414"/>
    </row>
    <row r="22" spans="1:16" ht="12.5" customHeight="1">
      <c r="A22" s="403" t="s">
        <v>804</v>
      </c>
      <c r="B22" s="404" t="s">
        <v>3</v>
      </c>
      <c r="E22" s="405">
        <v>499314.3</v>
      </c>
      <c r="H22" s="415"/>
      <c r="I22" s="169"/>
      <c r="J22" s="169"/>
      <c r="K22" s="169"/>
      <c r="L22" s="417"/>
      <c r="M22" s="169"/>
      <c r="N22" s="416" t="s">
        <v>9</v>
      </c>
      <c r="O22" s="169"/>
      <c r="P22" s="417"/>
    </row>
    <row r="23" spans="1:16" ht="12.5" customHeight="1">
      <c r="H23" s="415"/>
      <c r="I23" s="169"/>
      <c r="J23" s="169"/>
      <c r="K23" s="169"/>
      <c r="L23" s="417"/>
      <c r="M23" s="169"/>
      <c r="N23" s="416" t="s">
        <v>18</v>
      </c>
      <c r="O23" s="169"/>
      <c r="P23" s="417"/>
    </row>
    <row r="24" spans="1:16" ht="12.5" customHeight="1">
      <c r="A24" s="403" t="s">
        <v>803</v>
      </c>
      <c r="B24" s="404" t="s">
        <v>6</v>
      </c>
      <c r="E24" s="405">
        <v>492371.65</v>
      </c>
      <c r="H24" s="418"/>
      <c r="I24" s="419"/>
      <c r="J24" s="419"/>
      <c r="K24" s="419"/>
      <c r="L24" s="420"/>
      <c r="M24" s="419"/>
      <c r="N24" s="419"/>
      <c r="O24" s="419"/>
      <c r="P24" s="420"/>
    </row>
    <row r="25" spans="1:16" ht="12.5" customHeight="1">
      <c r="A25" s="403" t="s">
        <v>804</v>
      </c>
      <c r="B25" s="404" t="s">
        <v>745</v>
      </c>
      <c r="E25" s="405">
        <v>492371.65</v>
      </c>
      <c r="H25" s="411" t="s">
        <v>22</v>
      </c>
      <c r="I25" s="412"/>
      <c r="J25" s="412"/>
      <c r="K25" s="412"/>
      <c r="L25" s="414"/>
      <c r="M25" s="412"/>
      <c r="N25" s="413" t="s">
        <v>23</v>
      </c>
      <c r="O25" s="412"/>
      <c r="P25" s="414"/>
    </row>
    <row r="26" spans="1:16" ht="12.5" customHeight="1">
      <c r="H26" s="415"/>
      <c r="I26" s="169"/>
      <c r="J26" s="169"/>
      <c r="K26" s="169"/>
      <c r="L26" s="417"/>
      <c r="M26" s="169"/>
      <c r="N26" s="416" t="s">
        <v>9</v>
      </c>
      <c r="O26" s="169"/>
      <c r="P26" s="417"/>
    </row>
    <row r="27" spans="1:16" ht="12.5" customHeight="1">
      <c r="A27" s="403" t="s">
        <v>803</v>
      </c>
      <c r="B27" s="404" t="s">
        <v>6</v>
      </c>
      <c r="E27" s="405">
        <v>2581976.96</v>
      </c>
      <c r="H27" s="418"/>
      <c r="I27" s="419"/>
      <c r="J27" s="419"/>
      <c r="K27" s="419"/>
      <c r="L27" s="420"/>
      <c r="M27" s="419"/>
      <c r="N27" s="419"/>
      <c r="O27" s="419"/>
      <c r="P27" s="420"/>
    </row>
    <row r="28" spans="1:16" ht="12.5" customHeight="1">
      <c r="A28" s="403" t="s">
        <v>804</v>
      </c>
      <c r="B28" s="404" t="s">
        <v>771</v>
      </c>
      <c r="E28" s="405">
        <v>2581976.96</v>
      </c>
      <c r="H28" s="411" t="s">
        <v>5</v>
      </c>
      <c r="I28" s="412"/>
      <c r="J28" s="412"/>
      <c r="K28" s="412"/>
      <c r="L28" s="414"/>
      <c r="M28" s="412"/>
      <c r="N28" s="413" t="s">
        <v>24</v>
      </c>
      <c r="O28" s="412"/>
      <c r="P28" s="414"/>
    </row>
    <row r="29" spans="1:16" ht="12.5" customHeight="1">
      <c r="H29" s="415"/>
      <c r="I29" s="169"/>
      <c r="J29" s="169"/>
      <c r="K29" s="169"/>
      <c r="L29" s="417"/>
      <c r="M29" s="169"/>
      <c r="N29" s="416" t="s">
        <v>15</v>
      </c>
      <c r="O29" s="169"/>
      <c r="P29" s="417"/>
    </row>
    <row r="30" spans="1:16" ht="12.5" customHeight="1">
      <c r="A30" s="403" t="s">
        <v>803</v>
      </c>
      <c r="B30" s="404" t="s">
        <v>6</v>
      </c>
      <c r="E30" s="405">
        <v>19055242.670000002</v>
      </c>
      <c r="H30" s="415"/>
      <c r="I30" s="169"/>
      <c r="J30" s="169"/>
      <c r="K30" s="169"/>
      <c r="L30" s="417"/>
      <c r="M30" s="169"/>
      <c r="N30" s="416" t="s">
        <v>6</v>
      </c>
      <c r="O30" s="169"/>
      <c r="P30" s="417"/>
    </row>
    <row r="31" spans="1:16" ht="12.5" customHeight="1">
      <c r="A31" s="403" t="s">
        <v>804</v>
      </c>
      <c r="B31" s="404" t="s">
        <v>5</v>
      </c>
      <c r="E31" s="405">
        <v>19055242.670000002</v>
      </c>
      <c r="H31" s="415"/>
      <c r="I31" s="169"/>
      <c r="J31" s="169"/>
      <c r="K31" s="169"/>
      <c r="L31" s="417"/>
      <c r="M31" s="169"/>
      <c r="N31" s="421" t="s">
        <v>805</v>
      </c>
      <c r="O31" s="169"/>
      <c r="P31" s="417"/>
    </row>
    <row r="32" spans="1:16" ht="12.5" customHeight="1">
      <c r="H32" s="415"/>
      <c r="I32" s="169"/>
      <c r="J32" s="169"/>
      <c r="K32" s="169"/>
      <c r="L32" s="417"/>
      <c r="M32" s="169"/>
      <c r="N32" s="416" t="s">
        <v>26</v>
      </c>
      <c r="O32" s="169"/>
      <c r="P32" s="417"/>
    </row>
    <row r="33" spans="1:16" ht="12.5" customHeight="1">
      <c r="A33" s="403" t="s">
        <v>803</v>
      </c>
      <c r="B33" s="404" t="s">
        <v>6</v>
      </c>
      <c r="E33" s="405">
        <v>64282430.719999999</v>
      </c>
      <c r="H33" s="418"/>
      <c r="I33" s="419"/>
      <c r="J33" s="419"/>
      <c r="K33" s="419"/>
      <c r="L33" s="420"/>
      <c r="M33" s="419"/>
      <c r="N33" s="419"/>
      <c r="O33" s="419"/>
      <c r="P33" s="420"/>
    </row>
    <row r="34" spans="1:16" ht="12.5" customHeight="1">
      <c r="A34" s="403" t="s">
        <v>804</v>
      </c>
      <c r="B34" s="404" t="s">
        <v>3</v>
      </c>
      <c r="E34" s="405">
        <v>64282430.719999999</v>
      </c>
      <c r="H34" s="411" t="s">
        <v>3</v>
      </c>
      <c r="I34" s="412"/>
      <c r="J34" s="412"/>
      <c r="K34" s="412"/>
      <c r="L34" s="414"/>
      <c r="M34" s="412"/>
      <c r="N34" s="422" t="s">
        <v>811</v>
      </c>
      <c r="O34" s="412"/>
      <c r="P34" s="414"/>
    </row>
    <row r="35" spans="1:16" ht="12.5" customHeight="1">
      <c r="H35" s="415"/>
      <c r="I35" s="169"/>
      <c r="J35" s="169"/>
      <c r="K35" s="169"/>
      <c r="L35" s="417"/>
      <c r="M35" s="169"/>
      <c r="N35" s="416" t="s">
        <v>6</v>
      </c>
      <c r="O35" s="169"/>
      <c r="P35" s="417"/>
    </row>
    <row r="36" spans="1:16" ht="12.5" customHeight="1">
      <c r="A36" s="403" t="s">
        <v>803</v>
      </c>
      <c r="B36" s="404" t="s">
        <v>6</v>
      </c>
      <c r="E36" s="405">
        <v>305587.5</v>
      </c>
      <c r="H36" s="415"/>
      <c r="I36" s="169"/>
      <c r="J36" s="169"/>
      <c r="K36" s="169"/>
      <c r="L36" s="417"/>
      <c r="M36" s="169"/>
      <c r="N36" s="416" t="s">
        <v>24</v>
      </c>
      <c r="O36" s="169"/>
      <c r="P36" s="417"/>
    </row>
    <row r="37" spans="1:16" ht="12.5" customHeight="1">
      <c r="A37" s="403" t="s">
        <v>804</v>
      </c>
      <c r="B37" s="404" t="s">
        <v>3</v>
      </c>
      <c r="E37" s="405">
        <v>305587.5</v>
      </c>
      <c r="H37" s="415"/>
      <c r="I37" s="169"/>
      <c r="J37" s="169"/>
      <c r="K37" s="169"/>
      <c r="L37" s="417"/>
      <c r="M37" s="169"/>
      <c r="N37" s="416" t="s">
        <v>764</v>
      </c>
      <c r="O37" s="169"/>
      <c r="P37" s="417"/>
    </row>
    <row r="38" spans="1:16" ht="12.5" customHeight="1">
      <c r="H38" s="418"/>
      <c r="I38" s="419"/>
      <c r="J38" s="419"/>
      <c r="K38" s="419"/>
      <c r="L38" s="420"/>
      <c r="M38" s="419"/>
      <c r="N38" s="419"/>
      <c r="O38" s="419"/>
      <c r="P38" s="420"/>
    </row>
    <row r="39" spans="1:16" ht="12.5" customHeight="1">
      <c r="A39" s="403" t="s">
        <v>803</v>
      </c>
      <c r="B39" s="404" t="s">
        <v>6</v>
      </c>
      <c r="E39" s="405">
        <v>369438.59</v>
      </c>
      <c r="H39" s="411" t="s">
        <v>7</v>
      </c>
      <c r="I39" s="412"/>
      <c r="J39" s="412"/>
      <c r="K39" s="412"/>
      <c r="L39" s="414"/>
      <c r="M39" s="412"/>
      <c r="N39" s="413" t="s">
        <v>5</v>
      </c>
      <c r="O39" s="412"/>
      <c r="P39" s="414"/>
    </row>
    <row r="40" spans="1:16" ht="12.5" customHeight="1">
      <c r="A40" s="403" t="s">
        <v>803</v>
      </c>
      <c r="B40" s="404" t="s">
        <v>764</v>
      </c>
      <c r="E40" s="405">
        <v>369438.59</v>
      </c>
      <c r="H40" s="415"/>
      <c r="I40" s="169"/>
      <c r="J40" s="169"/>
      <c r="K40" s="169"/>
      <c r="L40" s="417"/>
      <c r="M40" s="169"/>
      <c r="N40" s="416" t="s">
        <v>3</v>
      </c>
      <c r="O40" s="169"/>
      <c r="P40" s="417"/>
    </row>
    <row r="41" spans="1:16" ht="12.5" customHeight="1">
      <c r="H41" s="418"/>
      <c r="I41" s="419"/>
      <c r="J41" s="419"/>
      <c r="K41" s="419"/>
      <c r="L41" s="420"/>
      <c r="M41" s="419"/>
      <c r="N41" s="419"/>
      <c r="O41" s="419"/>
      <c r="P41" s="420"/>
    </row>
    <row r="42" spans="1:16" ht="12.5" customHeight="1">
      <c r="A42" s="403" t="s">
        <v>804</v>
      </c>
      <c r="B42" s="404" t="s">
        <v>21</v>
      </c>
      <c r="E42" s="405">
        <v>45000000</v>
      </c>
      <c r="H42" s="411" t="s">
        <v>9</v>
      </c>
      <c r="I42" s="412"/>
      <c r="J42" s="412"/>
      <c r="K42" s="412"/>
      <c r="L42" s="414"/>
      <c r="M42" s="412"/>
      <c r="N42" s="413" t="s">
        <v>5</v>
      </c>
      <c r="O42" s="412"/>
      <c r="P42" s="414"/>
    </row>
    <row r="43" spans="1:16" ht="12.5" customHeight="1">
      <c r="A43" s="403" t="s">
        <v>803</v>
      </c>
      <c r="B43" s="404" t="s">
        <v>23</v>
      </c>
      <c r="E43" s="405">
        <v>45000000</v>
      </c>
      <c r="H43" s="415"/>
      <c r="I43" s="169"/>
      <c r="J43" s="169"/>
      <c r="K43" s="169"/>
      <c r="L43" s="417"/>
      <c r="M43" s="169"/>
      <c r="N43" s="416" t="s">
        <v>3</v>
      </c>
      <c r="O43" s="169"/>
      <c r="P43" s="417"/>
    </row>
    <row r="44" spans="1:16" ht="12.5" customHeight="1">
      <c r="H44" s="418"/>
      <c r="I44" s="419"/>
      <c r="J44" s="419"/>
      <c r="K44" s="419"/>
      <c r="L44" s="420"/>
      <c r="M44" s="419"/>
      <c r="N44" s="419"/>
      <c r="O44" s="419"/>
      <c r="P44" s="420"/>
    </row>
    <row r="45" spans="1:16" ht="12.5" customHeight="1">
      <c r="A45" s="403" t="s">
        <v>804</v>
      </c>
      <c r="B45" s="404" t="s">
        <v>21</v>
      </c>
      <c r="E45" s="405">
        <v>12600000</v>
      </c>
    </row>
    <row r="46" spans="1:16" ht="12.5" customHeight="1">
      <c r="A46" s="403" t="s">
        <v>803</v>
      </c>
      <c r="B46" s="406" t="s">
        <v>805</v>
      </c>
      <c r="E46" s="405">
        <v>12600000</v>
      </c>
    </row>
    <row r="47" spans="1:16" ht="12.5" customHeight="1"/>
    <row r="48" spans="1:16" ht="12.5" customHeight="1">
      <c r="A48" s="403" t="s">
        <v>804</v>
      </c>
      <c r="B48" s="404" t="s">
        <v>11</v>
      </c>
      <c r="E48" s="405">
        <v>304252130.30000001</v>
      </c>
    </row>
    <row r="49" spans="1:5" ht="12.5" customHeight="1">
      <c r="A49" s="403" t="s">
        <v>803</v>
      </c>
      <c r="B49" s="404" t="s">
        <v>24</v>
      </c>
      <c r="E49" s="405">
        <v>304252130.30000001</v>
      </c>
    </row>
    <row r="50" spans="1:5" ht="12.5" customHeight="1"/>
    <row r="51" spans="1:5" ht="12.5" customHeight="1">
      <c r="A51" s="403" t="s">
        <v>804</v>
      </c>
      <c r="B51" s="404" t="s">
        <v>11</v>
      </c>
      <c r="E51" s="405">
        <v>2879787.66</v>
      </c>
    </row>
    <row r="52" spans="1:5" ht="12.5" customHeight="1">
      <c r="A52" s="403" t="s">
        <v>803</v>
      </c>
      <c r="B52" s="404" t="s">
        <v>9</v>
      </c>
      <c r="E52" s="405">
        <v>2879787.66</v>
      </c>
    </row>
    <row r="53" spans="1:5" ht="12.5" customHeight="1"/>
    <row r="54" spans="1:5" ht="12.5" customHeight="1">
      <c r="A54" s="403" t="s">
        <v>804</v>
      </c>
      <c r="B54" s="404" t="s">
        <v>11</v>
      </c>
      <c r="E54" s="405">
        <v>10961182.65</v>
      </c>
    </row>
    <row r="55" spans="1:5" ht="12.5" customHeight="1">
      <c r="A55" s="403" t="s">
        <v>803</v>
      </c>
      <c r="B55" s="404" t="s">
        <v>18</v>
      </c>
      <c r="E55" s="405">
        <v>10961182.65</v>
      </c>
    </row>
    <row r="56" spans="1:5" ht="12.5" customHeight="1"/>
    <row r="57" spans="1:5" ht="12.5" customHeight="1">
      <c r="A57" s="403" t="s">
        <v>804</v>
      </c>
      <c r="B57" s="404" t="s">
        <v>22</v>
      </c>
      <c r="E57" s="405">
        <v>107463958.33</v>
      </c>
    </row>
    <row r="58" spans="1:5" ht="12.5" customHeight="1">
      <c r="A58" s="403" t="s">
        <v>803</v>
      </c>
      <c r="B58" s="404" t="s">
        <v>23</v>
      </c>
      <c r="E58" s="405">
        <v>107463958.33</v>
      </c>
    </row>
    <row r="59" spans="1:5" ht="12.5" customHeight="1"/>
    <row r="60" spans="1:5" ht="12.5" customHeight="1">
      <c r="A60" s="403" t="s">
        <v>804</v>
      </c>
      <c r="B60" s="404" t="s">
        <v>22</v>
      </c>
      <c r="E60" s="405">
        <v>2250000</v>
      </c>
    </row>
    <row r="61" spans="1:5" ht="12.5" customHeight="1">
      <c r="A61" s="403" t="s">
        <v>803</v>
      </c>
      <c r="B61" s="404" t="s">
        <v>9</v>
      </c>
      <c r="E61" s="405">
        <v>2250000</v>
      </c>
    </row>
    <row r="62" spans="1:5" ht="12.5" customHeight="1"/>
    <row r="63" spans="1:5" ht="12.5" customHeight="1">
      <c r="A63" s="403" t="s">
        <v>804</v>
      </c>
      <c r="B63" s="404" t="s">
        <v>5</v>
      </c>
      <c r="E63" s="405">
        <v>5431488.2999999998</v>
      </c>
    </row>
    <row r="64" spans="1:5" ht="12.5" customHeight="1">
      <c r="A64" s="403" t="s">
        <v>803</v>
      </c>
      <c r="B64" s="404" t="s">
        <v>24</v>
      </c>
      <c r="E64" s="405">
        <v>5431488.2999999998</v>
      </c>
    </row>
    <row r="65" spans="1:5" ht="12.5" customHeight="1"/>
    <row r="66" spans="1:5" ht="12.5" customHeight="1">
      <c r="A66" s="403" t="s">
        <v>804</v>
      </c>
      <c r="B66" s="404" t="s">
        <v>5</v>
      </c>
      <c r="E66" s="405">
        <v>9404850</v>
      </c>
    </row>
    <row r="67" spans="1:5" ht="12.5" customHeight="1">
      <c r="A67" s="403" t="s">
        <v>803</v>
      </c>
      <c r="B67" s="404" t="s">
        <v>15</v>
      </c>
      <c r="E67" s="405">
        <v>9404850</v>
      </c>
    </row>
    <row r="68" spans="1:5" ht="12.5" customHeight="1"/>
    <row r="69" spans="1:5" ht="12.5" customHeight="1">
      <c r="A69" s="403" t="s">
        <v>804</v>
      </c>
      <c r="B69" s="404" t="s">
        <v>5</v>
      </c>
      <c r="E69" s="405">
        <v>54589092.859999999</v>
      </c>
    </row>
    <row r="70" spans="1:5" ht="12.5" customHeight="1">
      <c r="A70" s="403" t="s">
        <v>803</v>
      </c>
      <c r="B70" s="404" t="s">
        <v>6</v>
      </c>
      <c r="E70" s="405">
        <v>54589092.859999999</v>
      </c>
    </row>
    <row r="71" spans="1:5" ht="12.5" customHeight="1"/>
    <row r="72" spans="1:5" ht="12.5" customHeight="1">
      <c r="A72" s="403" t="s">
        <v>804</v>
      </c>
      <c r="B72" s="404" t="s">
        <v>5</v>
      </c>
      <c r="E72" s="405">
        <v>778738.34</v>
      </c>
    </row>
    <row r="73" spans="1:5" ht="14.5" customHeight="1">
      <c r="A73" s="403" t="s">
        <v>803</v>
      </c>
      <c r="B73" s="406" t="s">
        <v>805</v>
      </c>
      <c r="E73" s="405">
        <v>778738.34</v>
      </c>
    </row>
    <row r="74" spans="1:5" ht="12.5" customHeight="1"/>
    <row r="75" spans="1:5" ht="12.5" customHeight="1">
      <c r="A75" s="403" t="s">
        <v>804</v>
      </c>
      <c r="B75" s="404" t="s">
        <v>5</v>
      </c>
      <c r="E75" s="405">
        <v>139919.12</v>
      </c>
    </row>
    <row r="76" spans="1:5" ht="12.5" customHeight="1">
      <c r="A76" s="403" t="s">
        <v>803</v>
      </c>
      <c r="B76" s="404" t="s">
        <v>6</v>
      </c>
      <c r="E76" s="405">
        <v>139919.12</v>
      </c>
    </row>
    <row r="77" spans="1:5" ht="12.5" customHeight="1"/>
    <row r="78" spans="1:5" ht="12.5" customHeight="1">
      <c r="A78" s="403" t="s">
        <v>804</v>
      </c>
      <c r="B78" s="404" t="s">
        <v>5</v>
      </c>
      <c r="E78" s="405">
        <v>63896534.090000004</v>
      </c>
    </row>
    <row r="79" spans="1:5" ht="12.5" customHeight="1">
      <c r="A79" s="403" t="s">
        <v>803</v>
      </c>
      <c r="B79" s="404" t="s">
        <v>764</v>
      </c>
      <c r="E79" s="405">
        <v>63896534.090000004</v>
      </c>
    </row>
    <row r="80" spans="1:5" ht="12.5" customHeight="1"/>
    <row r="81" spans="1:5" ht="12.5" customHeight="1">
      <c r="A81" s="403" t="s">
        <v>804</v>
      </c>
      <c r="B81" s="404" t="s">
        <v>14</v>
      </c>
      <c r="E81" s="405">
        <v>2141240.36</v>
      </c>
    </row>
    <row r="82" spans="1:5" ht="12.5" customHeight="1">
      <c r="A82" s="403" t="s">
        <v>803</v>
      </c>
      <c r="B82" s="404" t="s">
        <v>26</v>
      </c>
      <c r="E82" s="405">
        <v>2141240.36</v>
      </c>
    </row>
    <row r="83" spans="1:5" ht="12.5" customHeight="1"/>
    <row r="84" spans="1:5" ht="12.5" customHeight="1">
      <c r="A84" s="403" t="s">
        <v>804</v>
      </c>
      <c r="B84" s="404" t="s">
        <v>3</v>
      </c>
      <c r="E84" s="405">
        <v>182.4</v>
      </c>
    </row>
    <row r="85" spans="1:5" ht="12.5" customHeight="1">
      <c r="A85" s="403" t="s">
        <v>803</v>
      </c>
      <c r="B85" s="404" t="s">
        <v>756</v>
      </c>
      <c r="E85" s="405">
        <v>182.4</v>
      </c>
    </row>
    <row r="86" spans="1:5" ht="12.5" customHeight="1"/>
    <row r="87" spans="1:5" ht="12.5" customHeight="1">
      <c r="A87" s="403" t="s">
        <v>804</v>
      </c>
      <c r="B87" s="404" t="s">
        <v>3</v>
      </c>
      <c r="E87" s="405">
        <v>706415.32</v>
      </c>
    </row>
    <row r="88" spans="1:5" ht="12.5" customHeight="1">
      <c r="A88" s="403" t="s">
        <v>803</v>
      </c>
      <c r="B88" s="404" t="s">
        <v>744</v>
      </c>
      <c r="E88" s="405">
        <v>706415.32</v>
      </c>
    </row>
    <row r="89" spans="1:5" ht="12.5" customHeight="1"/>
    <row r="90" spans="1:5" ht="12.5" customHeight="1">
      <c r="A90" s="403" t="s">
        <v>804</v>
      </c>
      <c r="B90" s="404" t="s">
        <v>3</v>
      </c>
      <c r="E90" s="405">
        <v>1715000</v>
      </c>
    </row>
    <row r="91" spans="1:5" ht="12.5" customHeight="1">
      <c r="A91" s="403" t="s">
        <v>803</v>
      </c>
      <c r="B91" s="404" t="s">
        <v>24</v>
      </c>
      <c r="E91" s="405">
        <v>1715000</v>
      </c>
    </row>
    <row r="92" spans="1:5" ht="12.5" customHeight="1"/>
    <row r="93" spans="1:5" ht="12.5" customHeight="1">
      <c r="A93" s="403" t="s">
        <v>804</v>
      </c>
      <c r="B93" s="404" t="s">
        <v>3</v>
      </c>
      <c r="E93" s="405">
        <v>107393579.59999999</v>
      </c>
    </row>
    <row r="94" spans="1:5" ht="12.5" customHeight="1">
      <c r="A94" s="403" t="s">
        <v>803</v>
      </c>
      <c r="B94" s="404" t="s">
        <v>6</v>
      </c>
      <c r="E94" s="405">
        <v>107393579.59999999</v>
      </c>
    </row>
    <row r="95" spans="1:5" ht="12.5" customHeight="1"/>
    <row r="96" spans="1:5" ht="12.5" customHeight="1">
      <c r="A96" s="403" t="s">
        <v>804</v>
      </c>
      <c r="B96" s="404" t="s">
        <v>3</v>
      </c>
      <c r="E96" s="405">
        <v>25160.06</v>
      </c>
    </row>
    <row r="97" spans="1:5" ht="12.5" customHeight="1">
      <c r="A97" s="403" t="s">
        <v>803</v>
      </c>
      <c r="B97" s="404" t="s">
        <v>764</v>
      </c>
      <c r="E97" s="405">
        <v>25160.06</v>
      </c>
    </row>
    <row r="98" spans="1:5" ht="12.5" customHeight="1"/>
    <row r="99" spans="1:5" ht="12.5" customHeight="1">
      <c r="A99" s="403" t="s">
        <v>804</v>
      </c>
      <c r="B99" s="404" t="s">
        <v>3</v>
      </c>
      <c r="E99" s="405">
        <v>1675717.88</v>
      </c>
    </row>
    <row r="100" spans="1:5" ht="12.5" customHeight="1">
      <c r="A100" s="403" t="s">
        <v>803</v>
      </c>
      <c r="B100" s="404" t="s">
        <v>6</v>
      </c>
      <c r="E100" s="405">
        <v>1675717.88</v>
      </c>
    </row>
    <row r="101" spans="1:5" ht="12.5" customHeight="1"/>
    <row r="102" spans="1:5" ht="12.5" customHeight="1">
      <c r="A102" s="403" t="s">
        <v>804</v>
      </c>
      <c r="B102" s="404" t="s">
        <v>3</v>
      </c>
      <c r="E102" s="405">
        <v>26892631.640000001</v>
      </c>
    </row>
    <row r="103" spans="1:5" ht="12.5" customHeight="1">
      <c r="A103" s="403" t="s">
        <v>803</v>
      </c>
      <c r="B103" s="404" t="s">
        <v>764</v>
      </c>
      <c r="E103" s="405">
        <v>26892631.640000001</v>
      </c>
    </row>
    <row r="104" spans="1:5" ht="12.5" customHeight="1"/>
    <row r="105" spans="1:5" ht="13" customHeight="1">
      <c r="A105" s="403" t="s">
        <v>804</v>
      </c>
      <c r="B105" s="404" t="s">
        <v>3</v>
      </c>
      <c r="E105" s="405">
        <v>144000</v>
      </c>
    </row>
    <row r="106" spans="1:5" ht="12.5" customHeight="1">
      <c r="A106" s="403" t="s">
        <v>803</v>
      </c>
      <c r="B106" s="404" t="s">
        <v>777</v>
      </c>
      <c r="E106" s="405">
        <v>144000</v>
      </c>
    </row>
    <row r="107" spans="1:5" ht="12.5" customHeight="1"/>
    <row r="108" spans="1:5" ht="12.5" customHeight="1">
      <c r="A108" s="403" t="s">
        <v>804</v>
      </c>
      <c r="B108" s="404" t="s">
        <v>3</v>
      </c>
      <c r="E108" s="405">
        <v>27908503.039999999</v>
      </c>
    </row>
    <row r="109" spans="1:5" ht="12.5" customHeight="1">
      <c r="A109" s="403" t="s">
        <v>803</v>
      </c>
      <c r="B109" s="404" t="s">
        <v>9</v>
      </c>
      <c r="E109" s="405">
        <v>27908503.039999999</v>
      </c>
    </row>
    <row r="110" spans="1:5" ht="12.5" customHeight="1"/>
    <row r="111" spans="1:5" ht="12.5" customHeight="1">
      <c r="A111" s="403" t="s">
        <v>803</v>
      </c>
      <c r="B111" s="404" t="s">
        <v>7</v>
      </c>
      <c r="E111" s="405">
        <v>55352.4</v>
      </c>
    </row>
    <row r="112" spans="1:5" ht="12.5" customHeight="1">
      <c r="A112" s="403" t="s">
        <v>804</v>
      </c>
      <c r="B112" s="404" t="s">
        <v>5</v>
      </c>
      <c r="E112" s="405">
        <v>55352.4</v>
      </c>
    </row>
    <row r="113" spans="1:5" ht="12.5" customHeight="1"/>
    <row r="114" spans="1:5" ht="12.5" customHeight="1">
      <c r="A114" s="403" t="s">
        <v>803</v>
      </c>
      <c r="B114" s="404" t="s">
        <v>7</v>
      </c>
      <c r="E114" s="405">
        <v>30000</v>
      </c>
    </row>
    <row r="115" spans="1:5" ht="12.5" customHeight="1">
      <c r="A115" s="403" t="s">
        <v>804</v>
      </c>
      <c r="B115" s="404" t="s">
        <v>3</v>
      </c>
      <c r="E115" s="405">
        <v>30000</v>
      </c>
    </row>
    <row r="116" spans="1:5" ht="12.5" customHeight="1"/>
    <row r="117" spans="1:5" ht="12.5" customHeight="1">
      <c r="A117" s="403" t="s">
        <v>803</v>
      </c>
      <c r="B117" s="404" t="s">
        <v>9</v>
      </c>
      <c r="E117" s="405">
        <v>39560747.670000002</v>
      </c>
    </row>
    <row r="118" spans="1:5" ht="12.5" customHeight="1">
      <c r="A118" s="403" t="s">
        <v>804</v>
      </c>
      <c r="B118" s="404" t="s">
        <v>5</v>
      </c>
      <c r="E118" s="405">
        <v>39560747.670000002</v>
      </c>
    </row>
    <row r="119" spans="1:5" ht="12.5" customHeight="1"/>
    <row r="120" spans="1:5" ht="12.5" customHeight="1">
      <c r="A120" s="403" t="s">
        <v>803</v>
      </c>
      <c r="B120" s="404" t="s">
        <v>9</v>
      </c>
      <c r="E120" s="405">
        <v>7515927.0999999996</v>
      </c>
    </row>
    <row r="121" spans="1:5" ht="12.5" customHeight="1">
      <c r="A121" s="403" t="s">
        <v>804</v>
      </c>
      <c r="B121" s="404" t="s">
        <v>3</v>
      </c>
      <c r="E121" s="405">
        <v>7515927.0999999996</v>
      </c>
    </row>
    <row r="122" spans="1:5" ht="12.5" customHeight="1"/>
    <row r="123" spans="1:5" ht="12.5" customHeight="1">
      <c r="A123" s="403" t="s">
        <v>803</v>
      </c>
      <c r="B123" s="404" t="s">
        <v>9</v>
      </c>
      <c r="E123" s="405">
        <v>1042512.16</v>
      </c>
    </row>
    <row r="124" spans="1:5" ht="12.5" customHeight="1">
      <c r="A124" s="403" t="s">
        <v>804</v>
      </c>
      <c r="B124" s="404" t="s">
        <v>5</v>
      </c>
      <c r="E124" s="405">
        <v>1042512.16</v>
      </c>
    </row>
    <row r="125" spans="1:5" ht="12.5" customHeight="1"/>
  </sheetData>
  <autoFilter ref="B2:E124" xr:uid="{01CE5259-B8EF-4BD6-9F42-C3F7CC815466}"/>
  <mergeCells count="1">
    <mergeCell ref="H1:P1"/>
  </mergeCells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42"/>
  <sheetViews>
    <sheetView topLeftCell="A112" zoomScale="85" zoomScaleNormal="85" workbookViewId="0">
      <selection activeCell="I112" sqref="I1:N1048576"/>
    </sheetView>
  </sheetViews>
  <sheetFormatPr defaultRowHeight="13"/>
  <cols>
    <col min="1" max="1" width="4.1796875" customWidth="1"/>
    <col min="2" max="2" width="5.54296875" customWidth="1"/>
    <col min="3" max="4" width="9.7265625" style="225" customWidth="1"/>
    <col min="5" max="5" width="36.1796875" style="225" customWidth="1"/>
    <col min="6" max="6" width="10.81640625" style="225" customWidth="1"/>
    <col min="7" max="7" width="39.54296875" style="225" bestFit="1" customWidth="1"/>
    <col min="8" max="8" width="15.453125" style="225" customWidth="1"/>
    <col min="9" max="9" width="27.81640625" style="225" customWidth="1"/>
    <col min="10" max="10" width="18.1796875" style="226" bestFit="1" customWidth="1"/>
    <col min="11" max="11" width="12.453125" bestFit="1" customWidth="1"/>
    <col min="12" max="12" width="12.453125" style="259" bestFit="1" customWidth="1"/>
    <col min="13" max="13" width="18.1796875" style="206" bestFit="1" customWidth="1"/>
    <col min="14" max="14" width="14.453125" customWidth="1"/>
    <col min="15" max="19" width="8.54296875" bestFit="1" customWidth="1"/>
    <col min="20" max="28" width="10.26953125" customWidth="1"/>
  </cols>
  <sheetData>
    <row r="1" spans="1:28" ht="13.5">
      <c r="B1" t="s">
        <v>45</v>
      </c>
      <c r="C1" s="225" t="s">
        <v>46</v>
      </c>
      <c r="D1" s="225" t="s">
        <v>47</v>
      </c>
      <c r="E1" s="225" t="s">
        <v>48</v>
      </c>
      <c r="F1" s="225" t="s">
        <v>49</v>
      </c>
      <c r="G1" s="375" t="s">
        <v>50</v>
      </c>
      <c r="H1" s="410" t="s">
        <v>51</v>
      </c>
      <c r="I1" s="410"/>
      <c r="J1" s="410"/>
      <c r="K1" s="408" t="s">
        <v>725</v>
      </c>
      <c r="L1" s="409"/>
      <c r="M1" s="409"/>
    </row>
    <row r="2" spans="1:28" ht="26">
      <c r="A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" s="146" t="s">
        <v>45</v>
      </c>
      <c r="C2" s="140" t="s">
        <v>46</v>
      </c>
      <c r="D2" s="140" t="s">
        <v>47</v>
      </c>
      <c r="E2" s="140" t="s">
        <v>48</v>
      </c>
      <c r="F2" s="140" t="s">
        <v>49</v>
      </c>
      <c r="G2" s="376" t="s">
        <v>50</v>
      </c>
      <c r="H2" s="225" t="s">
        <v>55</v>
      </c>
      <c r="I2" s="225" t="s">
        <v>56</v>
      </c>
      <c r="J2" s="357" t="s">
        <v>57</v>
      </c>
      <c r="K2" s="138" t="s">
        <v>55</v>
      </c>
      <c r="L2" s="257" t="s">
        <v>56</v>
      </c>
      <c r="M2" s="358" t="s">
        <v>57</v>
      </c>
      <c r="N2" s="138" t="s">
        <v>53</v>
      </c>
      <c r="O2" s="138" t="s">
        <v>53</v>
      </c>
      <c r="P2" s="138" t="s">
        <v>53</v>
      </c>
      <c r="Q2" s="138" t="s">
        <v>54</v>
      </c>
      <c r="R2" s="138" t="s">
        <v>54</v>
      </c>
      <c r="S2" s="138" t="s">
        <v>54</v>
      </c>
      <c r="T2" s="161" t="s">
        <v>726</v>
      </c>
      <c r="U2" s="161" t="s">
        <v>802</v>
      </c>
    </row>
    <row r="3" spans="1:28" ht="26.15" customHeight="1">
      <c r="A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" s="9">
        <v>39</v>
      </c>
      <c r="C3" s="111" t="str">
        <f t="shared" ref="C3:C8" si="0">TEXT(D3,"000")&amp;"-"&amp;TEXT(F3,"000")</f>
        <v>1级-2级</v>
      </c>
      <c r="D3" s="111" t="s">
        <v>64</v>
      </c>
      <c r="E3" s="111" t="s">
        <v>65</v>
      </c>
      <c r="F3" s="111" t="s">
        <v>66</v>
      </c>
      <c r="G3" s="111" t="s">
        <v>78</v>
      </c>
      <c r="H3" s="76" t="s">
        <v>100</v>
      </c>
      <c r="I3" s="97" t="s">
        <v>23</v>
      </c>
      <c r="J3" s="227">
        <v>350000000</v>
      </c>
      <c r="K3" s="22" t="s">
        <v>700</v>
      </c>
      <c r="L3" s="23" t="s">
        <v>10</v>
      </c>
      <c r="M3" s="249">
        <v>350000000</v>
      </c>
      <c r="N3" s="248">
        <f t="shared" ref="N3:N66" si="1">J3-M3</f>
        <v>0</v>
      </c>
      <c r="O3" s="20"/>
      <c r="P3" s="58" t="str">
        <f t="shared" ref="P3:P66" si="2">IF(N3=0,"OK","待核对")</f>
        <v>OK</v>
      </c>
      <c r="Q3" s="20"/>
      <c r="R3" s="20"/>
      <c r="S3" s="20"/>
      <c r="T3">
        <v>39</v>
      </c>
      <c r="U3">
        <v>78</v>
      </c>
      <c r="V3" s="162"/>
      <c r="W3" s="162"/>
      <c r="X3" s="162"/>
      <c r="Y3" s="162"/>
      <c r="Z3" s="162"/>
      <c r="AA3" s="162"/>
      <c r="AB3" s="162"/>
    </row>
    <row r="4" spans="1:28" ht="13.5" customHeight="1">
      <c r="A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4" s="9">
        <v>11</v>
      </c>
      <c r="C4" s="111" t="str">
        <f t="shared" si="0"/>
        <v>1级-2级</v>
      </c>
      <c r="D4" s="111" t="s">
        <v>64</v>
      </c>
      <c r="E4" s="111" t="s">
        <v>65</v>
      </c>
      <c r="F4" s="111" t="s">
        <v>66</v>
      </c>
      <c r="G4" s="111" t="s">
        <v>83</v>
      </c>
      <c r="H4" s="12" t="s">
        <v>79</v>
      </c>
      <c r="I4" s="97" t="s">
        <v>11</v>
      </c>
      <c r="J4" s="227">
        <f>3742464.95+150000000</f>
        <v>153742464.94999999</v>
      </c>
      <c r="K4" s="15" t="s">
        <v>255</v>
      </c>
      <c r="L4" s="15" t="s">
        <v>24</v>
      </c>
      <c r="M4" s="170">
        <v>153742464.94999999</v>
      </c>
      <c r="N4" s="248">
        <f t="shared" si="1"/>
        <v>0</v>
      </c>
      <c r="O4" s="17"/>
      <c r="P4" s="58" t="str">
        <f t="shared" si="2"/>
        <v>OK</v>
      </c>
      <c r="Q4" s="20"/>
      <c r="R4" s="20"/>
      <c r="S4" s="20"/>
      <c r="T4">
        <v>11</v>
      </c>
      <c r="U4">
        <v>79</v>
      </c>
    </row>
    <row r="5" spans="1:28" ht="26.15" customHeight="1">
      <c r="A5" s="147" t="str">
        <f>HYPERLINK("C:\Users\chizh\Desktop\ffcell\提取结果.xlsx#'4内部关联现金流'!A1","[提取结果.xlsx]4内部关联现金流")</f>
        <v>[提取结果.xlsx]4内部关联现金流</v>
      </c>
      <c r="B5" s="9">
        <v>470</v>
      </c>
      <c r="C5" s="111" t="str">
        <f t="shared" si="0"/>
        <v>1级-1级</v>
      </c>
      <c r="D5" s="101" t="s">
        <v>64</v>
      </c>
      <c r="E5" s="111" t="s">
        <v>80</v>
      </c>
      <c r="F5" s="101" t="s">
        <v>64</v>
      </c>
      <c r="G5" s="228" t="s">
        <v>65</v>
      </c>
      <c r="H5" s="102" t="s">
        <v>388</v>
      </c>
      <c r="I5" s="222" t="s">
        <v>22</v>
      </c>
      <c r="J5" s="229">
        <v>107463958.33</v>
      </c>
      <c r="K5" s="22" t="s">
        <v>100</v>
      </c>
      <c r="L5" s="23" t="s">
        <v>23</v>
      </c>
      <c r="M5" s="249">
        <v>107463958.33</v>
      </c>
      <c r="N5" s="248">
        <f t="shared" si="1"/>
        <v>0</v>
      </c>
      <c r="O5" s="20"/>
      <c r="P5" s="58" t="str">
        <f t="shared" si="2"/>
        <v>OK</v>
      </c>
      <c r="Q5" s="20"/>
      <c r="R5" s="20"/>
      <c r="S5" s="20"/>
      <c r="T5">
        <v>51</v>
      </c>
      <c r="U5">
        <v>75</v>
      </c>
    </row>
    <row r="6" spans="1:28" ht="13.5" customHeight="1">
      <c r="A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6" s="9">
        <v>8</v>
      </c>
      <c r="C6" s="111" t="str">
        <f t="shared" si="0"/>
        <v>1级-2级</v>
      </c>
      <c r="D6" s="111" t="s">
        <v>64</v>
      </c>
      <c r="E6" s="111" t="s">
        <v>65</v>
      </c>
      <c r="F6" s="111" t="s">
        <v>66</v>
      </c>
      <c r="G6" s="111" t="s">
        <v>80</v>
      </c>
      <c r="H6" s="12" t="s">
        <v>79</v>
      </c>
      <c r="I6" s="97" t="s">
        <v>11</v>
      </c>
      <c r="J6" s="227">
        <v>95000000</v>
      </c>
      <c r="K6" s="15" t="s">
        <v>387</v>
      </c>
      <c r="L6" s="15" t="s">
        <v>24</v>
      </c>
      <c r="M6" s="170">
        <v>95000000</v>
      </c>
      <c r="N6" s="248">
        <f t="shared" si="1"/>
        <v>0</v>
      </c>
      <c r="O6" s="17"/>
      <c r="P6" s="58" t="str">
        <f t="shared" si="2"/>
        <v>OK</v>
      </c>
      <c r="Q6" s="20"/>
      <c r="R6" s="20"/>
      <c r="S6" s="20"/>
      <c r="T6">
        <v>8</v>
      </c>
      <c r="U6">
        <v>80</v>
      </c>
    </row>
    <row r="7" spans="1:28" ht="13.5" customHeight="1">
      <c r="A7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7" s="9">
        <v>35</v>
      </c>
      <c r="C7" s="111" t="str">
        <f t="shared" si="0"/>
        <v>1级-2级</v>
      </c>
      <c r="D7" s="111" t="s">
        <v>64</v>
      </c>
      <c r="E7" s="111" t="s">
        <v>65</v>
      </c>
      <c r="F7" s="111" t="s">
        <v>66</v>
      </c>
      <c r="G7" s="111" t="s">
        <v>83</v>
      </c>
      <c r="H7" s="12" t="s">
        <v>99</v>
      </c>
      <c r="I7" s="97" t="s">
        <v>21</v>
      </c>
      <c r="J7" s="227">
        <v>45000000</v>
      </c>
      <c r="K7" s="12" t="s">
        <v>100</v>
      </c>
      <c r="L7" s="12" t="s">
        <v>23</v>
      </c>
      <c r="M7" s="170">
        <v>45000000</v>
      </c>
      <c r="N7" s="248">
        <f t="shared" si="1"/>
        <v>0</v>
      </c>
      <c r="O7" s="17"/>
      <c r="P7" s="58" t="str">
        <f t="shared" si="2"/>
        <v>OK</v>
      </c>
      <c r="Q7" s="20"/>
      <c r="R7" s="20"/>
      <c r="S7" s="20"/>
      <c r="T7">
        <v>35</v>
      </c>
      <c r="U7">
        <v>81</v>
      </c>
      <c r="V7" s="162"/>
      <c r="W7" s="162"/>
      <c r="X7" s="162"/>
      <c r="Y7" s="162"/>
      <c r="Z7" s="162"/>
      <c r="AA7" s="162"/>
      <c r="AB7" s="162"/>
    </row>
    <row r="8" spans="1:28" ht="13" customHeight="1">
      <c r="A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8" s="9">
        <v>864</v>
      </c>
      <c r="C8" s="111" t="str">
        <f t="shared" si="0"/>
        <v>2级-2级</v>
      </c>
      <c r="D8" s="111" t="s">
        <v>66</v>
      </c>
      <c r="E8" s="111" t="s">
        <v>78</v>
      </c>
      <c r="F8" s="111" t="s">
        <v>66</v>
      </c>
      <c r="G8" s="386" t="s">
        <v>696</v>
      </c>
      <c r="H8" s="219" t="s">
        <v>297</v>
      </c>
      <c r="I8" s="222" t="s">
        <v>3</v>
      </c>
      <c r="J8" s="227">
        <v>32881979.93</v>
      </c>
      <c r="K8" s="22"/>
      <c r="L8" s="345" t="s">
        <v>6</v>
      </c>
      <c r="M8" s="352">
        <v>31630971.859999999</v>
      </c>
      <c r="N8" s="248">
        <f t="shared" si="1"/>
        <v>1251008.0700000003</v>
      </c>
      <c r="O8" s="20"/>
      <c r="P8" s="58" t="str">
        <f t="shared" si="2"/>
        <v>待核对</v>
      </c>
      <c r="Q8" s="20"/>
      <c r="R8" s="20"/>
      <c r="S8" s="20"/>
      <c r="T8">
        <v>45</v>
      </c>
      <c r="U8">
        <v>5</v>
      </c>
      <c r="V8" s="162"/>
      <c r="W8" s="162"/>
      <c r="X8" s="162"/>
      <c r="Y8" s="162"/>
      <c r="Z8" s="162"/>
      <c r="AA8" s="162"/>
      <c r="AB8" s="162"/>
    </row>
    <row r="9" spans="1:28" ht="39" customHeight="1">
      <c r="A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" s="9">
        <v>640</v>
      </c>
      <c r="C9" s="111" t="s">
        <v>506</v>
      </c>
      <c r="D9" s="111" t="s">
        <v>66</v>
      </c>
      <c r="E9" s="111" t="s">
        <v>175</v>
      </c>
      <c r="F9" s="111" t="s">
        <v>66</v>
      </c>
      <c r="G9" s="111" t="s">
        <v>446</v>
      </c>
      <c r="H9" s="194" t="s">
        <v>513</v>
      </c>
      <c r="I9" s="222" t="s">
        <v>3</v>
      </c>
      <c r="J9" s="390">
        <v>32168543.109999999</v>
      </c>
      <c r="K9" s="217" t="s">
        <v>403</v>
      </c>
      <c r="L9" s="237" t="s">
        <v>6</v>
      </c>
      <c r="M9" s="249">
        <v>32113548.530000001</v>
      </c>
      <c r="N9" s="248">
        <f t="shared" si="1"/>
        <v>54994.579999998212</v>
      </c>
      <c r="O9" s="20"/>
      <c r="P9" s="58" t="str">
        <f t="shared" si="2"/>
        <v>待核对</v>
      </c>
      <c r="Q9" s="20"/>
      <c r="R9" s="20"/>
      <c r="S9" s="20"/>
      <c r="T9">
        <v>65</v>
      </c>
      <c r="U9">
        <v>38</v>
      </c>
    </row>
    <row r="10" spans="1:28" ht="13" customHeight="1">
      <c r="A1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0" s="9">
        <v>47</v>
      </c>
      <c r="C10" s="111" t="str">
        <f t="shared" ref="C10:C41" si="3">TEXT(D10,"000")&amp;"-"&amp;TEXT(F10,"000")</f>
        <v>1级-2级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76" t="s">
        <v>108</v>
      </c>
      <c r="I10" s="222" t="s">
        <v>5</v>
      </c>
      <c r="J10" s="227">
        <v>30000000</v>
      </c>
      <c r="K10" s="22"/>
      <c r="L10" s="258" t="s">
        <v>23</v>
      </c>
      <c r="M10" s="315">
        <v>30000000</v>
      </c>
      <c r="N10" s="248">
        <f t="shared" si="1"/>
        <v>0</v>
      </c>
      <c r="O10" s="20"/>
      <c r="P10" s="58" t="str">
        <f t="shared" si="2"/>
        <v>OK</v>
      </c>
      <c r="Q10" s="20"/>
      <c r="R10" s="20"/>
      <c r="S10" s="20"/>
      <c r="T10">
        <v>47</v>
      </c>
      <c r="U10">
        <v>82</v>
      </c>
      <c r="V10" s="169"/>
      <c r="W10" s="169"/>
      <c r="X10" s="169"/>
      <c r="Y10" s="169"/>
      <c r="Z10" s="169"/>
      <c r="AA10" s="169"/>
      <c r="AB10" s="169"/>
    </row>
    <row r="11" spans="1:28" ht="39" customHeight="1">
      <c r="A1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" s="9">
        <v>807</v>
      </c>
      <c r="C11" s="218" t="str">
        <f t="shared" si="3"/>
        <v>3级-2级</v>
      </c>
      <c r="D11" s="218" t="s">
        <v>69</v>
      </c>
      <c r="E11" s="218" t="s">
        <v>194</v>
      </c>
      <c r="F11" s="218" t="s">
        <v>66</v>
      </c>
      <c r="G11" s="218" t="s">
        <v>84</v>
      </c>
      <c r="H11" s="76" t="s">
        <v>129</v>
      </c>
      <c r="I11" s="195" t="s">
        <v>5</v>
      </c>
      <c r="J11" s="227">
        <v>25392913.949999999</v>
      </c>
      <c r="K11" s="54" t="s">
        <v>228</v>
      </c>
      <c r="L11" s="237" t="s">
        <v>6</v>
      </c>
      <c r="M11" s="249">
        <v>25392913.949999999</v>
      </c>
      <c r="N11" s="248">
        <f t="shared" si="1"/>
        <v>0</v>
      </c>
      <c r="O11" s="58"/>
      <c r="P11" s="58" t="str">
        <f t="shared" si="2"/>
        <v>OK</v>
      </c>
      <c r="Q11" s="58"/>
      <c r="R11" s="58"/>
      <c r="S11" s="58"/>
      <c r="T11">
        <v>472</v>
      </c>
      <c r="U11">
        <v>43</v>
      </c>
    </row>
    <row r="12" spans="1:28" ht="26.15" customHeight="1">
      <c r="A1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" s="9">
        <v>869</v>
      </c>
      <c r="C12" s="111" t="str">
        <f t="shared" si="3"/>
        <v>2级-2级</v>
      </c>
      <c r="D12" s="111" t="s">
        <v>66</v>
      </c>
      <c r="E12" s="111" t="s">
        <v>78</v>
      </c>
      <c r="F12" s="111" t="s">
        <v>66</v>
      </c>
      <c r="G12" s="111" t="s">
        <v>109</v>
      </c>
      <c r="H12" s="112" t="s">
        <v>698</v>
      </c>
      <c r="I12" s="97" t="s">
        <v>24</v>
      </c>
      <c r="J12" s="227">
        <v>22546518.079999998</v>
      </c>
      <c r="K12" s="22"/>
      <c r="L12" s="174" t="s">
        <v>14</v>
      </c>
      <c r="M12" s="261">
        <v>22546518.079999998</v>
      </c>
      <c r="N12" s="248">
        <f t="shared" si="1"/>
        <v>0</v>
      </c>
      <c r="O12" s="20"/>
      <c r="P12" s="58" t="str">
        <f t="shared" si="2"/>
        <v>OK</v>
      </c>
      <c r="Q12" s="20"/>
      <c r="R12" s="20"/>
      <c r="S12" s="20"/>
      <c r="T12">
        <v>50</v>
      </c>
      <c r="U12">
        <v>83</v>
      </c>
      <c r="V12" s="169"/>
      <c r="W12" s="169"/>
      <c r="X12" s="169"/>
      <c r="Y12" s="169"/>
      <c r="Z12" s="169"/>
      <c r="AA12" s="169"/>
      <c r="AB12" s="169"/>
    </row>
    <row r="13" spans="1:28" ht="39" customHeight="1">
      <c r="A13" s="147" t="str">
        <f>HYPERLINK("C:\Users\chizh\Desktop\ffcell\提取结果.xlsx#'4内部关联现金流-1'!A1","[提取结果.xlsx]4内部关联现金流-1")</f>
        <v>[提取结果.xlsx]4内部关联现金流-1</v>
      </c>
      <c r="B13" s="9">
        <v>549</v>
      </c>
      <c r="C13" s="111" t="str">
        <f t="shared" si="3"/>
        <v>3级-3级</v>
      </c>
      <c r="D13" s="111" t="s">
        <v>69</v>
      </c>
      <c r="E13" s="111" t="s">
        <v>415</v>
      </c>
      <c r="F13" s="111" t="s">
        <v>69</v>
      </c>
      <c r="G13" s="111" t="s">
        <v>371</v>
      </c>
      <c r="H13" s="194" t="s">
        <v>297</v>
      </c>
      <c r="I13" s="222" t="s">
        <v>3</v>
      </c>
      <c r="J13" s="227">
        <v>22303729.100000001</v>
      </c>
      <c r="K13" s="22" t="s">
        <v>608</v>
      </c>
      <c r="L13" s="237" t="s">
        <v>6</v>
      </c>
      <c r="M13" s="249">
        <v>22303729.100000001</v>
      </c>
      <c r="N13" s="248">
        <f t="shared" si="1"/>
        <v>0</v>
      </c>
      <c r="O13" s="20"/>
      <c r="P13" s="58" t="str">
        <f t="shared" si="2"/>
        <v>OK</v>
      </c>
      <c r="Q13" s="20"/>
      <c r="R13" s="20"/>
      <c r="S13" s="20"/>
      <c r="T13">
        <v>91</v>
      </c>
      <c r="U13">
        <v>84</v>
      </c>
    </row>
    <row r="14" spans="1:28" ht="13.5" customHeight="1">
      <c r="A1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4" s="9">
        <v>38</v>
      </c>
      <c r="C14" s="111" t="str">
        <f t="shared" si="3"/>
        <v>1级-2级</v>
      </c>
      <c r="D14" s="111" t="s">
        <v>64</v>
      </c>
      <c r="E14" s="111" t="s">
        <v>65</v>
      </c>
      <c r="F14" s="111" t="s">
        <v>66</v>
      </c>
      <c r="G14" s="111" t="s">
        <v>67</v>
      </c>
      <c r="H14" s="76" t="s">
        <v>100</v>
      </c>
      <c r="I14" s="97" t="s">
        <v>23</v>
      </c>
      <c r="J14" s="227">
        <v>20000000</v>
      </c>
      <c r="K14" s="22"/>
      <c r="L14" s="258" t="s">
        <v>5</v>
      </c>
      <c r="M14" s="266">
        <v>20000000</v>
      </c>
      <c r="N14" s="248">
        <f t="shared" si="1"/>
        <v>0</v>
      </c>
      <c r="O14" s="20"/>
      <c r="P14" s="58" t="str">
        <f t="shared" si="2"/>
        <v>OK</v>
      </c>
      <c r="Q14" s="20"/>
      <c r="R14" s="20"/>
      <c r="S14" s="20"/>
      <c r="T14">
        <v>38</v>
      </c>
      <c r="U14">
        <v>85</v>
      </c>
      <c r="V14" s="164"/>
      <c r="W14" s="165"/>
      <c r="X14" s="166"/>
      <c r="Y14" s="166"/>
      <c r="Z14" s="167"/>
      <c r="AA14" s="168">
        <f>ROUND(J14-W14-Z14,2)</f>
        <v>20000000</v>
      </c>
      <c r="AB14" s="168" t="e">
        <f>ROUND(M14+P14-S14,2)</f>
        <v>#VALUE!</v>
      </c>
    </row>
    <row r="15" spans="1:28" ht="13.5" customHeight="1">
      <c r="A1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5" s="9">
        <v>253</v>
      </c>
      <c r="C15" s="111" t="str">
        <f t="shared" si="3"/>
        <v>2级-2级</v>
      </c>
      <c r="D15" s="111" t="s">
        <v>66</v>
      </c>
      <c r="E15" s="111" t="s">
        <v>303</v>
      </c>
      <c r="F15" s="111" t="s">
        <v>66</v>
      </c>
      <c r="G15" s="386" t="s">
        <v>82</v>
      </c>
      <c r="H15" s="112" t="s">
        <v>271</v>
      </c>
      <c r="I15" s="97" t="s">
        <v>21</v>
      </c>
      <c r="J15" s="227">
        <v>12600000</v>
      </c>
      <c r="K15" s="54" t="s">
        <v>68</v>
      </c>
      <c r="L15" s="55" t="s">
        <v>5</v>
      </c>
      <c r="M15" s="203">
        <v>12600000</v>
      </c>
      <c r="N15" s="248">
        <f t="shared" si="1"/>
        <v>0</v>
      </c>
      <c r="O15" s="58"/>
      <c r="P15" s="58" t="str">
        <f t="shared" si="2"/>
        <v>OK</v>
      </c>
      <c r="Q15" s="58"/>
      <c r="R15" s="58"/>
      <c r="S15" s="58"/>
      <c r="T15">
        <v>72</v>
      </c>
      <c r="U15">
        <v>1</v>
      </c>
    </row>
    <row r="16" spans="1:28" ht="13.5" customHeight="1">
      <c r="A1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6" s="9">
        <v>6</v>
      </c>
      <c r="C16" s="111" t="str">
        <f t="shared" si="3"/>
        <v>1级-4级</v>
      </c>
      <c r="D16" s="111" t="s">
        <v>64</v>
      </c>
      <c r="E16" s="396" t="s">
        <v>65</v>
      </c>
      <c r="F16" s="396" t="s">
        <v>72</v>
      </c>
      <c r="G16" s="396" t="s">
        <v>76</v>
      </c>
      <c r="H16" s="12" t="s">
        <v>77</v>
      </c>
      <c r="I16" s="222" t="s">
        <v>5</v>
      </c>
      <c r="J16" s="227">
        <v>11489743.130000001</v>
      </c>
      <c r="K16" s="15" t="s">
        <v>165</v>
      </c>
      <c r="L16" s="15" t="s">
        <v>6</v>
      </c>
      <c r="M16" s="170">
        <v>11478938.880000001</v>
      </c>
      <c r="N16" s="248">
        <f t="shared" si="1"/>
        <v>10804.25</v>
      </c>
      <c r="O16" s="17"/>
      <c r="P16" s="58" t="str">
        <f t="shared" si="2"/>
        <v>待核对</v>
      </c>
      <c r="Q16" s="20"/>
      <c r="R16" s="20"/>
      <c r="S16" s="20"/>
      <c r="T16">
        <v>6</v>
      </c>
      <c r="U16">
        <v>53</v>
      </c>
      <c r="V16" s="169"/>
      <c r="W16" s="169"/>
      <c r="X16" s="169"/>
      <c r="Y16" s="169"/>
      <c r="Z16" s="169"/>
      <c r="AA16" s="169"/>
      <c r="AB16" s="169"/>
    </row>
    <row r="17" spans="1:28" ht="13.5" customHeight="1">
      <c r="A17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7" s="9">
        <v>48</v>
      </c>
      <c r="C17" s="111" t="str">
        <f t="shared" si="3"/>
        <v>1级-2级</v>
      </c>
      <c r="D17" s="111" t="s">
        <v>64</v>
      </c>
      <c r="E17" s="111" t="s">
        <v>65</v>
      </c>
      <c r="F17" s="111" t="s">
        <v>66</v>
      </c>
      <c r="G17" s="111" t="s">
        <v>109</v>
      </c>
      <c r="H17" s="76" t="s">
        <v>110</v>
      </c>
      <c r="I17" s="97" t="s">
        <v>11</v>
      </c>
      <c r="J17" s="227">
        <v>10961182.65</v>
      </c>
      <c r="K17" s="22"/>
      <c r="L17" s="264" t="s">
        <v>18</v>
      </c>
      <c r="M17" s="266">
        <v>10961182.65</v>
      </c>
      <c r="N17" s="248">
        <f t="shared" si="1"/>
        <v>0</v>
      </c>
      <c r="O17" s="20"/>
      <c r="P17" s="58" t="str">
        <f t="shared" si="2"/>
        <v>OK</v>
      </c>
      <c r="Q17" s="20"/>
      <c r="R17" s="20"/>
      <c r="S17" s="20"/>
      <c r="T17">
        <v>48</v>
      </c>
      <c r="U17">
        <v>86</v>
      </c>
    </row>
    <row r="18" spans="1:28" ht="39" customHeight="1">
      <c r="A1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8" s="9">
        <v>206</v>
      </c>
      <c r="C18" s="111" t="str">
        <f t="shared" si="3"/>
        <v>2级-2级</v>
      </c>
      <c r="D18" s="111" t="s">
        <v>66</v>
      </c>
      <c r="E18" s="111" t="s">
        <v>270</v>
      </c>
      <c r="F18" s="111" t="s">
        <v>66</v>
      </c>
      <c r="G18" s="111" t="s">
        <v>95</v>
      </c>
      <c r="H18" s="76" t="s">
        <v>274</v>
      </c>
      <c r="I18" s="222" t="s">
        <v>9</v>
      </c>
      <c r="J18" s="227">
        <v>10899000</v>
      </c>
      <c r="K18" s="54" t="s">
        <v>256</v>
      </c>
      <c r="L18" s="237" t="s">
        <v>5</v>
      </c>
      <c r="M18" s="238">
        <v>10899000</v>
      </c>
      <c r="N18" s="248">
        <f t="shared" si="1"/>
        <v>0</v>
      </c>
      <c r="O18" s="58"/>
      <c r="P18" s="58" t="str">
        <f t="shared" si="2"/>
        <v>OK</v>
      </c>
      <c r="Q18" s="58"/>
      <c r="R18" s="58"/>
      <c r="S18" s="58"/>
      <c r="T18">
        <v>16</v>
      </c>
      <c r="U18">
        <v>16</v>
      </c>
      <c r="V18" s="164"/>
      <c r="W18" s="165"/>
      <c r="X18" s="166"/>
      <c r="Y18" s="166"/>
      <c r="Z18" s="167"/>
      <c r="AA18" s="168">
        <f>ROUND(J18-W18-Z18,2)</f>
        <v>10899000</v>
      </c>
      <c r="AB18" s="168" t="e">
        <f>ROUND(M18+P18-S18,2)</f>
        <v>#VALUE!</v>
      </c>
    </row>
    <row r="19" spans="1:28" ht="13.5" customHeight="1">
      <c r="A19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9" s="9">
        <v>17</v>
      </c>
      <c r="C19" s="111" t="str">
        <f t="shared" si="3"/>
        <v>1级-2级</v>
      </c>
      <c r="D19" s="111" t="s">
        <v>64</v>
      </c>
      <c r="E19" s="111" t="s">
        <v>65</v>
      </c>
      <c r="F19" s="111" t="s">
        <v>66</v>
      </c>
      <c r="G19" s="111" t="s">
        <v>89</v>
      </c>
      <c r="H19" s="12" t="s">
        <v>79</v>
      </c>
      <c r="I19" s="97" t="s">
        <v>11</v>
      </c>
      <c r="J19" s="227">
        <v>10700447.810000001</v>
      </c>
      <c r="K19" s="15"/>
      <c r="L19" s="265" t="s">
        <v>735</v>
      </c>
      <c r="M19" s="263">
        <v>10700447.810000001</v>
      </c>
      <c r="N19" s="248">
        <f t="shared" si="1"/>
        <v>0</v>
      </c>
      <c r="O19" s="17"/>
      <c r="P19" s="58" t="str">
        <f t="shared" si="2"/>
        <v>OK</v>
      </c>
      <c r="Q19" s="20"/>
      <c r="R19" s="20"/>
      <c r="S19" s="20"/>
      <c r="T19">
        <v>17</v>
      </c>
      <c r="U19">
        <v>87</v>
      </c>
    </row>
    <row r="20" spans="1:28" ht="13.5" customHeight="1">
      <c r="A2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0" s="9">
        <v>12</v>
      </c>
      <c r="C20" s="111" t="str">
        <f t="shared" si="3"/>
        <v>1级-2级</v>
      </c>
      <c r="D20" s="111" t="s">
        <v>64</v>
      </c>
      <c r="E20" s="111" t="s">
        <v>65</v>
      </c>
      <c r="F20" s="111" t="s">
        <v>66</v>
      </c>
      <c r="G20" s="111" t="s">
        <v>84</v>
      </c>
      <c r="H20" s="12" t="s">
        <v>79</v>
      </c>
      <c r="I20" s="97" t="s">
        <v>11</v>
      </c>
      <c r="J20" s="227">
        <v>10329040.84</v>
      </c>
      <c r="K20" s="15" t="s">
        <v>239</v>
      </c>
      <c r="L20" s="15" t="s">
        <v>24</v>
      </c>
      <c r="M20" s="170">
        <v>10329040.84</v>
      </c>
      <c r="N20" s="248">
        <f t="shared" si="1"/>
        <v>0</v>
      </c>
      <c r="O20" s="17"/>
      <c r="P20" s="58" t="str">
        <f t="shared" si="2"/>
        <v>OK</v>
      </c>
      <c r="Q20" s="20"/>
      <c r="R20" s="20"/>
      <c r="S20" s="20"/>
      <c r="T20">
        <v>12</v>
      </c>
      <c r="U20">
        <v>88</v>
      </c>
      <c r="V20" s="292"/>
      <c r="W20" s="292"/>
      <c r="X20" s="292"/>
      <c r="Y20" s="292"/>
      <c r="Z20" s="292"/>
      <c r="AA20" s="292"/>
      <c r="AB20" s="292"/>
    </row>
    <row r="21" spans="1:28" ht="39" customHeight="1">
      <c r="A2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" s="9">
        <v>434</v>
      </c>
      <c r="C21" s="224" t="str">
        <f t="shared" si="3"/>
        <v>003-001</v>
      </c>
      <c r="D21" s="224">
        <v>3</v>
      </c>
      <c r="E21" s="224" t="s">
        <v>372</v>
      </c>
      <c r="F21" s="224">
        <v>1</v>
      </c>
      <c r="G21" s="219" t="s">
        <v>65</v>
      </c>
      <c r="H21" s="219" t="s">
        <v>99</v>
      </c>
      <c r="I21" s="97" t="s">
        <v>26</v>
      </c>
      <c r="J21" s="227">
        <v>10000000</v>
      </c>
      <c r="K21" s="22" t="s">
        <v>91</v>
      </c>
      <c r="L21" s="276" t="s">
        <v>456</v>
      </c>
      <c r="M21" s="266">
        <v>10000000</v>
      </c>
      <c r="N21" s="248">
        <f t="shared" si="1"/>
        <v>0</v>
      </c>
      <c r="O21" s="20"/>
      <c r="P21" s="58" t="str">
        <f t="shared" si="2"/>
        <v>OK</v>
      </c>
      <c r="Q21" s="20"/>
      <c r="R21" s="20"/>
      <c r="S21" s="20"/>
      <c r="T21" s="149">
        <v>2</v>
      </c>
      <c r="U21">
        <v>89</v>
      </c>
      <c r="V21" s="169"/>
      <c r="W21" s="169"/>
      <c r="X21" s="169"/>
      <c r="Y21" s="169"/>
      <c r="Z21" s="169"/>
      <c r="AA21" s="169"/>
      <c r="AB21" s="169"/>
    </row>
    <row r="22" spans="1:28" ht="13.5" customHeight="1">
      <c r="A2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" s="9">
        <v>215</v>
      </c>
      <c r="C22" s="111" t="str">
        <f t="shared" si="3"/>
        <v>2级-2级</v>
      </c>
      <c r="D22" s="111" t="s">
        <v>66</v>
      </c>
      <c r="E22" s="111" t="s">
        <v>109</v>
      </c>
      <c r="F22" s="111" t="s">
        <v>66</v>
      </c>
      <c r="G22" s="111" t="s">
        <v>84</v>
      </c>
      <c r="H22" s="219" t="s">
        <v>276</v>
      </c>
      <c r="I22" s="222" t="s">
        <v>5</v>
      </c>
      <c r="J22" s="227">
        <v>9877415.9399999995</v>
      </c>
      <c r="K22" s="54"/>
      <c r="L22" s="276" t="s">
        <v>18</v>
      </c>
      <c r="M22" s="277">
        <v>9877415.9399999995</v>
      </c>
      <c r="N22" s="248">
        <f t="shared" si="1"/>
        <v>0</v>
      </c>
      <c r="O22" s="58"/>
      <c r="P22" s="58" t="str">
        <f t="shared" si="2"/>
        <v>OK</v>
      </c>
      <c r="Q22" s="58"/>
      <c r="R22" s="58"/>
      <c r="S22" s="58"/>
      <c r="T22">
        <v>33</v>
      </c>
      <c r="U22">
        <v>90</v>
      </c>
    </row>
    <row r="23" spans="1:28" ht="25.5" customHeight="1">
      <c r="A2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" s="9">
        <v>338</v>
      </c>
      <c r="C23" s="224" t="str">
        <f t="shared" si="3"/>
        <v>4级-1级</v>
      </c>
      <c r="D23" s="111" t="s">
        <v>72</v>
      </c>
      <c r="E23" s="396" t="s">
        <v>76</v>
      </c>
      <c r="F23" s="230" t="s">
        <v>64</v>
      </c>
      <c r="G23" s="387" t="s">
        <v>65</v>
      </c>
      <c r="H23" s="194" t="s">
        <v>306</v>
      </c>
      <c r="I23" s="222" t="s">
        <v>3</v>
      </c>
      <c r="J23" s="227">
        <v>9702394.8300000001</v>
      </c>
      <c r="K23" s="250" t="s">
        <v>732</v>
      </c>
      <c r="L23" s="251" t="s">
        <v>733</v>
      </c>
      <c r="M23" s="238">
        <v>7032394.8300000001</v>
      </c>
      <c r="N23" s="248">
        <f t="shared" si="1"/>
        <v>2670000</v>
      </c>
      <c r="O23" s="20"/>
      <c r="P23" s="58" t="str">
        <f t="shared" si="2"/>
        <v>待核对</v>
      </c>
      <c r="Q23" s="20"/>
      <c r="R23" s="20"/>
      <c r="S23" s="20"/>
      <c r="T23">
        <v>1</v>
      </c>
      <c r="U23">
        <v>2</v>
      </c>
    </row>
    <row r="24" spans="1:28" ht="12.75" customHeight="1">
      <c r="A2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4" s="9">
        <v>45</v>
      </c>
      <c r="C24" s="111" t="str">
        <f t="shared" si="3"/>
        <v>1级-2级</v>
      </c>
      <c r="D24" s="111" t="s">
        <v>64</v>
      </c>
      <c r="E24" s="111" t="s">
        <v>65</v>
      </c>
      <c r="F24" s="111" t="s">
        <v>66</v>
      </c>
      <c r="G24" s="111" t="s">
        <v>90</v>
      </c>
      <c r="H24" s="76" t="s">
        <v>105</v>
      </c>
      <c r="I24" s="222" t="s">
        <v>5</v>
      </c>
      <c r="J24" s="227">
        <v>9404850</v>
      </c>
      <c r="K24" s="22"/>
      <c r="L24" s="262" t="s">
        <v>15</v>
      </c>
      <c r="M24" s="263">
        <v>9404850</v>
      </c>
      <c r="N24" s="248">
        <f t="shared" si="1"/>
        <v>0</v>
      </c>
      <c r="O24" s="20"/>
      <c r="P24" s="58" t="str">
        <f t="shared" si="2"/>
        <v>OK</v>
      </c>
      <c r="Q24" s="20"/>
      <c r="R24" s="20"/>
      <c r="S24" s="20"/>
      <c r="T24">
        <v>45</v>
      </c>
      <c r="U24">
        <v>91</v>
      </c>
      <c r="V24" s="162"/>
      <c r="W24" s="162"/>
      <c r="X24" s="162"/>
      <c r="Y24" s="162"/>
      <c r="Z24" s="162"/>
      <c r="AA24" s="162"/>
      <c r="AB24" s="162"/>
    </row>
    <row r="25" spans="1:28" ht="39" customHeight="1">
      <c r="A2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" s="9">
        <v>203</v>
      </c>
      <c r="C25" s="111" t="str">
        <f t="shared" si="3"/>
        <v>2级-2级</v>
      </c>
      <c r="D25" s="111" t="s">
        <v>66</v>
      </c>
      <c r="E25" s="111" t="s">
        <v>270</v>
      </c>
      <c r="F25" s="111" t="s">
        <v>66</v>
      </c>
      <c r="G25" s="111" t="s">
        <v>172</v>
      </c>
      <c r="H25" s="76" t="s">
        <v>108</v>
      </c>
      <c r="I25" s="222" t="s">
        <v>5</v>
      </c>
      <c r="J25" s="227">
        <v>9321386.2200000007</v>
      </c>
      <c r="K25" s="54" t="s">
        <v>274</v>
      </c>
      <c r="L25" s="237" t="s">
        <v>9</v>
      </c>
      <c r="M25" s="238">
        <v>9321386.2200000007</v>
      </c>
      <c r="N25" s="248">
        <f t="shared" si="1"/>
        <v>0</v>
      </c>
      <c r="O25" s="58"/>
      <c r="P25" s="58" t="str">
        <f t="shared" si="2"/>
        <v>OK</v>
      </c>
      <c r="Q25" s="58"/>
      <c r="R25" s="58"/>
      <c r="S25" s="58"/>
      <c r="T25">
        <v>13</v>
      </c>
      <c r="U25">
        <v>92</v>
      </c>
      <c r="V25" s="169"/>
      <c r="W25" s="169"/>
      <c r="X25" s="169"/>
      <c r="Y25" s="169"/>
      <c r="Z25" s="169"/>
      <c r="AA25" s="169"/>
      <c r="AB25" s="169"/>
    </row>
    <row r="26" spans="1:28" ht="13.5" customHeight="1">
      <c r="A2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6" s="9">
        <v>7</v>
      </c>
      <c r="C26" s="111" t="str">
        <f t="shared" si="3"/>
        <v>1级-2级</v>
      </c>
      <c r="D26" s="111" t="s">
        <v>64</v>
      </c>
      <c r="E26" s="111" t="s">
        <v>65</v>
      </c>
      <c r="F26" s="111" t="s">
        <v>66</v>
      </c>
      <c r="G26" s="111" t="s">
        <v>78</v>
      </c>
      <c r="H26" s="12" t="s">
        <v>79</v>
      </c>
      <c r="I26" s="97" t="s">
        <v>11</v>
      </c>
      <c r="J26" s="227">
        <v>8979980.8000000007</v>
      </c>
      <c r="K26" s="15"/>
      <c r="L26" s="265" t="s">
        <v>24</v>
      </c>
      <c r="M26" s="263">
        <v>8979980.8000000007</v>
      </c>
      <c r="N26" s="248">
        <f t="shared" si="1"/>
        <v>0</v>
      </c>
      <c r="O26" s="17"/>
      <c r="P26" s="58" t="str">
        <f t="shared" si="2"/>
        <v>OK</v>
      </c>
      <c r="Q26" s="20"/>
      <c r="R26" s="20"/>
      <c r="S26" s="20"/>
      <c r="T26">
        <v>7</v>
      </c>
      <c r="U26">
        <v>93</v>
      </c>
    </row>
    <row r="27" spans="1:28" ht="39" customHeight="1">
      <c r="A27" s="147" t="str">
        <f>HYPERLINK("C:\Users\chizh\Desktop\ffcell\提取结果.xlsx#'4内部关联现金流-1'!A1","[提取结果.xlsx]4内部关联现金流-1")</f>
        <v>[提取结果.xlsx]4内部关联现金流-1</v>
      </c>
      <c r="B27" s="9">
        <v>556</v>
      </c>
      <c r="C27" s="111" t="str">
        <f t="shared" si="3"/>
        <v>3级-2级</v>
      </c>
      <c r="D27" s="111" t="s">
        <v>69</v>
      </c>
      <c r="E27" s="111" t="s">
        <v>415</v>
      </c>
      <c r="F27" s="111" t="s">
        <v>66</v>
      </c>
      <c r="G27" s="111" t="s">
        <v>175</v>
      </c>
      <c r="H27" s="76" t="s">
        <v>479</v>
      </c>
      <c r="I27" s="222" t="s">
        <v>6</v>
      </c>
      <c r="J27" s="227">
        <v>8380766.04</v>
      </c>
      <c r="K27" s="217" t="s">
        <v>513</v>
      </c>
      <c r="L27" s="237" t="s">
        <v>3</v>
      </c>
      <c r="M27" s="249">
        <v>8380766.04</v>
      </c>
      <c r="N27" s="248">
        <f t="shared" si="1"/>
        <v>0</v>
      </c>
      <c r="O27" s="20"/>
      <c r="P27" s="58" t="str">
        <f t="shared" si="2"/>
        <v>OK</v>
      </c>
      <c r="Q27" s="20"/>
      <c r="R27" s="20"/>
      <c r="S27" s="20"/>
      <c r="T27">
        <v>99</v>
      </c>
      <c r="U27">
        <v>94</v>
      </c>
    </row>
    <row r="28" spans="1:28" ht="13.5" customHeight="1">
      <c r="A28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28" s="9">
        <v>155</v>
      </c>
      <c r="C28" s="111" t="str">
        <f t="shared" si="3"/>
        <v>2级-3级</v>
      </c>
      <c r="D28" s="111" t="s">
        <v>66</v>
      </c>
      <c r="E28" s="111" t="s">
        <v>84</v>
      </c>
      <c r="F28" s="111" t="s">
        <v>69</v>
      </c>
      <c r="G28" s="111" t="s">
        <v>231</v>
      </c>
      <c r="H28" s="112" t="s">
        <v>232</v>
      </c>
      <c r="I28" s="222" t="s">
        <v>6</v>
      </c>
      <c r="J28" s="227">
        <v>8116227.2300000004</v>
      </c>
      <c r="K28" s="22"/>
      <c r="L28" s="276" t="s">
        <v>739</v>
      </c>
      <c r="M28" s="266">
        <v>8116227.2300000004</v>
      </c>
      <c r="N28" s="248">
        <f t="shared" si="1"/>
        <v>0</v>
      </c>
      <c r="O28" s="20"/>
      <c r="P28" s="58" t="str">
        <f t="shared" si="2"/>
        <v>OK</v>
      </c>
      <c r="Q28" s="20"/>
      <c r="R28" s="20"/>
      <c r="S28" s="20"/>
      <c r="T28">
        <v>6</v>
      </c>
      <c r="U28">
        <v>95</v>
      </c>
      <c r="V28" s="162"/>
      <c r="W28" s="162"/>
      <c r="X28" s="162"/>
      <c r="Y28" s="162"/>
      <c r="Z28" s="162"/>
      <c r="AA28" s="162"/>
      <c r="AB28" s="162"/>
    </row>
    <row r="29" spans="1:28" ht="39" customHeight="1">
      <c r="A2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" s="9">
        <v>400</v>
      </c>
      <c r="C29" s="224" t="str">
        <f t="shared" si="3"/>
        <v>4级-3级</v>
      </c>
      <c r="D29" s="111" t="s">
        <v>72</v>
      </c>
      <c r="E29" s="111" t="s">
        <v>76</v>
      </c>
      <c r="F29" s="111" t="s">
        <v>69</v>
      </c>
      <c r="G29" s="111" t="s">
        <v>153</v>
      </c>
      <c r="H29" s="194" t="s">
        <v>165</v>
      </c>
      <c r="I29" s="222" t="s">
        <v>6</v>
      </c>
      <c r="J29" s="227">
        <v>7986357.8000000007</v>
      </c>
      <c r="K29" s="22" t="s">
        <v>129</v>
      </c>
      <c r="L29" s="237" t="s">
        <v>3</v>
      </c>
      <c r="M29" s="249">
        <v>7986357.8000000007</v>
      </c>
      <c r="N29" s="248">
        <f t="shared" si="1"/>
        <v>0</v>
      </c>
      <c r="O29" s="20"/>
      <c r="P29" s="58" t="str">
        <f t="shared" si="2"/>
        <v>OK</v>
      </c>
      <c r="Q29" s="20"/>
      <c r="R29" s="20"/>
      <c r="S29" s="20"/>
      <c r="T29">
        <v>67</v>
      </c>
      <c r="U29">
        <v>62</v>
      </c>
      <c r="V29" s="169"/>
      <c r="W29" s="169"/>
      <c r="X29" s="169"/>
      <c r="Y29" s="169"/>
      <c r="Z29" s="169"/>
      <c r="AA29" s="169"/>
      <c r="AB29" s="169"/>
    </row>
    <row r="30" spans="1:28" ht="13.5" customHeight="1">
      <c r="A3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0" s="9">
        <v>13</v>
      </c>
      <c r="C30" s="111" t="str">
        <f t="shared" si="3"/>
        <v>1级-2级</v>
      </c>
      <c r="D30" s="111" t="s">
        <v>64</v>
      </c>
      <c r="E30" s="111" t="s">
        <v>65</v>
      </c>
      <c r="F30" s="111" t="s">
        <v>66</v>
      </c>
      <c r="G30" s="111" t="s">
        <v>85</v>
      </c>
      <c r="H30" s="12" t="s">
        <v>79</v>
      </c>
      <c r="I30" s="97" t="s">
        <v>11</v>
      </c>
      <c r="J30" s="227">
        <v>7516447.8300000001</v>
      </c>
      <c r="K30" s="15" t="s">
        <v>727</v>
      </c>
      <c r="L30" s="15" t="s">
        <v>24</v>
      </c>
      <c r="M30" s="170">
        <v>7516447.8300000001</v>
      </c>
      <c r="N30" s="248">
        <f t="shared" si="1"/>
        <v>0</v>
      </c>
      <c r="O30" s="17"/>
      <c r="P30" s="58" t="str">
        <f t="shared" si="2"/>
        <v>OK</v>
      </c>
      <c r="Q30" s="20"/>
      <c r="R30" s="20"/>
      <c r="S30" s="20"/>
      <c r="T30">
        <v>13</v>
      </c>
      <c r="U30">
        <v>96</v>
      </c>
      <c r="V30" s="169"/>
      <c r="W30" s="169"/>
      <c r="X30" s="169"/>
      <c r="Y30" s="169"/>
      <c r="Z30" s="169"/>
      <c r="AA30" s="169"/>
      <c r="AB30" s="169"/>
    </row>
    <row r="31" spans="1:28" ht="13.5" customHeight="1">
      <c r="A3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1" s="9">
        <v>242</v>
      </c>
      <c r="C31" s="111" t="str">
        <f t="shared" si="3"/>
        <v>2级-2级</v>
      </c>
      <c r="D31" s="111" t="s">
        <v>66</v>
      </c>
      <c r="E31" s="111" t="s">
        <v>172</v>
      </c>
      <c r="F31" s="111" t="s">
        <v>66</v>
      </c>
      <c r="G31" s="111" t="s">
        <v>94</v>
      </c>
      <c r="H31" s="76" t="s">
        <v>271</v>
      </c>
      <c r="I31" s="222" t="s">
        <v>5</v>
      </c>
      <c r="J31" s="227">
        <v>7200000</v>
      </c>
      <c r="K31" s="22"/>
      <c r="L31" s="345" t="s">
        <v>9</v>
      </c>
      <c r="M31" s="266">
        <v>7200000</v>
      </c>
      <c r="N31" s="248">
        <f t="shared" si="1"/>
        <v>0</v>
      </c>
      <c r="O31" s="20"/>
      <c r="P31" s="58" t="str">
        <f t="shared" si="2"/>
        <v>OK</v>
      </c>
      <c r="Q31" s="20"/>
      <c r="R31" s="20"/>
      <c r="S31" s="20"/>
      <c r="T31">
        <v>60</v>
      </c>
      <c r="U31">
        <v>97</v>
      </c>
      <c r="V31" s="169"/>
      <c r="W31" s="169"/>
      <c r="X31" s="169"/>
      <c r="Y31" s="169"/>
      <c r="Z31" s="169"/>
      <c r="AA31" s="169"/>
      <c r="AB31" s="169"/>
    </row>
    <row r="32" spans="1:28" ht="39" customHeight="1">
      <c r="A32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32" s="9">
        <v>149</v>
      </c>
      <c r="C32" s="111" t="str">
        <f t="shared" si="3"/>
        <v>2级-2级</v>
      </c>
      <c r="D32" s="111" t="s">
        <v>66</v>
      </c>
      <c r="E32" s="112" t="s">
        <v>209</v>
      </c>
      <c r="F32" s="220" t="s">
        <v>66</v>
      </c>
      <c r="G32" s="219" t="s">
        <v>221</v>
      </c>
      <c r="H32" s="223" t="s">
        <v>222</v>
      </c>
      <c r="I32" s="97" t="s">
        <v>11</v>
      </c>
      <c r="J32" s="234">
        <v>6886027.2199999997</v>
      </c>
      <c r="K32" s="22" t="s">
        <v>239</v>
      </c>
      <c r="L32" s="23" t="s">
        <v>24</v>
      </c>
      <c r="M32" s="249">
        <v>6886027.2199999997</v>
      </c>
      <c r="N32" s="248">
        <f t="shared" si="1"/>
        <v>0</v>
      </c>
      <c r="O32" s="20"/>
      <c r="P32" s="58" t="str">
        <f t="shared" si="2"/>
        <v>OK</v>
      </c>
      <c r="Q32" s="20"/>
      <c r="R32" s="20"/>
      <c r="S32" s="20"/>
      <c r="T32">
        <v>7</v>
      </c>
      <c r="U32">
        <v>98</v>
      </c>
    </row>
    <row r="33" spans="1:28" ht="13.5" customHeight="1">
      <c r="A33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3" s="9">
        <v>9</v>
      </c>
      <c r="C33" s="111" t="str">
        <f t="shared" si="3"/>
        <v>1级-2级</v>
      </c>
      <c r="D33" s="111" t="s">
        <v>64</v>
      </c>
      <c r="E33" s="111" t="s">
        <v>65</v>
      </c>
      <c r="F33" s="111" t="s">
        <v>66</v>
      </c>
      <c r="G33" s="111" t="s">
        <v>81</v>
      </c>
      <c r="H33" s="12" t="s">
        <v>79</v>
      </c>
      <c r="I33" s="97" t="s">
        <v>11</v>
      </c>
      <c r="J33" s="227">
        <v>6525130.7000000002</v>
      </c>
      <c r="K33" s="15" t="s">
        <v>183</v>
      </c>
      <c r="L33" s="15" t="s">
        <v>24</v>
      </c>
      <c r="M33" s="170">
        <v>6525130.7000000002</v>
      </c>
      <c r="N33" s="248">
        <f t="shared" si="1"/>
        <v>0</v>
      </c>
      <c r="O33" s="17"/>
      <c r="P33" s="58" t="str">
        <f t="shared" si="2"/>
        <v>OK</v>
      </c>
      <c r="Q33" s="20"/>
      <c r="R33" s="20"/>
      <c r="S33" s="20"/>
      <c r="T33">
        <v>9</v>
      </c>
      <c r="U33">
        <v>99</v>
      </c>
      <c r="V33" s="169"/>
      <c r="W33" s="169"/>
      <c r="X33" s="169"/>
      <c r="Y33" s="169"/>
      <c r="Z33" s="169"/>
      <c r="AA33" s="169"/>
      <c r="AB33" s="169"/>
    </row>
    <row r="34" spans="1:28" ht="39" customHeight="1">
      <c r="A3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4" s="9">
        <v>205</v>
      </c>
      <c r="C34" s="111" t="str">
        <f t="shared" si="3"/>
        <v>2级-2级</v>
      </c>
      <c r="D34" s="111" t="s">
        <v>66</v>
      </c>
      <c r="E34" s="111" t="s">
        <v>270</v>
      </c>
      <c r="F34" s="111" t="s">
        <v>66</v>
      </c>
      <c r="G34" s="386" t="s">
        <v>82</v>
      </c>
      <c r="H34" s="76" t="s">
        <v>273</v>
      </c>
      <c r="I34" s="222" t="s">
        <v>9</v>
      </c>
      <c r="J34" s="227">
        <v>5869500</v>
      </c>
      <c r="K34" s="54" t="s">
        <v>256</v>
      </c>
      <c r="L34" s="237" t="s">
        <v>5</v>
      </c>
      <c r="M34" s="238">
        <v>5869500</v>
      </c>
      <c r="N34" s="248">
        <f t="shared" si="1"/>
        <v>0</v>
      </c>
      <c r="O34" s="58"/>
      <c r="P34" s="58" t="str">
        <f t="shared" si="2"/>
        <v>OK</v>
      </c>
      <c r="Q34" s="58"/>
      <c r="R34" s="58"/>
      <c r="S34" s="58"/>
      <c r="T34">
        <v>15</v>
      </c>
      <c r="U34">
        <v>3</v>
      </c>
    </row>
    <row r="35" spans="1:28" ht="39" customHeight="1">
      <c r="A35" s="147" t="str">
        <f>HYPERLINK("C:\Users\chizh\Desktop\ffcell\提取结果.xlsx#'4内部关联现金流-1'!A1","[提取结果.xlsx]4内部关联现金流-1")</f>
        <v>[提取结果.xlsx]4内部关联现金流-1</v>
      </c>
      <c r="B35" s="9">
        <v>546</v>
      </c>
      <c r="C35" s="111" t="str">
        <f t="shared" si="3"/>
        <v>3级-2级</v>
      </c>
      <c r="D35" s="111" t="s">
        <v>69</v>
      </c>
      <c r="E35" s="111" t="s">
        <v>415</v>
      </c>
      <c r="F35" s="111" t="s">
        <v>66</v>
      </c>
      <c r="G35" s="111" t="s">
        <v>90</v>
      </c>
      <c r="H35" s="76" t="s">
        <v>471</v>
      </c>
      <c r="I35" s="222" t="s">
        <v>3</v>
      </c>
      <c r="J35" s="227">
        <f>3196699.82+1202497.76</f>
        <v>4399197.58</v>
      </c>
      <c r="K35" s="22" t="s">
        <v>268</v>
      </c>
      <c r="L35" s="237" t="s">
        <v>9</v>
      </c>
      <c r="M35" s="249">
        <v>4399197.58</v>
      </c>
      <c r="N35" s="248">
        <f t="shared" si="1"/>
        <v>0</v>
      </c>
      <c r="O35" s="20"/>
      <c r="P35" s="58" t="str">
        <f t="shared" si="2"/>
        <v>OK</v>
      </c>
      <c r="Q35" s="20"/>
      <c r="R35" s="20"/>
      <c r="S35" s="20"/>
      <c r="T35">
        <v>88</v>
      </c>
      <c r="U35">
        <v>100</v>
      </c>
    </row>
    <row r="36" spans="1:28" ht="13.5" customHeight="1">
      <c r="A3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6" s="9">
        <v>248</v>
      </c>
      <c r="C36" s="111" t="str">
        <f t="shared" si="3"/>
        <v>2级-4级</v>
      </c>
      <c r="D36" s="111" t="s">
        <v>66</v>
      </c>
      <c r="E36" s="111" t="s">
        <v>308</v>
      </c>
      <c r="F36" s="111" t="s">
        <v>72</v>
      </c>
      <c r="G36" s="219" t="s">
        <v>264</v>
      </c>
      <c r="H36" s="76" t="s">
        <v>311</v>
      </c>
      <c r="I36" s="222" t="s">
        <v>5</v>
      </c>
      <c r="J36" s="227">
        <v>4259264.67</v>
      </c>
      <c r="K36" s="22"/>
      <c r="L36" s="280" t="s">
        <v>9</v>
      </c>
      <c r="M36" s="281">
        <v>4259264.67</v>
      </c>
      <c r="N36" s="248">
        <f t="shared" si="1"/>
        <v>0</v>
      </c>
      <c r="O36" s="20"/>
      <c r="P36" s="58" t="str">
        <f t="shared" si="2"/>
        <v>OK</v>
      </c>
      <c r="Q36" s="20"/>
      <c r="R36" s="20"/>
      <c r="S36" s="20"/>
      <c r="T36">
        <v>66</v>
      </c>
      <c r="U36">
        <v>101</v>
      </c>
      <c r="V36" s="162"/>
      <c r="W36" s="162"/>
      <c r="X36" s="162"/>
      <c r="Y36" s="162"/>
      <c r="Z36" s="162"/>
      <c r="AA36" s="162"/>
      <c r="AB36" s="162"/>
    </row>
    <row r="37" spans="1:28" ht="39" customHeight="1">
      <c r="A3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7" s="9">
        <v>686</v>
      </c>
      <c r="C37" s="218" t="str">
        <f t="shared" si="3"/>
        <v>3级-4级</v>
      </c>
      <c r="D37" s="218" t="s">
        <v>69</v>
      </c>
      <c r="E37" s="218" t="s">
        <v>341</v>
      </c>
      <c r="F37" s="218" t="s">
        <v>72</v>
      </c>
      <c r="G37" s="218" t="s">
        <v>76</v>
      </c>
      <c r="H37" s="220" t="s">
        <v>758</v>
      </c>
      <c r="I37" s="195" t="s">
        <v>5</v>
      </c>
      <c r="J37" s="227">
        <v>4079089.03</v>
      </c>
      <c r="K37" s="217" t="s">
        <v>165</v>
      </c>
      <c r="L37" s="237" t="s">
        <v>6</v>
      </c>
      <c r="M37" s="249">
        <v>4079089.03</v>
      </c>
      <c r="N37" s="248">
        <f t="shared" si="1"/>
        <v>0</v>
      </c>
      <c r="O37" s="58"/>
      <c r="P37" s="58" t="str">
        <f t="shared" si="2"/>
        <v>OK</v>
      </c>
      <c r="Q37" s="58"/>
      <c r="R37" s="58"/>
      <c r="S37" s="58"/>
      <c r="T37">
        <v>93</v>
      </c>
      <c r="U37">
        <v>11</v>
      </c>
    </row>
    <row r="38" spans="1:28" ht="13.5" customHeight="1">
      <c r="A3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8" s="9">
        <v>411</v>
      </c>
      <c r="C38" s="111" t="str">
        <f t="shared" si="3"/>
        <v>4级-2级</v>
      </c>
      <c r="D38" s="111" t="s">
        <v>72</v>
      </c>
      <c r="E38" s="111" t="s">
        <v>76</v>
      </c>
      <c r="F38" s="111" t="s">
        <v>66</v>
      </c>
      <c r="G38" s="111" t="s">
        <v>94</v>
      </c>
      <c r="H38" s="194" t="s">
        <v>165</v>
      </c>
      <c r="I38" s="222" t="s">
        <v>6</v>
      </c>
      <c r="J38" s="227">
        <v>3956561.18</v>
      </c>
      <c r="K38" s="22"/>
      <c r="L38" s="373" t="s">
        <v>3</v>
      </c>
      <c r="M38" s="282">
        <v>3956561.18</v>
      </c>
      <c r="N38" s="248">
        <f t="shared" si="1"/>
        <v>0</v>
      </c>
      <c r="O38" s="20"/>
      <c r="P38" s="58" t="str">
        <f t="shared" si="2"/>
        <v>OK</v>
      </c>
      <c r="Q38" s="20"/>
      <c r="R38" s="20"/>
      <c r="S38" s="20"/>
      <c r="T38">
        <v>91</v>
      </c>
      <c r="U38">
        <v>102</v>
      </c>
    </row>
    <row r="39" spans="1:28" ht="39" customHeight="1">
      <c r="A3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9" s="9">
        <v>418</v>
      </c>
      <c r="C39" s="224" t="str">
        <f t="shared" si="3"/>
        <v>4级-3级</v>
      </c>
      <c r="D39" s="111" t="s">
        <v>72</v>
      </c>
      <c r="E39" s="111" t="s">
        <v>76</v>
      </c>
      <c r="F39" s="111" t="s">
        <v>69</v>
      </c>
      <c r="G39" s="111" t="s">
        <v>355</v>
      </c>
      <c r="H39" s="194" t="s">
        <v>165</v>
      </c>
      <c r="I39" s="222" t="s">
        <v>6</v>
      </c>
      <c r="J39" s="227">
        <v>3918296.03</v>
      </c>
      <c r="K39" s="217" t="s">
        <v>165</v>
      </c>
      <c r="L39" s="237" t="s">
        <v>5</v>
      </c>
      <c r="M39" s="249">
        <v>3918296.03</v>
      </c>
      <c r="N39" s="248">
        <f t="shared" si="1"/>
        <v>0</v>
      </c>
      <c r="O39" s="20"/>
      <c r="P39" s="58" t="str">
        <f t="shared" si="2"/>
        <v>OK</v>
      </c>
      <c r="Q39" s="20"/>
      <c r="R39" s="20"/>
      <c r="S39" s="20"/>
      <c r="T39">
        <v>102</v>
      </c>
      <c r="U39">
        <v>103</v>
      </c>
      <c r="V39" s="162"/>
      <c r="W39" s="162"/>
      <c r="X39" s="162"/>
      <c r="Y39" s="162"/>
      <c r="Z39" s="162"/>
      <c r="AA39" s="162"/>
      <c r="AB39" s="162"/>
    </row>
    <row r="40" spans="1:28" ht="39" customHeight="1">
      <c r="A4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0" s="9">
        <v>803</v>
      </c>
      <c r="C40" s="218" t="str">
        <f t="shared" si="3"/>
        <v>3级-4级</v>
      </c>
      <c r="D40" s="218" t="s">
        <v>69</v>
      </c>
      <c r="E40" s="218" t="s">
        <v>347</v>
      </c>
      <c r="F40" s="218" t="s">
        <v>72</v>
      </c>
      <c r="G40" s="218" t="s">
        <v>76</v>
      </c>
      <c r="H40" s="220" t="s">
        <v>165</v>
      </c>
      <c r="I40" s="195" t="s">
        <v>5</v>
      </c>
      <c r="J40" s="227">
        <v>3887745.7</v>
      </c>
      <c r="K40" s="217" t="s">
        <v>165</v>
      </c>
      <c r="L40" s="237" t="s">
        <v>6</v>
      </c>
      <c r="M40" s="238">
        <v>3887745.7</v>
      </c>
      <c r="N40" s="248">
        <f t="shared" si="1"/>
        <v>0</v>
      </c>
      <c r="O40" s="58"/>
      <c r="P40" s="58" t="str">
        <f t="shared" si="2"/>
        <v>OK</v>
      </c>
      <c r="Q40" s="58"/>
      <c r="R40" s="58"/>
      <c r="S40" s="58"/>
      <c r="T40">
        <v>450</v>
      </c>
      <c r="U40">
        <v>10</v>
      </c>
    </row>
    <row r="41" spans="1:28" ht="39" customHeight="1">
      <c r="A4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1" s="9">
        <v>271</v>
      </c>
      <c r="C41" s="111" t="str">
        <f t="shared" si="3"/>
        <v>2级-4级</v>
      </c>
      <c r="D41" s="111" t="s">
        <v>66</v>
      </c>
      <c r="E41" s="111" t="s">
        <v>331</v>
      </c>
      <c r="F41" s="111" t="s">
        <v>72</v>
      </c>
      <c r="G41" s="111" t="s">
        <v>76</v>
      </c>
      <c r="H41" s="219" t="s">
        <v>165</v>
      </c>
      <c r="I41" s="222" t="s">
        <v>5</v>
      </c>
      <c r="J41" s="227">
        <f>2257944.08+1611720.26</f>
        <v>3869664.34</v>
      </c>
      <c r="K41" s="217" t="s">
        <v>165</v>
      </c>
      <c r="L41" s="237" t="s">
        <v>6</v>
      </c>
      <c r="M41" s="238">
        <v>3869664.34</v>
      </c>
      <c r="N41" s="248">
        <f t="shared" si="1"/>
        <v>0</v>
      </c>
      <c r="O41" s="20"/>
      <c r="P41" s="58" t="str">
        <f t="shared" si="2"/>
        <v>OK</v>
      </c>
      <c r="Q41" s="20"/>
      <c r="R41" s="20"/>
      <c r="S41" s="20"/>
      <c r="T41">
        <v>91</v>
      </c>
      <c r="U41">
        <v>104</v>
      </c>
    </row>
    <row r="42" spans="1:28" ht="13.5" customHeight="1">
      <c r="A4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42" s="9">
        <v>744</v>
      </c>
      <c r="C42" s="218" t="str">
        <f t="shared" ref="C42:C58" si="4">TEXT(D42,"000")&amp;"-"&amp;TEXT(F42,"000")</f>
        <v>3级-4级</v>
      </c>
      <c r="D42" s="218" t="s">
        <v>69</v>
      </c>
      <c r="E42" s="218" t="s">
        <v>354</v>
      </c>
      <c r="F42" s="218" t="s">
        <v>72</v>
      </c>
      <c r="G42" s="220" t="s">
        <v>76</v>
      </c>
      <c r="H42" s="76" t="s">
        <v>644</v>
      </c>
      <c r="I42" s="195" t="s">
        <v>5</v>
      </c>
      <c r="J42" s="227">
        <v>3502298.52</v>
      </c>
      <c r="K42" s="54"/>
      <c r="L42" s="280" t="s">
        <v>9</v>
      </c>
      <c r="M42" s="281">
        <v>3502298.52</v>
      </c>
      <c r="N42" s="248">
        <f t="shared" si="1"/>
        <v>0</v>
      </c>
      <c r="O42" s="58"/>
      <c r="P42" s="58" t="str">
        <f t="shared" si="2"/>
        <v>OK</v>
      </c>
      <c r="Q42" s="58"/>
      <c r="R42" s="58"/>
      <c r="S42" s="58"/>
      <c r="T42">
        <v>326</v>
      </c>
      <c r="U42">
        <v>105</v>
      </c>
      <c r="V42" s="169"/>
      <c r="W42" s="169"/>
      <c r="X42" s="169"/>
      <c r="Y42" s="169"/>
      <c r="Z42" s="169"/>
      <c r="AA42" s="169"/>
      <c r="AB42" s="169"/>
    </row>
    <row r="43" spans="1:28" ht="13.5" customHeight="1">
      <c r="A4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43" s="9">
        <v>195</v>
      </c>
      <c r="C43" s="111" t="str">
        <f t="shared" si="4"/>
        <v>2级-4级</v>
      </c>
      <c r="D43" s="111" t="s">
        <v>66</v>
      </c>
      <c r="E43" s="111" t="s">
        <v>253</v>
      </c>
      <c r="F43" s="111" t="s">
        <v>72</v>
      </c>
      <c r="G43" s="111" t="s">
        <v>263</v>
      </c>
      <c r="H43" s="194" t="s">
        <v>165</v>
      </c>
      <c r="I43" s="222" t="s">
        <v>3</v>
      </c>
      <c r="J43" s="227">
        <v>3398440</v>
      </c>
      <c r="K43" s="22"/>
      <c r="L43" s="280" t="s">
        <v>741</v>
      </c>
      <c r="M43" s="281">
        <v>3398440</v>
      </c>
      <c r="N43" s="248">
        <f t="shared" si="1"/>
        <v>0</v>
      </c>
      <c r="O43" s="20"/>
      <c r="P43" s="58" t="str">
        <f t="shared" si="2"/>
        <v>OK</v>
      </c>
      <c r="Q43" s="20"/>
      <c r="R43" s="20"/>
      <c r="S43" s="20"/>
      <c r="T43">
        <v>5</v>
      </c>
      <c r="U43">
        <v>106</v>
      </c>
    </row>
    <row r="44" spans="1:28" ht="39" customHeight="1">
      <c r="A44" s="147" t="str">
        <f>HYPERLINK("C:\Users\chizh\Desktop\ffcell\提取结果.xlsx#'4内部关联现金流-1'!A1","[提取结果.xlsx]4内部关联现金流-1")</f>
        <v>[提取结果.xlsx]4内部关联现金流-1</v>
      </c>
      <c r="B44" s="9">
        <v>548</v>
      </c>
      <c r="C44" s="111" t="str">
        <f t="shared" si="4"/>
        <v>3级-3级</v>
      </c>
      <c r="D44" s="111" t="s">
        <v>69</v>
      </c>
      <c r="E44" s="111" t="s">
        <v>415</v>
      </c>
      <c r="F44" s="111" t="s">
        <v>69</v>
      </c>
      <c r="G44" s="111" t="s">
        <v>371</v>
      </c>
      <c r="H44" s="76" t="s">
        <v>473</v>
      </c>
      <c r="I44" s="222" t="s">
        <v>6</v>
      </c>
      <c r="J44" s="227">
        <v>3339938</v>
      </c>
      <c r="K44" s="217" t="s">
        <v>437</v>
      </c>
      <c r="L44" s="237" t="s">
        <v>3</v>
      </c>
      <c r="M44" s="249">
        <v>3339938</v>
      </c>
      <c r="N44" s="248">
        <f t="shared" si="1"/>
        <v>0</v>
      </c>
      <c r="O44" s="20"/>
      <c r="P44" s="58" t="str">
        <f t="shared" si="2"/>
        <v>OK</v>
      </c>
      <c r="Q44" s="20"/>
      <c r="R44" s="20"/>
      <c r="S44" s="20"/>
      <c r="T44">
        <v>90</v>
      </c>
      <c r="U44">
        <v>107</v>
      </c>
    </row>
    <row r="45" spans="1:28" ht="43.9" customHeight="1">
      <c r="A4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5" s="9">
        <v>339</v>
      </c>
      <c r="C45" s="111" t="str">
        <f t="shared" si="4"/>
        <v>4级-2级</v>
      </c>
      <c r="D45" s="111" t="s">
        <v>72</v>
      </c>
      <c r="E45" s="111" t="s">
        <v>76</v>
      </c>
      <c r="F45" s="231" t="s">
        <v>66</v>
      </c>
      <c r="G45" s="231" t="s">
        <v>90</v>
      </c>
      <c r="H45" s="194" t="s">
        <v>306</v>
      </c>
      <c r="I45" s="222" t="s">
        <v>3</v>
      </c>
      <c r="J45" s="227">
        <v>3240000</v>
      </c>
      <c r="K45" s="22" t="s">
        <v>268</v>
      </c>
      <c r="L45" s="237" t="s">
        <v>9</v>
      </c>
      <c r="M45" s="238">
        <v>3240000</v>
      </c>
      <c r="N45" s="248">
        <f t="shared" si="1"/>
        <v>0</v>
      </c>
      <c r="O45" s="20"/>
      <c r="P45" s="58" t="str">
        <f t="shared" si="2"/>
        <v>OK</v>
      </c>
      <c r="Q45" s="20"/>
      <c r="R45" s="20"/>
      <c r="S45" s="20"/>
      <c r="T45" s="149">
        <v>2</v>
      </c>
      <c r="U45">
        <v>108</v>
      </c>
    </row>
    <row r="46" spans="1:28" ht="12.75" customHeight="1">
      <c r="A4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46" s="9">
        <v>378</v>
      </c>
      <c r="C46" s="111" t="str">
        <f t="shared" si="4"/>
        <v>4级-2级</v>
      </c>
      <c r="D46" s="111" t="s">
        <v>72</v>
      </c>
      <c r="E46" s="111" t="s">
        <v>76</v>
      </c>
      <c r="F46" s="231" t="s">
        <v>66</v>
      </c>
      <c r="G46" s="231" t="s">
        <v>184</v>
      </c>
      <c r="H46" s="194" t="s">
        <v>306</v>
      </c>
      <c r="I46" s="222" t="s">
        <v>3</v>
      </c>
      <c r="J46" s="227">
        <v>3197846.41</v>
      </c>
      <c r="K46" s="22"/>
      <c r="L46" s="349" t="s">
        <v>6</v>
      </c>
      <c r="M46" s="282">
        <v>3197846.41</v>
      </c>
      <c r="N46" s="248">
        <f t="shared" si="1"/>
        <v>0</v>
      </c>
      <c r="O46" s="20"/>
      <c r="P46" s="58" t="str">
        <f t="shared" si="2"/>
        <v>OK</v>
      </c>
      <c r="Q46" s="20"/>
      <c r="R46" s="20"/>
      <c r="S46" s="20"/>
      <c r="T46">
        <v>41</v>
      </c>
      <c r="U46">
        <v>109</v>
      </c>
      <c r="V46" s="162"/>
      <c r="W46" s="162"/>
      <c r="X46" s="162"/>
      <c r="Y46" s="162"/>
      <c r="Z46" s="162"/>
      <c r="AA46" s="162"/>
      <c r="AB46" s="162"/>
    </row>
    <row r="47" spans="1:28" ht="12.75" customHeight="1">
      <c r="A4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47" s="9">
        <v>85</v>
      </c>
      <c r="C47" s="111" t="str">
        <f t="shared" si="4"/>
        <v>2级-2级</v>
      </c>
      <c r="D47" s="111" t="s">
        <v>66</v>
      </c>
      <c r="E47" s="111" t="s">
        <v>81</v>
      </c>
      <c r="F47" s="111" t="s">
        <v>66</v>
      </c>
      <c r="G47" s="111" t="s">
        <v>169</v>
      </c>
      <c r="H47" s="112" t="s">
        <v>156</v>
      </c>
      <c r="I47" s="222" t="s">
        <v>3</v>
      </c>
      <c r="J47" s="227">
        <v>3131961.56</v>
      </c>
      <c r="K47" s="22"/>
      <c r="L47" s="254" t="s">
        <v>9</v>
      </c>
      <c r="M47" s="282">
        <v>3131961.56</v>
      </c>
      <c r="N47" s="248">
        <f t="shared" si="1"/>
        <v>0</v>
      </c>
      <c r="O47" s="20"/>
      <c r="P47" s="58" t="str">
        <f t="shared" si="2"/>
        <v>OK</v>
      </c>
      <c r="Q47" s="33"/>
      <c r="R47" s="33"/>
      <c r="S47" s="33"/>
      <c r="T47">
        <v>157</v>
      </c>
      <c r="U47">
        <v>110</v>
      </c>
      <c r="V47" s="162"/>
      <c r="W47" s="162"/>
      <c r="X47" s="162"/>
      <c r="Y47" s="162"/>
      <c r="Z47" s="162"/>
      <c r="AA47" s="162"/>
      <c r="AB47" s="162"/>
    </row>
    <row r="48" spans="1:28" ht="39" customHeight="1">
      <c r="A48" s="147" t="str">
        <f>HYPERLINK("C:\Users\chizh\Desktop\ffcell\提取结果.xlsx#'4内部关联现金流-1'!A1","[提取结果.xlsx]4内部关联现金流-1")</f>
        <v>[提取结果.xlsx]4内部关联现金流-1</v>
      </c>
      <c r="B48" s="9">
        <v>547</v>
      </c>
      <c r="C48" s="111" t="str">
        <f t="shared" si="4"/>
        <v>3级-2级</v>
      </c>
      <c r="D48" s="111" t="s">
        <v>69</v>
      </c>
      <c r="E48" s="111" t="s">
        <v>415</v>
      </c>
      <c r="F48" s="111" t="s">
        <v>66</v>
      </c>
      <c r="G48" s="111" t="s">
        <v>90</v>
      </c>
      <c r="H48" s="76" t="s">
        <v>472</v>
      </c>
      <c r="I48" s="222" t="s">
        <v>6</v>
      </c>
      <c r="J48" s="227">
        <v>3035422</v>
      </c>
      <c r="K48" s="217" t="s">
        <v>297</v>
      </c>
      <c r="L48" s="237" t="s">
        <v>3</v>
      </c>
      <c r="M48" s="249">
        <v>3035422</v>
      </c>
      <c r="N48" s="248">
        <f t="shared" si="1"/>
        <v>0</v>
      </c>
      <c r="O48" s="20"/>
      <c r="P48" s="58" t="str">
        <f t="shared" si="2"/>
        <v>OK</v>
      </c>
      <c r="Q48" s="20"/>
      <c r="R48" s="20"/>
      <c r="S48" s="20"/>
      <c r="T48">
        <v>89</v>
      </c>
      <c r="U48">
        <v>111</v>
      </c>
    </row>
    <row r="49" spans="1:28" ht="39" customHeight="1">
      <c r="A49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49" s="9">
        <v>567</v>
      </c>
      <c r="C49" s="111" t="str">
        <f t="shared" si="4"/>
        <v>2级-3级</v>
      </c>
      <c r="D49" s="111" t="s">
        <v>66</v>
      </c>
      <c r="E49" s="111" t="s">
        <v>90</v>
      </c>
      <c r="F49" s="111" t="s">
        <v>69</v>
      </c>
      <c r="G49" s="111" t="s">
        <v>347</v>
      </c>
      <c r="H49" s="76" t="s">
        <v>268</v>
      </c>
      <c r="I49" s="222" t="s">
        <v>9</v>
      </c>
      <c r="J49" s="227">
        <v>3013212.75</v>
      </c>
      <c r="K49" s="217" t="s">
        <v>165</v>
      </c>
      <c r="L49" s="237" t="s">
        <v>5</v>
      </c>
      <c r="M49" s="249">
        <v>3013212.75</v>
      </c>
      <c r="N49" s="248">
        <f t="shared" si="1"/>
        <v>0</v>
      </c>
      <c r="O49" s="58"/>
      <c r="P49" s="58" t="str">
        <f t="shared" si="2"/>
        <v>OK</v>
      </c>
      <c r="Q49" s="58"/>
      <c r="R49" s="58"/>
      <c r="S49" s="58"/>
      <c r="T49">
        <v>10</v>
      </c>
      <c r="U49">
        <v>112</v>
      </c>
    </row>
    <row r="50" spans="1:28" ht="13.5" customHeight="1">
      <c r="A5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0" s="9">
        <v>391</v>
      </c>
      <c r="C50" s="111" t="str">
        <f t="shared" si="4"/>
        <v>4级-2级</v>
      </c>
      <c r="D50" s="111" t="s">
        <v>72</v>
      </c>
      <c r="E50" s="11" t="s">
        <v>76</v>
      </c>
      <c r="F50" s="111" t="s">
        <v>66</v>
      </c>
      <c r="G50" s="111" t="s">
        <v>67</v>
      </c>
      <c r="H50" s="194" t="s">
        <v>165</v>
      </c>
      <c r="I50" s="222" t="s">
        <v>6</v>
      </c>
      <c r="J50" s="227">
        <v>2997275.87</v>
      </c>
      <c r="K50" s="22"/>
      <c r="L50" s="295" t="s">
        <v>5</v>
      </c>
      <c r="M50" s="282">
        <v>3656721.23</v>
      </c>
      <c r="N50" s="248">
        <f t="shared" si="1"/>
        <v>-659445.35999999987</v>
      </c>
      <c r="O50" s="20"/>
      <c r="P50" s="58" t="str">
        <f t="shared" si="2"/>
        <v>待核对</v>
      </c>
      <c r="Q50" s="20"/>
      <c r="R50" s="20"/>
      <c r="S50" s="20"/>
      <c r="T50">
        <v>57</v>
      </c>
      <c r="U50">
        <v>320</v>
      </c>
    </row>
    <row r="51" spans="1:28" ht="13.5" customHeight="1">
      <c r="A5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1" s="9">
        <v>16</v>
      </c>
      <c r="C51" s="111" t="str">
        <f t="shared" si="4"/>
        <v>1级-2级</v>
      </c>
      <c r="D51" s="111" t="s">
        <v>64</v>
      </c>
      <c r="E51" s="111" t="s">
        <v>65</v>
      </c>
      <c r="F51" s="111" t="s">
        <v>66</v>
      </c>
      <c r="G51" s="111" t="s">
        <v>88</v>
      </c>
      <c r="H51" s="12" t="s">
        <v>79</v>
      </c>
      <c r="I51" s="97" t="s">
        <v>11</v>
      </c>
      <c r="J51" s="227">
        <f>303580.26+2576207.4</f>
        <v>2879787.66</v>
      </c>
      <c r="K51" s="15"/>
      <c r="L51" s="208" t="s">
        <v>742</v>
      </c>
      <c r="M51" s="279">
        <v>2879787.66</v>
      </c>
      <c r="N51" s="248">
        <f t="shared" si="1"/>
        <v>0</v>
      </c>
      <c r="O51" s="17"/>
      <c r="P51" s="58" t="str">
        <f t="shared" si="2"/>
        <v>OK</v>
      </c>
      <c r="Q51" s="20"/>
      <c r="R51" s="20"/>
      <c r="S51" s="20"/>
      <c r="T51">
        <v>16</v>
      </c>
      <c r="U51">
        <v>113</v>
      </c>
    </row>
    <row r="52" spans="1:28" ht="13.5" customHeight="1">
      <c r="A5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52" s="9">
        <v>43</v>
      </c>
      <c r="C52" s="111" t="str">
        <f t="shared" si="4"/>
        <v>1级-2级</v>
      </c>
      <c r="D52" s="111" t="s">
        <v>64</v>
      </c>
      <c r="E52" s="396" t="s">
        <v>65</v>
      </c>
      <c r="F52" s="396" t="s">
        <v>66</v>
      </c>
      <c r="G52" s="396" t="s">
        <v>76</v>
      </c>
      <c r="H52" s="76" t="s">
        <v>103</v>
      </c>
      <c r="I52" s="222" t="s">
        <v>5</v>
      </c>
      <c r="J52" s="227">
        <f>5576.28+2776057.42</f>
        <v>2781633.6999999997</v>
      </c>
      <c r="K52" s="22"/>
      <c r="L52" s="262" t="s">
        <v>9</v>
      </c>
      <c r="M52" s="263">
        <v>2795088.3</v>
      </c>
      <c r="N52" s="248">
        <f t="shared" si="1"/>
        <v>-13454.600000000093</v>
      </c>
      <c r="O52" s="20"/>
      <c r="P52" s="58" t="str">
        <f t="shared" si="2"/>
        <v>待核对</v>
      </c>
      <c r="Q52" s="20"/>
      <c r="R52" s="20"/>
      <c r="S52" s="20"/>
      <c r="T52">
        <v>43</v>
      </c>
      <c r="U52">
        <v>334</v>
      </c>
    </row>
    <row r="53" spans="1:28" ht="39" customHeight="1">
      <c r="A5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3" s="9">
        <v>392</v>
      </c>
      <c r="C53" s="111" t="str">
        <f t="shared" si="4"/>
        <v>4级-2级</v>
      </c>
      <c r="D53" s="111" t="s">
        <v>72</v>
      </c>
      <c r="E53" s="111" t="s">
        <v>76</v>
      </c>
      <c r="F53" s="111" t="s">
        <v>66</v>
      </c>
      <c r="G53" s="111" t="s">
        <v>81</v>
      </c>
      <c r="H53" s="194" t="s">
        <v>165</v>
      </c>
      <c r="I53" s="222" t="s">
        <v>6</v>
      </c>
      <c r="J53" s="227">
        <v>2758551.4000000004</v>
      </c>
      <c r="K53" s="22" t="s">
        <v>129</v>
      </c>
      <c r="L53" s="237" t="s">
        <v>3</v>
      </c>
      <c r="M53" s="249">
        <v>2758551.4</v>
      </c>
      <c r="N53" s="248">
        <f t="shared" si="1"/>
        <v>0</v>
      </c>
      <c r="O53" s="20"/>
      <c r="P53" s="58" t="str">
        <f t="shared" si="2"/>
        <v>OK</v>
      </c>
      <c r="Q53" s="20"/>
      <c r="R53" s="20"/>
      <c r="S53" s="20"/>
      <c r="T53">
        <v>58</v>
      </c>
      <c r="U53">
        <v>114</v>
      </c>
      <c r="V53" s="162"/>
      <c r="W53" s="162"/>
      <c r="X53" s="162"/>
      <c r="Y53" s="162"/>
      <c r="Z53" s="162"/>
      <c r="AA53" s="162"/>
      <c r="AB53" s="162"/>
    </row>
    <row r="54" spans="1:28" ht="39" customHeight="1">
      <c r="A5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54" s="9">
        <v>213</v>
      </c>
      <c r="C54" s="111" t="str">
        <f t="shared" si="4"/>
        <v>2级-2级</v>
      </c>
      <c r="D54" s="111" t="s">
        <v>66</v>
      </c>
      <c r="E54" s="111" t="s">
        <v>109</v>
      </c>
      <c r="F54" s="111" t="s">
        <v>66</v>
      </c>
      <c r="G54" s="111" t="s">
        <v>78</v>
      </c>
      <c r="H54" s="219" t="s">
        <v>276</v>
      </c>
      <c r="I54" s="222" t="s">
        <v>5</v>
      </c>
      <c r="J54" s="227">
        <v>2745116</v>
      </c>
      <c r="K54" s="217" t="s">
        <v>601</v>
      </c>
      <c r="L54" s="237" t="s">
        <v>9</v>
      </c>
      <c r="M54" s="238">
        <v>2745116</v>
      </c>
      <c r="N54" s="248">
        <f t="shared" si="1"/>
        <v>0</v>
      </c>
      <c r="O54" s="58"/>
      <c r="P54" s="58" t="str">
        <f t="shared" si="2"/>
        <v>OK</v>
      </c>
      <c r="Q54" s="58"/>
      <c r="R54" s="58"/>
      <c r="S54" s="58"/>
      <c r="T54">
        <v>31</v>
      </c>
      <c r="U54">
        <v>9</v>
      </c>
    </row>
    <row r="55" spans="1:28" ht="39" customHeight="1">
      <c r="A55" s="147" t="str">
        <f>HYPERLINK("C:\Users\chizh\Desktop\ffcell\提取结果.xlsx#'4内部关联现金流-1'!A1","[提取结果.xlsx]4内部关联现金流-1")</f>
        <v>[提取结果.xlsx]4内部关联现金流-1</v>
      </c>
      <c r="B55" s="9">
        <v>525</v>
      </c>
      <c r="C55" s="111" t="str">
        <f t="shared" si="4"/>
        <v>4级-2级</v>
      </c>
      <c r="D55" s="111" t="s">
        <v>72</v>
      </c>
      <c r="E55" s="111" t="s">
        <v>173</v>
      </c>
      <c r="F55" s="111" t="s">
        <v>66</v>
      </c>
      <c r="G55" s="111" t="s">
        <v>436</v>
      </c>
      <c r="H55" s="219" t="s">
        <v>346</v>
      </c>
      <c r="I55" s="222" t="s">
        <v>6</v>
      </c>
      <c r="J55" s="227">
        <v>2732788</v>
      </c>
      <c r="K55" s="217" t="s">
        <v>297</v>
      </c>
      <c r="L55" s="237" t="s">
        <v>3</v>
      </c>
      <c r="M55" s="238">
        <v>2732788</v>
      </c>
      <c r="N55" s="248">
        <f t="shared" si="1"/>
        <v>0</v>
      </c>
      <c r="O55" s="20"/>
      <c r="P55" s="58" t="str">
        <f t="shared" si="2"/>
        <v>OK</v>
      </c>
      <c r="Q55" s="20"/>
      <c r="R55" s="20"/>
      <c r="S55" s="20"/>
      <c r="T55">
        <v>43</v>
      </c>
      <c r="U55">
        <v>115</v>
      </c>
      <c r="V55" s="169"/>
      <c r="W55" s="169"/>
      <c r="X55" s="169"/>
      <c r="Y55" s="169"/>
      <c r="Z55" s="169"/>
      <c r="AA55" s="169"/>
      <c r="AB55" s="169"/>
    </row>
    <row r="56" spans="1:28" ht="39" customHeight="1">
      <c r="A5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6" s="9">
        <v>422</v>
      </c>
      <c r="C56" s="224" t="str">
        <f t="shared" si="4"/>
        <v>4级-3级</v>
      </c>
      <c r="D56" s="111" t="s">
        <v>72</v>
      </c>
      <c r="E56" s="111" t="s">
        <v>76</v>
      </c>
      <c r="F56" s="111" t="s">
        <v>69</v>
      </c>
      <c r="G56" s="111" t="s">
        <v>354</v>
      </c>
      <c r="H56" s="194" t="s">
        <v>165</v>
      </c>
      <c r="I56" s="222" t="s">
        <v>6</v>
      </c>
      <c r="J56" s="227">
        <v>2663263.89</v>
      </c>
      <c r="K56" s="22" t="s">
        <v>643</v>
      </c>
      <c r="L56" s="237" t="s">
        <v>3</v>
      </c>
      <c r="M56" s="249">
        <v>2663263.89</v>
      </c>
      <c r="N56" s="248">
        <f t="shared" si="1"/>
        <v>0</v>
      </c>
      <c r="O56" s="20"/>
      <c r="P56" s="58" t="str">
        <f t="shared" si="2"/>
        <v>OK</v>
      </c>
      <c r="Q56" s="20"/>
      <c r="R56" s="20"/>
      <c r="S56" s="20"/>
      <c r="T56">
        <v>106</v>
      </c>
      <c r="U56">
        <v>116</v>
      </c>
    </row>
    <row r="57" spans="1:28" ht="13.5" customHeight="1">
      <c r="A5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7" s="9">
        <v>415</v>
      </c>
      <c r="C57" s="224" t="str">
        <f t="shared" si="4"/>
        <v>4级-3级</v>
      </c>
      <c r="D57" s="111" t="s">
        <v>72</v>
      </c>
      <c r="E57" s="111" t="s">
        <v>76</v>
      </c>
      <c r="F57" s="111" t="s">
        <v>69</v>
      </c>
      <c r="G57" s="111" t="s">
        <v>195</v>
      </c>
      <c r="H57" s="194" t="s">
        <v>165</v>
      </c>
      <c r="I57" s="222" t="s">
        <v>6</v>
      </c>
      <c r="J57" s="227">
        <v>2516073.16</v>
      </c>
      <c r="K57" s="22"/>
      <c r="L57" s="280" t="s">
        <v>739</v>
      </c>
      <c r="M57" s="281">
        <v>2516073.16</v>
      </c>
      <c r="N57" s="248">
        <f t="shared" si="1"/>
        <v>0</v>
      </c>
      <c r="O57" s="20"/>
      <c r="P57" s="58" t="str">
        <f t="shared" si="2"/>
        <v>OK</v>
      </c>
      <c r="Q57" s="20"/>
      <c r="R57" s="20"/>
      <c r="S57" s="20"/>
      <c r="T57">
        <v>99</v>
      </c>
      <c r="U57">
        <v>117</v>
      </c>
      <c r="V57" s="169"/>
      <c r="W57" s="169"/>
      <c r="X57" s="169"/>
      <c r="Y57" s="169"/>
      <c r="Z57" s="169"/>
      <c r="AA57" s="169"/>
      <c r="AB57" s="169"/>
    </row>
    <row r="58" spans="1:28" ht="13.5" customHeight="1">
      <c r="A5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58" s="9">
        <v>403</v>
      </c>
      <c r="C58" s="224" t="str">
        <f t="shared" si="4"/>
        <v>4级-3级</v>
      </c>
      <c r="D58" s="111" t="s">
        <v>72</v>
      </c>
      <c r="E58" s="111" t="s">
        <v>76</v>
      </c>
      <c r="F58" s="111" t="s">
        <v>69</v>
      </c>
      <c r="G58" s="111" t="s">
        <v>180</v>
      </c>
      <c r="H58" s="194" t="s">
        <v>165</v>
      </c>
      <c r="I58" s="222" t="s">
        <v>6</v>
      </c>
      <c r="J58" s="227">
        <v>2412281.29</v>
      </c>
      <c r="K58" s="22"/>
      <c r="L58" s="280" t="s">
        <v>739</v>
      </c>
      <c r="M58" s="281">
        <v>2412281.29</v>
      </c>
      <c r="N58" s="248">
        <f t="shared" si="1"/>
        <v>0</v>
      </c>
      <c r="O58" s="20"/>
      <c r="P58" s="58" t="str">
        <f t="shared" si="2"/>
        <v>OK</v>
      </c>
      <c r="Q58" s="20"/>
      <c r="R58" s="20"/>
      <c r="S58" s="20"/>
      <c r="T58">
        <v>71</v>
      </c>
      <c r="U58">
        <v>118</v>
      </c>
    </row>
    <row r="59" spans="1:28" ht="39" customHeight="1">
      <c r="A5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59" s="9">
        <v>642</v>
      </c>
      <c r="C59" s="111" t="s">
        <v>506</v>
      </c>
      <c r="D59" s="111" t="s">
        <v>66</v>
      </c>
      <c r="E59" s="111" t="s">
        <v>175</v>
      </c>
      <c r="F59" s="111" t="s">
        <v>66</v>
      </c>
      <c r="G59" s="111" t="s">
        <v>515</v>
      </c>
      <c r="H59" s="194" t="s">
        <v>513</v>
      </c>
      <c r="I59" s="222" t="s">
        <v>3</v>
      </c>
      <c r="J59" s="227">
        <v>2406816</v>
      </c>
      <c r="K59" s="217" t="s">
        <v>403</v>
      </c>
      <c r="L59" s="237" t="s">
        <v>6</v>
      </c>
      <c r="M59" s="249">
        <v>2353720.12</v>
      </c>
      <c r="N59" s="248">
        <f t="shared" si="1"/>
        <v>53095.879999999888</v>
      </c>
      <c r="O59" s="20"/>
      <c r="P59" s="58" t="str">
        <f t="shared" si="2"/>
        <v>待核对</v>
      </c>
      <c r="Q59" s="20"/>
      <c r="R59" s="20"/>
      <c r="S59" s="20"/>
      <c r="T59">
        <v>67</v>
      </c>
      <c r="U59">
        <v>40</v>
      </c>
      <c r="V59" s="169"/>
      <c r="W59" s="169"/>
      <c r="X59" s="169"/>
      <c r="Y59" s="169"/>
      <c r="Z59" s="169"/>
      <c r="AA59" s="169"/>
      <c r="AB59" s="169"/>
    </row>
    <row r="60" spans="1:28" ht="13.5" customHeight="1">
      <c r="A6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60" s="9">
        <v>75</v>
      </c>
      <c r="C60" s="111" t="str">
        <f t="shared" ref="C60:C78" si="5">TEXT(D60,"000")&amp;"-"&amp;TEXT(F60,"000")</f>
        <v>3级-4级</v>
      </c>
      <c r="D60" s="111" t="s">
        <v>69</v>
      </c>
      <c r="E60" s="111" t="s">
        <v>153</v>
      </c>
      <c r="F60" s="111" t="s">
        <v>72</v>
      </c>
      <c r="G60" s="111" t="s">
        <v>76</v>
      </c>
      <c r="H60" s="112" t="s">
        <v>171</v>
      </c>
      <c r="I60" s="222" t="s">
        <v>5</v>
      </c>
      <c r="J60" s="227">
        <v>2293642.34</v>
      </c>
      <c r="K60" s="22"/>
      <c r="L60" s="262" t="s">
        <v>9</v>
      </c>
      <c r="M60" s="266">
        <v>2293642.34</v>
      </c>
      <c r="N60" s="248">
        <f t="shared" si="1"/>
        <v>0</v>
      </c>
      <c r="O60" s="20"/>
      <c r="P60" s="58" t="str">
        <f t="shared" si="2"/>
        <v>OK</v>
      </c>
      <c r="Q60" s="33"/>
      <c r="R60" s="33"/>
      <c r="S60" s="33"/>
      <c r="T60">
        <v>147</v>
      </c>
      <c r="U60">
        <v>333</v>
      </c>
    </row>
    <row r="61" spans="1:28" ht="13.5" customHeight="1">
      <c r="A6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1" s="9">
        <v>236</v>
      </c>
      <c r="C61" s="111" t="str">
        <f t="shared" si="5"/>
        <v>2级-2级</v>
      </c>
      <c r="D61" s="111" t="s">
        <v>66</v>
      </c>
      <c r="E61" s="111" t="s">
        <v>82</v>
      </c>
      <c r="F61" s="111" t="s">
        <v>66</v>
      </c>
      <c r="G61" s="111" t="s">
        <v>270</v>
      </c>
      <c r="H61" s="112" t="s">
        <v>302</v>
      </c>
      <c r="I61" s="222" t="s">
        <v>22</v>
      </c>
      <c r="J61" s="227">
        <v>2250000</v>
      </c>
      <c r="K61" s="54"/>
      <c r="L61" s="346" t="s">
        <v>9</v>
      </c>
      <c r="M61" s="282">
        <v>2250000</v>
      </c>
      <c r="N61" s="248">
        <f t="shared" si="1"/>
        <v>0</v>
      </c>
      <c r="O61" s="58"/>
      <c r="P61" s="58" t="str">
        <f t="shared" si="2"/>
        <v>OK</v>
      </c>
      <c r="Q61" s="58"/>
      <c r="R61" s="58"/>
      <c r="S61" s="58"/>
      <c r="T61">
        <v>54</v>
      </c>
      <c r="U61">
        <v>119</v>
      </c>
    </row>
    <row r="62" spans="1:28" ht="39" customHeight="1">
      <c r="A62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62" s="9">
        <v>145</v>
      </c>
      <c r="C62" s="111" t="str">
        <f t="shared" si="5"/>
        <v>3级-3级</v>
      </c>
      <c r="D62" s="111" t="s">
        <v>69</v>
      </c>
      <c r="E62" s="111" t="s">
        <v>213</v>
      </c>
      <c r="F62" s="111" t="s">
        <v>69</v>
      </c>
      <c r="G62" s="111" t="s">
        <v>195</v>
      </c>
      <c r="H62" s="219" t="s">
        <v>165</v>
      </c>
      <c r="I62" s="222" t="s">
        <v>6</v>
      </c>
      <c r="J62" s="227">
        <v>2198845.5499999998</v>
      </c>
      <c r="K62" s="22" t="s">
        <v>556</v>
      </c>
      <c r="L62" s="237" t="s">
        <v>5</v>
      </c>
      <c r="M62" s="238">
        <v>2198845.5499999998</v>
      </c>
      <c r="N62" s="248">
        <f t="shared" si="1"/>
        <v>0</v>
      </c>
      <c r="O62" s="20"/>
      <c r="P62" s="58" t="str">
        <f t="shared" si="2"/>
        <v>OK</v>
      </c>
      <c r="Q62" s="20"/>
      <c r="R62" s="20"/>
      <c r="S62" s="20"/>
      <c r="T62">
        <v>3</v>
      </c>
      <c r="U62">
        <v>120</v>
      </c>
      <c r="V62" s="162"/>
      <c r="W62" s="162"/>
      <c r="X62" s="162"/>
      <c r="Y62" s="162"/>
      <c r="Z62" s="162"/>
      <c r="AA62" s="162"/>
      <c r="AB62" s="162"/>
    </row>
    <row r="63" spans="1:28" ht="12.75" customHeight="1">
      <c r="A6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3" s="9">
        <v>347</v>
      </c>
      <c r="C63" s="111" t="str">
        <f t="shared" si="5"/>
        <v>4级-2级</v>
      </c>
      <c r="D63" s="111" t="s">
        <v>72</v>
      </c>
      <c r="E63" s="111" t="s">
        <v>76</v>
      </c>
      <c r="F63" s="231" t="s">
        <v>66</v>
      </c>
      <c r="G63" s="387" t="s">
        <v>80</v>
      </c>
      <c r="H63" s="194" t="s">
        <v>306</v>
      </c>
      <c r="I63" s="222" t="s">
        <v>3</v>
      </c>
      <c r="J63" s="227">
        <v>2183413.1800000002</v>
      </c>
      <c r="K63" s="22"/>
      <c r="L63" s="280" t="s">
        <v>741</v>
      </c>
      <c r="M63" s="281">
        <v>517024.31</v>
      </c>
      <c r="N63" s="248">
        <f t="shared" si="1"/>
        <v>1666388.87</v>
      </c>
      <c r="O63" s="20"/>
      <c r="P63" s="58" t="str">
        <f t="shared" si="2"/>
        <v>待核对</v>
      </c>
      <c r="Q63" s="20"/>
      <c r="R63" s="20"/>
      <c r="S63" s="20"/>
      <c r="T63">
        <v>10</v>
      </c>
      <c r="U63">
        <v>4</v>
      </c>
    </row>
    <row r="64" spans="1:28" ht="12.75" customHeight="1">
      <c r="A6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4" s="9">
        <v>320</v>
      </c>
      <c r="C64" s="111" t="str">
        <f t="shared" si="5"/>
        <v>4级-3级</v>
      </c>
      <c r="D64" s="111" t="s">
        <v>72</v>
      </c>
      <c r="E64" s="111" t="s">
        <v>97</v>
      </c>
      <c r="F64" s="111" t="s">
        <v>69</v>
      </c>
      <c r="G64" s="111" t="s">
        <v>354</v>
      </c>
      <c r="H64" s="194" t="s">
        <v>306</v>
      </c>
      <c r="I64" s="222" t="s">
        <v>3</v>
      </c>
      <c r="J64" s="227">
        <v>2108774.75</v>
      </c>
      <c r="K64" s="22" t="s">
        <v>642</v>
      </c>
      <c r="L64" s="237" t="s">
        <v>9</v>
      </c>
      <c r="M64" s="249">
        <v>1413415.89</v>
      </c>
      <c r="N64" s="248">
        <f t="shared" si="1"/>
        <v>695358.8600000001</v>
      </c>
      <c r="O64" s="20"/>
      <c r="P64" s="58" t="str">
        <f t="shared" si="2"/>
        <v>待核对</v>
      </c>
      <c r="Q64" s="20"/>
      <c r="R64" s="20"/>
      <c r="S64" s="20"/>
      <c r="T64">
        <v>28</v>
      </c>
      <c r="U64">
        <v>8</v>
      </c>
      <c r="V64" s="169"/>
      <c r="W64" s="169"/>
      <c r="X64" s="169"/>
      <c r="Y64" s="169"/>
      <c r="Z64" s="169"/>
      <c r="AA64" s="169"/>
      <c r="AB64" s="169"/>
    </row>
    <row r="65" spans="1:28" ht="12.75" customHeight="1">
      <c r="A6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5" s="9">
        <v>369</v>
      </c>
      <c r="C65" s="111" t="str">
        <f t="shared" si="5"/>
        <v>4级-2级</v>
      </c>
      <c r="D65" s="111" t="s">
        <v>72</v>
      </c>
      <c r="E65" s="111" t="s">
        <v>76</v>
      </c>
      <c r="F65" s="231" t="s">
        <v>66</v>
      </c>
      <c r="G65" s="231" t="s">
        <v>83</v>
      </c>
      <c r="H65" s="194" t="s">
        <v>306</v>
      </c>
      <c r="I65" s="222" t="s">
        <v>3</v>
      </c>
      <c r="J65" s="227">
        <v>2100894.64</v>
      </c>
      <c r="K65" s="217" t="s">
        <v>165</v>
      </c>
      <c r="L65" s="237" t="s">
        <v>6</v>
      </c>
      <c r="M65" s="249">
        <v>2100894.64</v>
      </c>
      <c r="N65" s="248">
        <f t="shared" si="1"/>
        <v>0</v>
      </c>
      <c r="O65" s="20"/>
      <c r="P65" s="58" t="str">
        <f t="shared" si="2"/>
        <v>OK</v>
      </c>
      <c r="Q65" s="20"/>
      <c r="R65" s="20"/>
      <c r="S65" s="20"/>
      <c r="T65">
        <v>32</v>
      </c>
      <c r="U65">
        <v>19</v>
      </c>
    </row>
    <row r="66" spans="1:28" ht="12.75" customHeight="1">
      <c r="A6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66" s="9">
        <v>219</v>
      </c>
      <c r="C66" s="111" t="str">
        <f t="shared" si="5"/>
        <v>2级-1级</v>
      </c>
      <c r="D66" s="111" t="s">
        <v>66</v>
      </c>
      <c r="E66" s="111" t="s">
        <v>67</v>
      </c>
      <c r="F66" s="111" t="s">
        <v>64</v>
      </c>
      <c r="G66" s="111" t="s">
        <v>65</v>
      </c>
      <c r="H66" s="112" t="s">
        <v>296</v>
      </c>
      <c r="I66" s="97" t="s">
        <v>23</v>
      </c>
      <c r="J66" s="227">
        <v>2063569.7</v>
      </c>
      <c r="K66" s="22" t="s">
        <v>68</v>
      </c>
      <c r="L66" s="237" t="s">
        <v>5</v>
      </c>
      <c r="M66" s="238">
        <v>2063569.6916000003</v>
      </c>
      <c r="N66" s="248">
        <f t="shared" si="1"/>
        <v>8.39999970048666E-3</v>
      </c>
      <c r="O66" s="20"/>
      <c r="P66" s="58" t="str">
        <f t="shared" si="2"/>
        <v>待核对</v>
      </c>
      <c r="Q66" s="20"/>
      <c r="R66" s="20"/>
      <c r="S66" s="20"/>
      <c r="T66">
        <v>37</v>
      </c>
      <c r="U66">
        <v>74</v>
      </c>
    </row>
    <row r="67" spans="1:28" ht="39" customHeight="1">
      <c r="A6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67" s="9">
        <v>663</v>
      </c>
      <c r="C67" s="218" t="str">
        <f t="shared" si="5"/>
        <v>3级-4级</v>
      </c>
      <c r="D67" s="218" t="s">
        <v>69</v>
      </c>
      <c r="E67" s="218" t="s">
        <v>350</v>
      </c>
      <c r="F67" s="218" t="s">
        <v>72</v>
      </c>
      <c r="G67" s="218" t="s">
        <v>264</v>
      </c>
      <c r="H67" s="220" t="s">
        <v>276</v>
      </c>
      <c r="I67" s="222" t="s">
        <v>5</v>
      </c>
      <c r="J67" s="227">
        <v>2063361.51</v>
      </c>
      <c r="K67" s="217" t="s">
        <v>165</v>
      </c>
      <c r="L67" s="237" t="s">
        <v>6</v>
      </c>
      <c r="M67" s="238">
        <v>1983969.51</v>
      </c>
      <c r="N67" s="248">
        <f t="shared" ref="N67:N130" si="6">J67-M67</f>
        <v>79392</v>
      </c>
      <c r="O67" s="58"/>
      <c r="P67" s="58" t="str">
        <f t="shared" ref="P67:P130" si="7">IF(N67=0,"OK","待核对")</f>
        <v>待核对</v>
      </c>
      <c r="Q67" s="58"/>
      <c r="R67" s="58"/>
      <c r="S67" s="58"/>
      <c r="T67">
        <v>3</v>
      </c>
      <c r="U67">
        <v>30</v>
      </c>
    </row>
    <row r="68" spans="1:28" ht="13.5" customHeight="1">
      <c r="A6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8" s="9">
        <v>404</v>
      </c>
      <c r="C68" s="111" t="str">
        <f t="shared" si="5"/>
        <v>4级-2级</v>
      </c>
      <c r="D68" s="111" t="s">
        <v>72</v>
      </c>
      <c r="E68" s="111" t="s">
        <v>76</v>
      </c>
      <c r="F68" s="111" t="s">
        <v>66</v>
      </c>
      <c r="G68" s="111" t="s">
        <v>80</v>
      </c>
      <c r="H68" s="194" t="s">
        <v>165</v>
      </c>
      <c r="I68" s="222" t="s">
        <v>6</v>
      </c>
      <c r="J68" s="227">
        <v>1936294.7600000002</v>
      </c>
      <c r="K68" s="22"/>
      <c r="L68" s="280" t="s">
        <v>743</v>
      </c>
      <c r="M68" s="281">
        <v>1936294.7600000002</v>
      </c>
      <c r="N68" s="248">
        <f t="shared" si="6"/>
        <v>0</v>
      </c>
      <c r="O68" s="20"/>
      <c r="P68" s="58" t="str">
        <f t="shared" si="7"/>
        <v>OK</v>
      </c>
      <c r="Q68" s="20"/>
      <c r="R68" s="20"/>
      <c r="S68" s="20"/>
      <c r="T68">
        <v>72</v>
      </c>
      <c r="U68">
        <v>121</v>
      </c>
    </row>
    <row r="69" spans="1:28" ht="12.75" customHeight="1">
      <c r="A6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69" s="9">
        <v>343</v>
      </c>
      <c r="C69" s="224" t="str">
        <f t="shared" si="5"/>
        <v>4级-3级</v>
      </c>
      <c r="D69" s="111" t="s">
        <v>72</v>
      </c>
      <c r="E69" s="111" t="s">
        <v>76</v>
      </c>
      <c r="F69" s="231" t="s">
        <v>69</v>
      </c>
      <c r="G69" s="231" t="s">
        <v>153</v>
      </c>
      <c r="H69" s="194" t="s">
        <v>306</v>
      </c>
      <c r="I69" s="222" t="s">
        <v>3</v>
      </c>
      <c r="J69" s="227">
        <v>1880830.3900000004</v>
      </c>
      <c r="K69" s="217" t="s">
        <v>181</v>
      </c>
      <c r="L69" s="237" t="s">
        <v>6</v>
      </c>
      <c r="M69" s="249">
        <v>1880830.3900000004</v>
      </c>
      <c r="N69" s="248">
        <f t="shared" si="6"/>
        <v>0</v>
      </c>
      <c r="O69" s="20"/>
      <c r="P69" s="58" t="str">
        <f t="shared" si="7"/>
        <v>OK</v>
      </c>
      <c r="Q69" s="20"/>
      <c r="R69" s="20"/>
      <c r="S69" s="20"/>
      <c r="T69">
        <v>6</v>
      </c>
      <c r="U69">
        <v>63</v>
      </c>
    </row>
    <row r="70" spans="1:28" ht="39" customHeight="1">
      <c r="A7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0" s="9">
        <v>207</v>
      </c>
      <c r="C70" s="111" t="str">
        <f t="shared" si="5"/>
        <v>2级-4级</v>
      </c>
      <c r="D70" s="111" t="s">
        <v>66</v>
      </c>
      <c r="E70" s="111" t="s">
        <v>270</v>
      </c>
      <c r="F70" s="111" t="s">
        <v>72</v>
      </c>
      <c r="G70" s="111" t="s">
        <v>76</v>
      </c>
      <c r="H70" s="194" t="s">
        <v>759</v>
      </c>
      <c r="I70" s="222" t="s">
        <v>5</v>
      </c>
      <c r="J70" s="227">
        <v>1861001.35</v>
      </c>
      <c r="K70" s="217" t="s">
        <v>165</v>
      </c>
      <c r="L70" s="237" t="s">
        <v>6</v>
      </c>
      <c r="M70" s="249">
        <v>1861001.35</v>
      </c>
      <c r="N70" s="248">
        <f t="shared" si="6"/>
        <v>0</v>
      </c>
      <c r="O70" s="58"/>
      <c r="P70" s="58" t="str">
        <f t="shared" si="7"/>
        <v>OK</v>
      </c>
      <c r="Q70" s="58"/>
      <c r="R70" s="58"/>
      <c r="S70" s="58"/>
      <c r="T70">
        <v>19</v>
      </c>
      <c r="U70">
        <v>14</v>
      </c>
    </row>
    <row r="71" spans="1:28" ht="39" customHeight="1">
      <c r="A7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1" s="9">
        <v>745</v>
      </c>
      <c r="C71" s="218" t="str">
        <f t="shared" si="5"/>
        <v>3级-4级</v>
      </c>
      <c r="D71" s="218" t="s">
        <v>69</v>
      </c>
      <c r="E71" s="218" t="s">
        <v>354</v>
      </c>
      <c r="F71" s="218" t="s">
        <v>72</v>
      </c>
      <c r="G71" s="220" t="s">
        <v>76</v>
      </c>
      <c r="H71" s="76" t="s">
        <v>760</v>
      </c>
      <c r="I71" s="195" t="s">
        <v>6</v>
      </c>
      <c r="J71" s="390">
        <v>1766211.77</v>
      </c>
      <c r="K71" s="217" t="s">
        <v>306</v>
      </c>
      <c r="L71" s="237" t="s">
        <v>3</v>
      </c>
      <c r="M71" s="249">
        <v>2113891.2000000002</v>
      </c>
      <c r="N71" s="248">
        <f t="shared" si="6"/>
        <v>-347679.43000000017</v>
      </c>
      <c r="O71" s="58"/>
      <c r="P71" s="58" t="str">
        <f t="shared" si="7"/>
        <v>待核对</v>
      </c>
      <c r="Q71" s="58"/>
      <c r="R71" s="58"/>
      <c r="S71" s="58"/>
      <c r="T71">
        <v>327</v>
      </c>
      <c r="U71">
        <v>15</v>
      </c>
    </row>
    <row r="72" spans="1:28" ht="13.5" customHeight="1">
      <c r="A72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72" s="9">
        <v>18</v>
      </c>
      <c r="C72" s="111" t="str">
        <f t="shared" si="5"/>
        <v>1级-2级</v>
      </c>
      <c r="D72" s="111" t="s">
        <v>64</v>
      </c>
      <c r="E72" s="111" t="s">
        <v>65</v>
      </c>
      <c r="F72" s="111" t="s">
        <v>66</v>
      </c>
      <c r="G72" s="111" t="s">
        <v>90</v>
      </c>
      <c r="H72" s="12" t="s">
        <v>79</v>
      </c>
      <c r="I72" s="97" t="s">
        <v>11</v>
      </c>
      <c r="J72" s="227">
        <v>1750000</v>
      </c>
      <c r="K72" s="15" t="s">
        <v>494</v>
      </c>
      <c r="L72" s="15" t="s">
        <v>24</v>
      </c>
      <c r="M72" s="170">
        <v>1750000</v>
      </c>
      <c r="N72" s="248">
        <f t="shared" si="6"/>
        <v>0</v>
      </c>
      <c r="O72" s="17"/>
      <c r="P72" s="58" t="str">
        <f t="shared" si="7"/>
        <v>OK</v>
      </c>
      <c r="Q72" s="20"/>
      <c r="R72" s="20"/>
      <c r="S72" s="20"/>
      <c r="T72">
        <v>18</v>
      </c>
      <c r="U72">
        <v>122</v>
      </c>
    </row>
    <row r="73" spans="1:28" ht="13.5" customHeight="1">
      <c r="A7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73" s="9">
        <v>395</v>
      </c>
      <c r="C73" s="111" t="str">
        <f t="shared" si="5"/>
        <v>4级-2级</v>
      </c>
      <c r="D73" s="111" t="s">
        <v>72</v>
      </c>
      <c r="E73" s="111" t="s">
        <v>76</v>
      </c>
      <c r="F73" s="111" t="s">
        <v>66</v>
      </c>
      <c r="G73" s="111" t="s">
        <v>184</v>
      </c>
      <c r="H73" s="194" t="s">
        <v>165</v>
      </c>
      <c r="I73" s="222" t="s">
        <v>6</v>
      </c>
      <c r="J73" s="227">
        <v>1748774.35</v>
      </c>
      <c r="K73" s="22"/>
      <c r="L73" s="349" t="s">
        <v>3</v>
      </c>
      <c r="M73" s="282">
        <v>1748774.35</v>
      </c>
      <c r="N73" s="248">
        <f t="shared" si="6"/>
        <v>0</v>
      </c>
      <c r="O73" s="20"/>
      <c r="P73" s="58" t="str">
        <f t="shared" si="7"/>
        <v>OK</v>
      </c>
      <c r="Q73" s="20"/>
      <c r="R73" s="20"/>
      <c r="S73" s="20"/>
      <c r="T73">
        <v>62</v>
      </c>
      <c r="U73">
        <v>123</v>
      </c>
    </row>
    <row r="74" spans="1:28" ht="39" customHeight="1">
      <c r="A74" s="147" t="str">
        <f>HYPERLINK("C:\Users\chizh\Desktop\ffcell\提取结果.xlsx#'4内部关联现金流'!A1","[提取结果.xlsx]4内部关联现金流")</f>
        <v>[提取结果.xlsx]4内部关联现金流</v>
      </c>
      <c r="B74" s="9">
        <v>489</v>
      </c>
      <c r="C74" s="111" t="str">
        <f t="shared" si="5"/>
        <v>2级-2级</v>
      </c>
      <c r="D74" s="228" t="s">
        <v>66</v>
      </c>
      <c r="E74" s="111" t="s">
        <v>80</v>
      </c>
      <c r="F74" s="228" t="s">
        <v>66</v>
      </c>
      <c r="G74" s="228" t="s">
        <v>175</v>
      </c>
      <c r="H74" s="102" t="s">
        <v>383</v>
      </c>
      <c r="I74" s="222" t="s">
        <v>6</v>
      </c>
      <c r="J74" s="229">
        <v>1724048.69</v>
      </c>
      <c r="K74" s="217" t="s">
        <v>513</v>
      </c>
      <c r="L74" s="237" t="s">
        <v>3</v>
      </c>
      <c r="M74" s="249">
        <v>1724048.69</v>
      </c>
      <c r="N74" s="248">
        <f t="shared" si="6"/>
        <v>0</v>
      </c>
      <c r="O74" s="20"/>
      <c r="P74" s="58" t="str">
        <f t="shared" si="7"/>
        <v>OK</v>
      </c>
      <c r="Q74" s="20"/>
      <c r="R74" s="20"/>
      <c r="S74" s="20"/>
      <c r="T74">
        <v>70</v>
      </c>
      <c r="U74">
        <v>124</v>
      </c>
    </row>
    <row r="75" spans="1:28" ht="13.5" customHeight="1">
      <c r="A75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75" s="9">
        <v>10</v>
      </c>
      <c r="C75" s="111" t="str">
        <f t="shared" si="5"/>
        <v>1级-2级</v>
      </c>
      <c r="D75" s="111" t="s">
        <v>64</v>
      </c>
      <c r="E75" s="111" t="s">
        <v>65</v>
      </c>
      <c r="F75" s="111" t="s">
        <v>66</v>
      </c>
      <c r="G75" s="111" t="s">
        <v>82</v>
      </c>
      <c r="H75" s="12" t="s">
        <v>79</v>
      </c>
      <c r="I75" s="97" t="s">
        <v>11</v>
      </c>
      <c r="J75" s="227">
        <v>1703634.65</v>
      </c>
      <c r="K75" s="15" t="s">
        <v>307</v>
      </c>
      <c r="L75" s="15" t="s">
        <v>24</v>
      </c>
      <c r="M75" s="170">
        <v>1703634.65</v>
      </c>
      <c r="N75" s="248">
        <f t="shared" si="6"/>
        <v>0</v>
      </c>
      <c r="O75" s="17"/>
      <c r="P75" s="58" t="str">
        <f t="shared" si="7"/>
        <v>OK</v>
      </c>
      <c r="Q75" s="20"/>
      <c r="R75" s="20"/>
      <c r="S75" s="20"/>
      <c r="T75">
        <v>10</v>
      </c>
      <c r="U75">
        <v>125</v>
      </c>
    </row>
    <row r="76" spans="1:28" ht="13.5" customHeight="1">
      <c r="A76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76" s="9">
        <v>847</v>
      </c>
      <c r="C76" s="111" t="str">
        <f t="shared" si="5"/>
        <v>2级-2级</v>
      </c>
      <c r="D76" s="111" t="s">
        <v>66</v>
      </c>
      <c r="E76" s="111" t="s">
        <v>78</v>
      </c>
      <c r="F76" s="111" t="s">
        <v>66</v>
      </c>
      <c r="G76" s="111" t="s">
        <v>67</v>
      </c>
      <c r="H76" s="219" t="s">
        <v>403</v>
      </c>
      <c r="I76" s="222" t="s">
        <v>6</v>
      </c>
      <c r="J76" s="227">
        <v>1647274.84</v>
      </c>
      <c r="K76" s="22"/>
      <c r="L76" s="373" t="s">
        <v>3</v>
      </c>
      <c r="M76" s="282">
        <v>1647274.84</v>
      </c>
      <c r="N76" s="248">
        <f t="shared" si="6"/>
        <v>0</v>
      </c>
      <c r="O76" s="20"/>
      <c r="P76" s="58" t="str">
        <f t="shared" si="7"/>
        <v>OK</v>
      </c>
      <c r="Q76" s="20"/>
      <c r="R76" s="20"/>
      <c r="S76" s="20"/>
      <c r="T76">
        <v>28</v>
      </c>
      <c r="U76">
        <v>126</v>
      </c>
      <c r="V76" s="162"/>
      <c r="W76" s="162"/>
      <c r="X76" s="162"/>
      <c r="Y76" s="162"/>
      <c r="Z76" s="162"/>
      <c r="AA76" s="162"/>
      <c r="AB76" s="162"/>
    </row>
    <row r="77" spans="1:28" ht="39" customHeight="1">
      <c r="A7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77" s="9">
        <v>249</v>
      </c>
      <c r="C77" s="111" t="str">
        <f t="shared" si="5"/>
        <v>2级-4级</v>
      </c>
      <c r="D77" s="111" t="s">
        <v>66</v>
      </c>
      <c r="E77" s="111" t="s">
        <v>308</v>
      </c>
      <c r="F77" s="111" t="s">
        <v>72</v>
      </c>
      <c r="G77" s="219" t="s">
        <v>264</v>
      </c>
      <c r="H77" s="76" t="s">
        <v>312</v>
      </c>
      <c r="I77" s="222" t="s">
        <v>9</v>
      </c>
      <c r="J77" s="227">
        <v>1635655.92</v>
      </c>
      <c r="K77" s="217" t="s">
        <v>306</v>
      </c>
      <c r="L77" s="237" t="s">
        <v>3</v>
      </c>
      <c r="M77" s="238">
        <v>1635655.92</v>
      </c>
      <c r="N77" s="248">
        <f t="shared" si="6"/>
        <v>0</v>
      </c>
      <c r="O77" s="20"/>
      <c r="P77" s="58" t="str">
        <f t="shared" si="7"/>
        <v>OK</v>
      </c>
      <c r="Q77" s="20"/>
      <c r="R77" s="20"/>
      <c r="S77" s="20"/>
      <c r="T77">
        <v>67</v>
      </c>
      <c r="U77">
        <v>127</v>
      </c>
    </row>
    <row r="78" spans="1:28" ht="12.75" customHeight="1">
      <c r="A7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78" s="9">
        <v>685</v>
      </c>
      <c r="C78" s="218" t="str">
        <f t="shared" si="5"/>
        <v>3级-2级</v>
      </c>
      <c r="D78" s="218" t="s">
        <v>69</v>
      </c>
      <c r="E78" s="218" t="s">
        <v>245</v>
      </c>
      <c r="F78" s="218" t="s">
        <v>66</v>
      </c>
      <c r="G78" s="218" t="s">
        <v>88</v>
      </c>
      <c r="H78" s="128" t="s">
        <v>77</v>
      </c>
      <c r="I78" s="195" t="s">
        <v>5</v>
      </c>
      <c r="J78" s="227">
        <v>1608352.2</v>
      </c>
      <c r="K78" s="126"/>
      <c r="L78" s="208" t="s">
        <v>9</v>
      </c>
      <c r="M78" s="281">
        <v>1608352.2</v>
      </c>
      <c r="N78" s="248">
        <f t="shared" si="6"/>
        <v>0</v>
      </c>
      <c r="O78" s="20"/>
      <c r="P78" s="58" t="str">
        <f t="shared" si="7"/>
        <v>OK</v>
      </c>
      <c r="Q78" s="20"/>
      <c r="R78" s="20"/>
      <c r="S78" s="20"/>
      <c r="T78">
        <v>84</v>
      </c>
      <c r="U78">
        <v>128</v>
      </c>
    </row>
    <row r="79" spans="1:28" ht="39" customHeight="1">
      <c r="A7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79" s="9">
        <v>636</v>
      </c>
      <c r="C79" s="111" t="s">
        <v>506</v>
      </c>
      <c r="D79" s="111" t="s">
        <v>66</v>
      </c>
      <c r="E79" s="111" t="s">
        <v>365</v>
      </c>
      <c r="F79" s="111" t="s">
        <v>66</v>
      </c>
      <c r="G79" s="111" t="s">
        <v>88</v>
      </c>
      <c r="H79" s="194" t="s">
        <v>297</v>
      </c>
      <c r="I79" s="222" t="s">
        <v>3</v>
      </c>
      <c r="J79" s="227">
        <v>1598430.85</v>
      </c>
      <c r="K79" s="217" t="s">
        <v>346</v>
      </c>
      <c r="L79" s="237" t="s">
        <v>6</v>
      </c>
      <c r="M79" s="249">
        <v>1598430.85</v>
      </c>
      <c r="N79" s="248">
        <f t="shared" si="6"/>
        <v>0</v>
      </c>
      <c r="O79" s="20"/>
      <c r="P79" s="58" t="str">
        <f t="shared" si="7"/>
        <v>OK</v>
      </c>
      <c r="Q79" s="20"/>
      <c r="R79" s="20"/>
      <c r="S79" s="20"/>
      <c r="T79">
        <v>61</v>
      </c>
      <c r="U79">
        <v>21</v>
      </c>
    </row>
    <row r="80" spans="1:28" s="292" customFormat="1" ht="13.5" customHeight="1">
      <c r="A80" s="353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0" s="284">
        <v>405</v>
      </c>
      <c r="C80" s="354" t="str">
        <f>TEXT(D80,"000")&amp;"-"&amp;TEXT(F80,"000")</f>
        <v>4级-2级</v>
      </c>
      <c r="D80" s="354" t="s">
        <v>72</v>
      </c>
      <c r="E80" s="354" t="s">
        <v>76</v>
      </c>
      <c r="F80" s="354" t="s">
        <v>66</v>
      </c>
      <c r="G80" s="354" t="s">
        <v>87</v>
      </c>
      <c r="H80" s="286" t="s">
        <v>165</v>
      </c>
      <c r="I80" s="359" t="s">
        <v>6</v>
      </c>
      <c r="J80" s="288">
        <v>1571003.55</v>
      </c>
      <c r="K80" s="289"/>
      <c r="L80" s="295" t="s">
        <v>5</v>
      </c>
      <c r="M80" s="282">
        <v>2340325.62</v>
      </c>
      <c r="N80" s="248">
        <f t="shared" si="6"/>
        <v>-769322.07000000007</v>
      </c>
      <c r="O80" s="291"/>
      <c r="P80" s="291" t="str">
        <f t="shared" si="7"/>
        <v>待核对</v>
      </c>
      <c r="Q80" s="291"/>
      <c r="R80" s="291"/>
      <c r="S80" s="291"/>
      <c r="T80" s="292">
        <v>73</v>
      </c>
      <c r="U80">
        <v>323</v>
      </c>
      <c r="V80" s="162"/>
      <c r="W80" s="162"/>
      <c r="X80" s="162"/>
      <c r="Y80" s="162"/>
      <c r="Z80" s="162"/>
      <c r="AA80" s="162"/>
      <c r="AB80" s="162"/>
    </row>
    <row r="81" spans="1:28" ht="13.5" customHeight="1">
      <c r="A8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1" s="9">
        <v>402</v>
      </c>
      <c r="C81" s="224" t="str">
        <f>TEXT(D81,"000")&amp;"-"&amp;TEXT(F81,"000")</f>
        <v>4级-3级</v>
      </c>
      <c r="D81" s="111" t="s">
        <v>72</v>
      </c>
      <c r="E81" s="111" t="s">
        <v>76</v>
      </c>
      <c r="F81" s="111" t="s">
        <v>69</v>
      </c>
      <c r="G81" s="111" t="s">
        <v>231</v>
      </c>
      <c r="H81" s="194" t="s">
        <v>165</v>
      </c>
      <c r="I81" s="222" t="s">
        <v>6</v>
      </c>
      <c r="J81" s="227">
        <v>1540772.0199999998</v>
      </c>
      <c r="K81" s="22"/>
      <c r="L81" s="254" t="s">
        <v>739</v>
      </c>
      <c r="M81" s="281">
        <v>1777700.36</v>
      </c>
      <c r="N81" s="248">
        <f t="shared" si="6"/>
        <v>-236928.34000000032</v>
      </c>
      <c r="O81" s="20"/>
      <c r="P81" s="58" t="str">
        <f t="shared" si="7"/>
        <v>待核对</v>
      </c>
      <c r="Q81" s="20"/>
      <c r="R81" s="20"/>
      <c r="S81" s="20"/>
      <c r="T81">
        <v>70</v>
      </c>
      <c r="U81">
        <v>315</v>
      </c>
    </row>
    <row r="82" spans="1:28" ht="13.5" customHeight="1">
      <c r="A82" s="147" t="str">
        <f>HYPERLINK("C:\Users\chizh\Desktop\ffcell\提取结果.xlsx#'02-关联交易等事项统计表-现代-4内部关联现金流'!A1","[提取结果.xlsx]02-关联交易等事项统计表-现代-4内部关联现金流")</f>
        <v>[提取结果.xlsx]02-关联交易等事项统计表-现代-4内部关联现金流</v>
      </c>
      <c r="B82" s="9">
        <v>146</v>
      </c>
      <c r="C82" s="111" t="str">
        <f>TEXT(D82,"000")&amp;"-"&amp;TEXT(F82,"000")</f>
        <v>2级-2级</v>
      </c>
      <c r="D82" s="111" t="s">
        <v>66</v>
      </c>
      <c r="E82" s="112" t="s">
        <v>209</v>
      </c>
      <c r="F82" s="220" t="s">
        <v>66</v>
      </c>
      <c r="G82" s="219" t="s">
        <v>214</v>
      </c>
      <c r="H82" s="112" t="s">
        <v>215</v>
      </c>
      <c r="I82" s="222" t="s">
        <v>9</v>
      </c>
      <c r="J82" s="234">
        <v>1539900</v>
      </c>
      <c r="K82" s="22"/>
      <c r="L82" s="280" t="s">
        <v>743</v>
      </c>
      <c r="M82" s="282">
        <v>1539900</v>
      </c>
      <c r="N82" s="248">
        <f t="shared" si="6"/>
        <v>0</v>
      </c>
      <c r="O82" s="20"/>
      <c r="P82" s="58" t="str">
        <f t="shared" si="7"/>
        <v>OK</v>
      </c>
      <c r="Q82" s="20"/>
      <c r="R82" s="20"/>
      <c r="S82" s="20"/>
      <c r="T82">
        <v>4</v>
      </c>
      <c r="U82">
        <v>129</v>
      </c>
      <c r="V82" s="162"/>
      <c r="W82" s="162"/>
      <c r="X82" s="162"/>
      <c r="Y82" s="162"/>
      <c r="Z82" s="162"/>
      <c r="AA82" s="162"/>
      <c r="AB82" s="162"/>
    </row>
    <row r="83" spans="1:28" ht="13.5" customHeight="1">
      <c r="A83" s="147" t="str">
        <f>HYPERLINK("C:\Users\chizh\Desktop\ffcell\提取结果.xlsx#'4内部关联现金流'!A1","[提取结果.xlsx]4内部关联现金流")</f>
        <v>[提取结果.xlsx]4内部关联现金流</v>
      </c>
      <c r="B83" s="9">
        <v>459</v>
      </c>
      <c r="C83" s="111" t="str">
        <f>TEXT(D83,"000")&amp;"-"&amp;TEXT(F83,"000")</f>
        <v>3级-3级</v>
      </c>
      <c r="D83" s="228" t="s">
        <v>69</v>
      </c>
      <c r="E83" s="111" t="s">
        <v>80</v>
      </c>
      <c r="F83" s="228" t="s">
        <v>69</v>
      </c>
      <c r="G83" s="228" t="s">
        <v>102</v>
      </c>
      <c r="H83" s="102" t="s">
        <v>383</v>
      </c>
      <c r="I83" s="222" t="s">
        <v>3</v>
      </c>
      <c r="J83" s="229">
        <v>1511904</v>
      </c>
      <c r="K83" s="22"/>
      <c r="L83" s="302" t="s">
        <v>3</v>
      </c>
      <c r="M83" s="279">
        <v>1511904</v>
      </c>
      <c r="N83" s="248">
        <f t="shared" si="6"/>
        <v>0</v>
      </c>
      <c r="O83" s="20"/>
      <c r="P83" s="58" t="str">
        <f t="shared" si="7"/>
        <v>OK</v>
      </c>
      <c r="Q83" s="20"/>
      <c r="R83" s="20"/>
      <c r="S83" s="20"/>
      <c r="T83">
        <v>40</v>
      </c>
      <c r="U83">
        <v>130</v>
      </c>
    </row>
    <row r="84" spans="1:28" ht="13.5" customHeight="1">
      <c r="A8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84" s="9">
        <v>625</v>
      </c>
      <c r="C84" s="111" t="s">
        <v>506</v>
      </c>
      <c r="D84" s="111" t="s">
        <v>66</v>
      </c>
      <c r="E84" s="111" t="s">
        <v>88</v>
      </c>
      <c r="F84" s="111" t="s">
        <v>66</v>
      </c>
      <c r="G84" s="111" t="s">
        <v>365</v>
      </c>
      <c r="H84" s="76" t="s">
        <v>508</v>
      </c>
      <c r="I84" s="97" t="s">
        <v>26</v>
      </c>
      <c r="J84" s="227">
        <v>1500000</v>
      </c>
      <c r="K84" s="22"/>
      <c r="L84" s="280" t="s">
        <v>740</v>
      </c>
      <c r="M84" s="281">
        <v>1500000</v>
      </c>
      <c r="N84" s="248">
        <f t="shared" si="6"/>
        <v>0</v>
      </c>
      <c r="O84" s="20"/>
      <c r="P84" s="58" t="str">
        <f t="shared" si="7"/>
        <v>OK</v>
      </c>
      <c r="Q84" s="20"/>
      <c r="R84" s="20"/>
      <c r="S84" s="20"/>
      <c r="T84">
        <v>49</v>
      </c>
      <c r="U84">
        <v>131</v>
      </c>
    </row>
    <row r="85" spans="1:28" ht="13.5" customHeight="1">
      <c r="A8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5" s="9">
        <v>410</v>
      </c>
      <c r="C85" s="111" t="str">
        <f t="shared" ref="C85:C95" si="8">TEXT(D85,"000")&amp;"-"&amp;TEXT(F85,"000")</f>
        <v>4级-2级</v>
      </c>
      <c r="D85" s="111" t="s">
        <v>72</v>
      </c>
      <c r="E85" s="111" t="s">
        <v>76</v>
      </c>
      <c r="F85" s="111" t="s">
        <v>66</v>
      </c>
      <c r="G85" s="111" t="s">
        <v>86</v>
      </c>
      <c r="H85" s="194" t="s">
        <v>165</v>
      </c>
      <c r="I85" s="222" t="s">
        <v>6</v>
      </c>
      <c r="J85" s="227">
        <v>1489875.48</v>
      </c>
      <c r="K85" s="22"/>
      <c r="L85" s="295" t="s">
        <v>5</v>
      </c>
      <c r="M85" s="282">
        <v>1489875.48</v>
      </c>
      <c r="N85" s="248">
        <f t="shared" si="6"/>
        <v>0</v>
      </c>
      <c r="O85" s="20"/>
      <c r="P85" s="58" t="str">
        <f t="shared" si="7"/>
        <v>OK</v>
      </c>
      <c r="Q85" s="20"/>
      <c r="R85" s="20"/>
      <c r="S85" s="20"/>
      <c r="T85">
        <v>90</v>
      </c>
      <c r="U85">
        <v>132</v>
      </c>
    </row>
    <row r="86" spans="1:28" ht="39" customHeight="1">
      <c r="A8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6" s="9">
        <v>430</v>
      </c>
      <c r="C86" s="224" t="str">
        <f t="shared" si="8"/>
        <v>4级-3级</v>
      </c>
      <c r="D86" s="111" t="s">
        <v>72</v>
      </c>
      <c r="E86" s="111" t="s">
        <v>76</v>
      </c>
      <c r="F86" s="111" t="s">
        <v>69</v>
      </c>
      <c r="G86" s="111" t="s">
        <v>371</v>
      </c>
      <c r="H86" s="194" t="s">
        <v>165</v>
      </c>
      <c r="I86" s="222" t="s">
        <v>6</v>
      </c>
      <c r="J86" s="227">
        <v>1454273.7800000003</v>
      </c>
      <c r="K86" s="22" t="s">
        <v>607</v>
      </c>
      <c r="L86" s="237" t="s">
        <v>3</v>
      </c>
      <c r="M86" s="249">
        <v>1454273.78</v>
      </c>
      <c r="N86" s="248">
        <f t="shared" si="6"/>
        <v>0</v>
      </c>
      <c r="O86" s="20"/>
      <c r="P86" s="58" t="str">
        <f t="shared" si="7"/>
        <v>OK</v>
      </c>
      <c r="Q86" s="20"/>
      <c r="R86" s="20"/>
      <c r="S86" s="20"/>
      <c r="T86">
        <v>115</v>
      </c>
      <c r="U86">
        <v>133</v>
      </c>
    </row>
    <row r="87" spans="1:28" ht="39" customHeight="1">
      <c r="A8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87" s="9">
        <v>211</v>
      </c>
      <c r="C87" s="111" t="str">
        <f t="shared" si="8"/>
        <v>3级-2级</v>
      </c>
      <c r="D87" s="111" t="s">
        <v>69</v>
      </c>
      <c r="E87" s="111" t="s">
        <v>285</v>
      </c>
      <c r="F87" s="111" t="s">
        <v>66</v>
      </c>
      <c r="G87" s="111" t="s">
        <v>78</v>
      </c>
      <c r="H87" s="112" t="s">
        <v>286</v>
      </c>
      <c r="I87" s="222" t="s">
        <v>5</v>
      </c>
      <c r="J87" s="227">
        <v>1453492.92</v>
      </c>
      <c r="K87" s="217" t="s">
        <v>601</v>
      </c>
      <c r="L87" s="237" t="s">
        <v>9</v>
      </c>
      <c r="M87" s="238">
        <v>1453492.92</v>
      </c>
      <c r="N87" s="248">
        <f t="shared" si="6"/>
        <v>0</v>
      </c>
      <c r="O87" s="58"/>
      <c r="P87" s="58" t="str">
        <f t="shared" si="7"/>
        <v>OK</v>
      </c>
      <c r="Q87" s="58"/>
      <c r="R87" s="58"/>
      <c r="S87" s="58"/>
      <c r="T87">
        <v>24</v>
      </c>
      <c r="U87">
        <v>134</v>
      </c>
    </row>
    <row r="88" spans="1:28" ht="12" customHeight="1">
      <c r="A8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88" s="9">
        <v>399</v>
      </c>
      <c r="C88" s="111" t="str">
        <f t="shared" si="8"/>
        <v>4级-2级</v>
      </c>
      <c r="D88" s="111" t="s">
        <v>72</v>
      </c>
      <c r="E88" s="111" t="s">
        <v>76</v>
      </c>
      <c r="F88" s="111" t="s">
        <v>66</v>
      </c>
      <c r="G88" s="111" t="s">
        <v>109</v>
      </c>
      <c r="H88" s="194" t="s">
        <v>165</v>
      </c>
      <c r="I88" s="222" t="s">
        <v>6</v>
      </c>
      <c r="J88" s="227">
        <v>1447535</v>
      </c>
      <c r="K88" s="22"/>
      <c r="L88" s="295" t="s">
        <v>5</v>
      </c>
      <c r="M88" s="282">
        <v>1447535</v>
      </c>
      <c r="N88" s="248">
        <f t="shared" si="6"/>
        <v>0</v>
      </c>
      <c r="O88" s="20"/>
      <c r="P88" s="58" t="str">
        <f t="shared" si="7"/>
        <v>OK</v>
      </c>
      <c r="Q88" s="20"/>
      <c r="R88" s="20"/>
      <c r="S88" s="20"/>
      <c r="T88">
        <v>66</v>
      </c>
      <c r="U88">
        <v>135</v>
      </c>
      <c r="V88" s="162"/>
      <c r="W88" s="162"/>
      <c r="X88" s="162"/>
      <c r="Y88" s="162"/>
      <c r="Z88" s="162"/>
      <c r="AA88" s="162"/>
      <c r="AB88" s="162"/>
    </row>
    <row r="89" spans="1:28" ht="13.5" customHeight="1">
      <c r="A89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89" s="9">
        <v>105</v>
      </c>
      <c r="C89" s="111" t="str">
        <f t="shared" si="8"/>
        <v>3级-2级</v>
      </c>
      <c r="D89" s="111" t="s">
        <v>69</v>
      </c>
      <c r="E89" s="111" t="s">
        <v>170</v>
      </c>
      <c r="F89" s="111" t="s">
        <v>66</v>
      </c>
      <c r="G89" s="111" t="s">
        <v>81</v>
      </c>
      <c r="H89" s="112"/>
      <c r="I89" s="222" t="s">
        <v>9</v>
      </c>
      <c r="J89" s="227">
        <v>1400000</v>
      </c>
      <c r="K89" s="22"/>
      <c r="L89" s="254" t="s">
        <v>740</v>
      </c>
      <c r="M89" s="282">
        <v>1400000</v>
      </c>
      <c r="N89" s="248">
        <f t="shared" si="6"/>
        <v>0</v>
      </c>
      <c r="O89" s="20"/>
      <c r="P89" s="58" t="str">
        <f t="shared" si="7"/>
        <v>OK</v>
      </c>
      <c r="Q89" s="20"/>
      <c r="R89" s="20"/>
      <c r="S89" s="20"/>
      <c r="T89">
        <v>22</v>
      </c>
      <c r="U89">
        <v>136</v>
      </c>
    </row>
    <row r="90" spans="1:28" ht="39" customHeight="1">
      <c r="A9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0" s="9">
        <v>234</v>
      </c>
      <c r="C90" s="111" t="str">
        <f t="shared" si="8"/>
        <v>2级-1级</v>
      </c>
      <c r="D90" s="111" t="s">
        <v>66</v>
      </c>
      <c r="E90" s="111" t="s">
        <v>82</v>
      </c>
      <c r="F90" s="111" t="s">
        <v>64</v>
      </c>
      <c r="G90" s="111" t="s">
        <v>65</v>
      </c>
      <c r="H90" s="219" t="s">
        <v>256</v>
      </c>
      <c r="I90" s="222" t="s">
        <v>5</v>
      </c>
      <c r="J90" s="227">
        <v>1380000</v>
      </c>
      <c r="K90" s="54" t="s">
        <v>91</v>
      </c>
      <c r="L90" s="55" t="s">
        <v>24</v>
      </c>
      <c r="M90" s="238">
        <v>1380000</v>
      </c>
      <c r="N90" s="248">
        <f t="shared" si="6"/>
        <v>0</v>
      </c>
      <c r="O90" s="58"/>
      <c r="P90" s="58" t="str">
        <f t="shared" si="7"/>
        <v>OK</v>
      </c>
      <c r="Q90" s="58"/>
      <c r="R90" s="58"/>
      <c r="S90" s="58"/>
      <c r="T90">
        <v>52</v>
      </c>
      <c r="U90">
        <v>137</v>
      </c>
    </row>
    <row r="91" spans="1:28" ht="13.5" customHeight="1">
      <c r="A91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91" s="9">
        <v>169</v>
      </c>
      <c r="C91" s="111" t="str">
        <f t="shared" si="8"/>
        <v>2级-3级</v>
      </c>
      <c r="D91" s="111" t="s">
        <v>66</v>
      </c>
      <c r="E91" s="111" t="s">
        <v>84</v>
      </c>
      <c r="F91" s="111" t="s">
        <v>69</v>
      </c>
      <c r="G91" s="111" t="s">
        <v>196</v>
      </c>
      <c r="H91" s="76" t="s">
        <v>241</v>
      </c>
      <c r="I91" s="222" t="s">
        <v>3</v>
      </c>
      <c r="J91" s="227">
        <v>1263464.96</v>
      </c>
      <c r="K91" s="22"/>
      <c r="L91" s="280" t="s">
        <v>9</v>
      </c>
      <c r="M91" s="281">
        <v>1263464.96</v>
      </c>
      <c r="N91" s="248">
        <f t="shared" si="6"/>
        <v>0</v>
      </c>
      <c r="O91" s="20"/>
      <c r="P91" s="58" t="str">
        <f t="shared" si="7"/>
        <v>OK</v>
      </c>
      <c r="Q91" s="20"/>
      <c r="R91" s="20"/>
      <c r="S91" s="20"/>
      <c r="T91">
        <v>20</v>
      </c>
      <c r="U91">
        <v>138</v>
      </c>
      <c r="V91" s="162"/>
      <c r="W91" s="162"/>
      <c r="X91" s="162"/>
      <c r="Y91" s="162"/>
      <c r="Z91" s="162"/>
      <c r="AA91" s="162"/>
      <c r="AB91" s="162"/>
    </row>
    <row r="92" spans="1:28" ht="39" customHeight="1">
      <c r="A9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2" s="9">
        <v>287</v>
      </c>
      <c r="C92" s="111" t="str">
        <f t="shared" si="8"/>
        <v>2级-4级</v>
      </c>
      <c r="D92" s="111" t="s">
        <v>66</v>
      </c>
      <c r="E92" s="111" t="s">
        <v>92</v>
      </c>
      <c r="F92" s="111" t="s">
        <v>72</v>
      </c>
      <c r="G92" s="111" t="s">
        <v>76</v>
      </c>
      <c r="H92" s="112" t="s">
        <v>103</v>
      </c>
      <c r="I92" s="222" t="s">
        <v>5</v>
      </c>
      <c r="J92" s="227">
        <v>1260651.08</v>
      </c>
      <c r="K92" s="217" t="s">
        <v>165</v>
      </c>
      <c r="L92" s="237" t="s">
        <v>6</v>
      </c>
      <c r="M92" s="238">
        <v>1258911.08</v>
      </c>
      <c r="N92" s="248">
        <f t="shared" si="6"/>
        <v>1740</v>
      </c>
      <c r="O92" s="20"/>
      <c r="P92" s="58" t="str">
        <f t="shared" si="7"/>
        <v>待核对</v>
      </c>
      <c r="Q92" s="20"/>
      <c r="R92" s="20"/>
      <c r="S92" s="20"/>
      <c r="T92">
        <v>107</v>
      </c>
      <c r="U92">
        <v>71</v>
      </c>
    </row>
    <row r="93" spans="1:28" ht="39" customHeight="1">
      <c r="A9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3" s="9">
        <v>295</v>
      </c>
      <c r="C93" s="111" t="str">
        <f t="shared" si="8"/>
        <v>4级-3级</v>
      </c>
      <c r="D93" s="111" t="s">
        <v>72</v>
      </c>
      <c r="E93" s="111" t="s">
        <v>97</v>
      </c>
      <c r="F93" s="111" t="s">
        <v>69</v>
      </c>
      <c r="G93" s="111" t="s">
        <v>195</v>
      </c>
      <c r="H93" s="219" t="s">
        <v>165</v>
      </c>
      <c r="I93" s="222" t="s">
        <v>6</v>
      </c>
      <c r="J93" s="227">
        <v>1229417.8500000001</v>
      </c>
      <c r="K93" s="22" t="s">
        <v>556</v>
      </c>
      <c r="L93" s="237" t="s">
        <v>5</v>
      </c>
      <c r="M93" s="238">
        <v>1229417.8500000001</v>
      </c>
      <c r="N93" s="248">
        <f t="shared" si="6"/>
        <v>0</v>
      </c>
      <c r="O93" s="20"/>
      <c r="P93" s="58" t="str">
        <f t="shared" si="7"/>
        <v>OK</v>
      </c>
      <c r="Q93" s="20"/>
      <c r="R93" s="20"/>
      <c r="S93" s="20"/>
      <c r="T93">
        <v>3</v>
      </c>
      <c r="U93">
        <v>139</v>
      </c>
      <c r="V93" s="162"/>
      <c r="W93" s="162"/>
      <c r="X93" s="162"/>
      <c r="Y93" s="162"/>
      <c r="Z93" s="162"/>
      <c r="AA93" s="162"/>
      <c r="AB93" s="162"/>
    </row>
    <row r="94" spans="1:28" ht="13.5" customHeight="1">
      <c r="A94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94" s="9">
        <v>859</v>
      </c>
      <c r="C94" s="111" t="str">
        <f t="shared" si="8"/>
        <v>2级-4级</v>
      </c>
      <c r="D94" s="111" t="s">
        <v>66</v>
      </c>
      <c r="E94" s="111" t="s">
        <v>78</v>
      </c>
      <c r="F94" s="111" t="s">
        <v>72</v>
      </c>
      <c r="G94" s="111" t="s">
        <v>76</v>
      </c>
      <c r="H94" s="219" t="s">
        <v>276</v>
      </c>
      <c r="I94" s="222" t="s">
        <v>5</v>
      </c>
      <c r="J94" s="227">
        <v>1196970.92</v>
      </c>
      <c r="K94" s="22"/>
      <c r="L94" s="280" t="s">
        <v>9</v>
      </c>
      <c r="M94" s="282">
        <v>1196970.92</v>
      </c>
      <c r="N94" s="248">
        <f t="shared" si="6"/>
        <v>0</v>
      </c>
      <c r="O94" s="20"/>
      <c r="P94" s="58" t="str">
        <f t="shared" si="7"/>
        <v>OK</v>
      </c>
      <c r="Q94" s="20"/>
      <c r="R94" s="20"/>
      <c r="S94" s="20"/>
      <c r="T94">
        <v>40</v>
      </c>
      <c r="U94">
        <v>297</v>
      </c>
    </row>
    <row r="95" spans="1:28" ht="39" customHeight="1">
      <c r="A95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95" s="9">
        <v>874</v>
      </c>
      <c r="C95" s="111" t="str">
        <f t="shared" si="8"/>
        <v>2级-1级</v>
      </c>
      <c r="D95" s="111" t="s">
        <v>66</v>
      </c>
      <c r="E95" s="111" t="s">
        <v>78</v>
      </c>
      <c r="F95" s="224" t="s">
        <v>64</v>
      </c>
      <c r="G95" s="111" t="s">
        <v>65</v>
      </c>
      <c r="H95" s="219" t="s">
        <v>256</v>
      </c>
      <c r="I95" s="222" t="s">
        <v>5</v>
      </c>
      <c r="J95" s="227">
        <v>1146250</v>
      </c>
      <c r="K95" s="22" t="s">
        <v>91</v>
      </c>
      <c r="L95" s="23" t="s">
        <v>24</v>
      </c>
      <c r="M95" s="249">
        <v>1146250</v>
      </c>
      <c r="N95" s="248">
        <f t="shared" si="6"/>
        <v>0</v>
      </c>
      <c r="O95" s="20"/>
      <c r="P95" s="58" t="str">
        <f t="shared" si="7"/>
        <v>OK</v>
      </c>
      <c r="Q95" s="20"/>
      <c r="R95" s="20"/>
      <c r="S95" s="20"/>
      <c r="T95">
        <v>55</v>
      </c>
      <c r="U95">
        <v>140</v>
      </c>
    </row>
    <row r="96" spans="1:28" ht="13.5" customHeight="1">
      <c r="A96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96" s="9">
        <v>221</v>
      </c>
      <c r="C96" s="111" t="str">
        <f>TEXT(D96,"000")&amp;"-"&amp;TEXT(F97,"000")</f>
        <v>000-3级</v>
      </c>
      <c r="D96" s="111"/>
      <c r="E96" s="233"/>
      <c r="F96" s="111" t="s">
        <v>66</v>
      </c>
      <c r="G96" s="386" t="s">
        <v>78</v>
      </c>
      <c r="H96" s="219" t="s">
        <v>297</v>
      </c>
      <c r="I96" s="222" t="s">
        <v>3</v>
      </c>
      <c r="J96" s="227">
        <v>1136704.8400000001</v>
      </c>
      <c r="K96" s="22"/>
      <c r="L96" s="254"/>
      <c r="M96" s="282"/>
      <c r="N96" s="248">
        <f t="shared" si="6"/>
        <v>1136704.8400000001</v>
      </c>
      <c r="O96" s="20"/>
      <c r="P96" s="58" t="str">
        <f t="shared" si="7"/>
        <v>待核对</v>
      </c>
      <c r="Q96" s="20"/>
      <c r="R96" s="20"/>
      <c r="S96" s="20"/>
      <c r="T96">
        <v>39</v>
      </c>
      <c r="U96">
        <v>6</v>
      </c>
    </row>
    <row r="97" spans="1:28" ht="12.75" customHeight="1">
      <c r="A9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7" s="9">
        <v>340</v>
      </c>
      <c r="C97" s="224" t="str">
        <f>TEXT(D97,"000")&amp;"-"&amp;TEXT(F97,"000")</f>
        <v>4级-3级</v>
      </c>
      <c r="D97" s="111" t="s">
        <v>72</v>
      </c>
      <c r="E97" s="111" t="s">
        <v>76</v>
      </c>
      <c r="F97" s="231" t="s">
        <v>69</v>
      </c>
      <c r="G97" s="231" t="s">
        <v>359</v>
      </c>
      <c r="H97" s="194" t="s">
        <v>306</v>
      </c>
      <c r="I97" s="222" t="s">
        <v>3</v>
      </c>
      <c r="J97" s="227">
        <v>1089814.1300000001</v>
      </c>
      <c r="K97" s="22" t="s">
        <v>485</v>
      </c>
      <c r="L97" s="237" t="s">
        <v>6</v>
      </c>
      <c r="M97" s="238">
        <v>1089814.1299999999</v>
      </c>
      <c r="N97" s="248">
        <f t="shared" si="6"/>
        <v>0</v>
      </c>
      <c r="O97" s="20"/>
      <c r="P97" s="58" t="str">
        <f t="shared" si="7"/>
        <v>OK</v>
      </c>
      <c r="Q97" s="20"/>
      <c r="R97" s="20"/>
      <c r="S97" s="20"/>
      <c r="T97">
        <v>3</v>
      </c>
      <c r="U97">
        <v>141</v>
      </c>
    </row>
    <row r="98" spans="1:28" ht="13.5" customHeight="1">
      <c r="A9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98" s="9">
        <v>582</v>
      </c>
      <c r="C98" s="111" t="s">
        <v>499</v>
      </c>
      <c r="D98" s="111" t="s">
        <v>69</v>
      </c>
      <c r="E98" s="111" t="s">
        <v>476</v>
      </c>
      <c r="F98" s="111" t="s">
        <v>69</v>
      </c>
      <c r="G98" s="111" t="s">
        <v>102</v>
      </c>
      <c r="H98" s="112"/>
      <c r="I98" s="222" t="s">
        <v>3</v>
      </c>
      <c r="J98" s="227">
        <v>1082427.3400000001</v>
      </c>
      <c r="K98" s="22"/>
      <c r="L98" s="303" t="s">
        <v>6</v>
      </c>
      <c r="M98" s="281">
        <v>1082427.3400000001</v>
      </c>
      <c r="N98" s="248">
        <f t="shared" si="6"/>
        <v>0</v>
      </c>
      <c r="O98" s="20"/>
      <c r="P98" s="58" t="str">
        <f t="shared" si="7"/>
        <v>OK</v>
      </c>
      <c r="Q98" s="20"/>
      <c r="R98" s="20"/>
      <c r="S98" s="20"/>
      <c r="T98">
        <v>1</v>
      </c>
      <c r="U98">
        <v>142</v>
      </c>
      <c r="V98" s="162"/>
      <c r="W98" s="162"/>
      <c r="X98" s="162"/>
      <c r="Y98" s="162"/>
      <c r="Z98" s="162"/>
      <c r="AA98" s="162"/>
      <c r="AB98" s="162"/>
    </row>
    <row r="99" spans="1:28" ht="39" customHeight="1">
      <c r="A9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99" s="9">
        <v>433</v>
      </c>
      <c r="C99" s="224" t="str">
        <f t="shared" ref="C99:C104" si="9">TEXT(D99,"000")&amp;"-"&amp;TEXT(F99,"000")</f>
        <v>003-001</v>
      </c>
      <c r="D99" s="224">
        <v>3</v>
      </c>
      <c r="E99" s="224" t="s">
        <v>372</v>
      </c>
      <c r="F99" s="224">
        <v>1</v>
      </c>
      <c r="G99" s="219" t="s">
        <v>65</v>
      </c>
      <c r="H99" s="112" t="s">
        <v>373</v>
      </c>
      <c r="I99" s="222" t="s">
        <v>3</v>
      </c>
      <c r="J99" s="227">
        <v>1051886.83</v>
      </c>
      <c r="K99" s="22" t="s">
        <v>91</v>
      </c>
      <c r="L99" s="23" t="s">
        <v>24</v>
      </c>
      <c r="M99" s="238">
        <v>1715000</v>
      </c>
      <c r="N99" s="248">
        <f t="shared" si="6"/>
        <v>-663113.16999999993</v>
      </c>
      <c r="O99" s="20"/>
      <c r="P99" s="58" t="str">
        <f t="shared" si="7"/>
        <v>待核对</v>
      </c>
      <c r="Q99" s="20"/>
      <c r="R99" s="20"/>
      <c r="S99" s="20"/>
      <c r="T99">
        <v>1</v>
      </c>
      <c r="U99">
        <v>321</v>
      </c>
    </row>
    <row r="100" spans="1:28" ht="39" customHeight="1">
      <c r="A10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0" s="9">
        <v>246</v>
      </c>
      <c r="C100" s="111" t="str">
        <f t="shared" si="9"/>
        <v>2级-2级</v>
      </c>
      <c r="D100" s="111" t="s">
        <v>66</v>
      </c>
      <c r="E100" s="111" t="s">
        <v>308</v>
      </c>
      <c r="F100" s="111" t="s">
        <v>66</v>
      </c>
      <c r="G100" s="111" t="s">
        <v>210</v>
      </c>
      <c r="H100" s="76" t="s">
        <v>309</v>
      </c>
      <c r="I100" s="222" t="s">
        <v>5</v>
      </c>
      <c r="J100" s="227">
        <v>1050405</v>
      </c>
      <c r="K100" s="22" t="s">
        <v>91</v>
      </c>
      <c r="L100" s="23" t="s">
        <v>24</v>
      </c>
      <c r="M100" s="238">
        <v>1050405</v>
      </c>
      <c r="N100" s="248">
        <f t="shared" si="6"/>
        <v>0</v>
      </c>
      <c r="O100" s="20"/>
      <c r="P100" s="58" t="str">
        <f t="shared" si="7"/>
        <v>OK</v>
      </c>
      <c r="Q100" s="20"/>
      <c r="R100" s="20"/>
      <c r="S100" s="20"/>
      <c r="T100">
        <v>64</v>
      </c>
      <c r="U100">
        <v>77</v>
      </c>
      <c r="V100" s="162"/>
      <c r="W100" s="162"/>
      <c r="X100" s="162"/>
      <c r="Y100" s="162"/>
      <c r="Z100" s="162"/>
      <c r="AA100" s="162"/>
      <c r="AB100" s="162"/>
    </row>
    <row r="101" spans="1:28" ht="13.5" customHeight="1">
      <c r="A10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1" s="9">
        <v>811</v>
      </c>
      <c r="C101" s="218" t="str">
        <f t="shared" si="9"/>
        <v>3级-4级</v>
      </c>
      <c r="D101" s="218" t="s">
        <v>69</v>
      </c>
      <c r="E101" s="218" t="s">
        <v>194</v>
      </c>
      <c r="F101" s="218" t="s">
        <v>72</v>
      </c>
      <c r="G101" s="218" t="s">
        <v>76</v>
      </c>
      <c r="H101" s="76" t="s">
        <v>129</v>
      </c>
      <c r="I101" s="195" t="s">
        <v>5</v>
      </c>
      <c r="J101" s="227">
        <v>1050314.6200000001</v>
      </c>
      <c r="K101" s="54"/>
      <c r="L101" s="262" t="s">
        <v>9</v>
      </c>
      <c r="M101" s="263">
        <v>1050314.6200000001</v>
      </c>
      <c r="N101" s="248">
        <f t="shared" si="6"/>
        <v>0</v>
      </c>
      <c r="O101" s="58"/>
      <c r="P101" s="58" t="str">
        <f t="shared" si="7"/>
        <v>OK</v>
      </c>
      <c r="Q101" s="58"/>
      <c r="R101" s="58"/>
      <c r="S101" s="58"/>
      <c r="T101">
        <v>476</v>
      </c>
      <c r="U101">
        <v>143</v>
      </c>
    </row>
    <row r="102" spans="1:28" ht="39" customHeight="1">
      <c r="A10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02" s="9">
        <v>150</v>
      </c>
      <c r="C102" s="111" t="str">
        <f t="shared" si="9"/>
        <v>2级-2级</v>
      </c>
      <c r="D102" s="111" t="s">
        <v>66</v>
      </c>
      <c r="E102" s="111" t="s">
        <v>84</v>
      </c>
      <c r="F102" s="111" t="s">
        <v>66</v>
      </c>
      <c r="G102" s="111" t="s">
        <v>78</v>
      </c>
      <c r="H102" s="219" t="s">
        <v>225</v>
      </c>
      <c r="I102" s="222" t="s">
        <v>9</v>
      </c>
      <c r="J102" s="227">
        <v>1046560.56</v>
      </c>
      <c r="K102" s="250" t="s">
        <v>734</v>
      </c>
      <c r="L102" s="222" t="s">
        <v>5</v>
      </c>
      <c r="M102" s="252">
        <v>1046560.56</v>
      </c>
      <c r="N102" s="248">
        <f t="shared" si="6"/>
        <v>0</v>
      </c>
      <c r="O102" s="20"/>
      <c r="P102" s="58" t="str">
        <f t="shared" si="7"/>
        <v>OK</v>
      </c>
      <c r="Q102" s="20"/>
      <c r="R102" s="20"/>
      <c r="S102" s="20"/>
      <c r="T102">
        <v>1</v>
      </c>
      <c r="U102">
        <v>144</v>
      </c>
    </row>
    <row r="103" spans="1:28" ht="12.75" customHeight="1">
      <c r="A10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3" s="9">
        <v>342</v>
      </c>
      <c r="C103" s="111" t="str">
        <f t="shared" si="9"/>
        <v>4级-2级</v>
      </c>
      <c r="D103" s="111" t="s">
        <v>72</v>
      </c>
      <c r="E103" s="111" t="s">
        <v>76</v>
      </c>
      <c r="F103" s="231" t="s">
        <v>66</v>
      </c>
      <c r="G103" s="231" t="s">
        <v>81</v>
      </c>
      <c r="H103" s="194" t="s">
        <v>306</v>
      </c>
      <c r="I103" s="222" t="s">
        <v>3</v>
      </c>
      <c r="J103" s="227">
        <v>1042804.71</v>
      </c>
      <c r="K103" s="217" t="s">
        <v>181</v>
      </c>
      <c r="L103" s="237" t="s">
        <v>6</v>
      </c>
      <c r="M103" s="238">
        <v>1031793.71</v>
      </c>
      <c r="N103" s="248">
        <f t="shared" si="6"/>
        <v>11011</v>
      </c>
      <c r="O103" s="20"/>
      <c r="P103" s="58" t="str">
        <f t="shared" si="7"/>
        <v>待核对</v>
      </c>
      <c r="Q103" s="20"/>
      <c r="R103" s="20"/>
      <c r="S103" s="20"/>
      <c r="T103">
        <v>5</v>
      </c>
      <c r="U103">
        <v>57</v>
      </c>
    </row>
    <row r="104" spans="1:28" ht="12.75" customHeight="1">
      <c r="A10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04" s="9">
        <v>358</v>
      </c>
      <c r="C104" s="224" t="str">
        <f t="shared" si="9"/>
        <v>4级-3级</v>
      </c>
      <c r="D104" s="111" t="s">
        <v>72</v>
      </c>
      <c r="E104" s="111" t="s">
        <v>76</v>
      </c>
      <c r="F104" s="231" t="s">
        <v>69</v>
      </c>
      <c r="G104" s="231" t="s">
        <v>347</v>
      </c>
      <c r="H104" s="194" t="s">
        <v>306</v>
      </c>
      <c r="I104" s="222" t="s">
        <v>3</v>
      </c>
      <c r="J104" s="227">
        <v>998332.73</v>
      </c>
      <c r="K104" s="217" t="s">
        <v>306</v>
      </c>
      <c r="L104" s="237" t="s">
        <v>9</v>
      </c>
      <c r="M104" s="249">
        <v>998332.73</v>
      </c>
      <c r="N104" s="248">
        <f t="shared" si="6"/>
        <v>0</v>
      </c>
      <c r="O104" s="20"/>
      <c r="P104" s="58" t="str">
        <f t="shared" si="7"/>
        <v>OK</v>
      </c>
      <c r="Q104" s="20"/>
      <c r="R104" s="20"/>
      <c r="S104" s="20"/>
      <c r="T104">
        <v>21</v>
      </c>
      <c r="U104">
        <v>145</v>
      </c>
    </row>
    <row r="105" spans="1:28" ht="39" customHeight="1">
      <c r="A10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05" s="9">
        <v>605</v>
      </c>
      <c r="C105" s="111" t="s">
        <v>500</v>
      </c>
      <c r="D105" s="111" t="s">
        <v>69</v>
      </c>
      <c r="E105" s="111" t="s">
        <v>158</v>
      </c>
      <c r="F105" s="111" t="s">
        <v>66</v>
      </c>
      <c r="G105" s="111" t="s">
        <v>88</v>
      </c>
      <c r="H105" s="76"/>
      <c r="I105" s="222" t="s">
        <v>3</v>
      </c>
      <c r="J105" s="227">
        <v>975428.25</v>
      </c>
      <c r="K105" s="217" t="s">
        <v>346</v>
      </c>
      <c r="L105" s="237" t="s">
        <v>6</v>
      </c>
      <c r="M105" s="249">
        <v>975428.25</v>
      </c>
      <c r="N105" s="248">
        <f t="shared" si="6"/>
        <v>0</v>
      </c>
      <c r="O105" s="20"/>
      <c r="P105" s="58" t="str">
        <f t="shared" si="7"/>
        <v>OK</v>
      </c>
      <c r="Q105" s="20"/>
      <c r="R105" s="20"/>
      <c r="S105" s="20"/>
      <c r="T105">
        <v>27</v>
      </c>
      <c r="U105">
        <v>146</v>
      </c>
    </row>
    <row r="106" spans="1:28" ht="39" customHeight="1">
      <c r="A10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06" s="9">
        <v>669</v>
      </c>
      <c r="C106" s="218" t="str">
        <f t="shared" ref="C106:C128" si="10">TEXT(D106,"000")&amp;"-"&amp;TEXT(F106,"000")</f>
        <v>3级-4级</v>
      </c>
      <c r="D106" s="218" t="s">
        <v>69</v>
      </c>
      <c r="E106" s="218" t="s">
        <v>195</v>
      </c>
      <c r="F106" s="218" t="s">
        <v>72</v>
      </c>
      <c r="G106" s="218" t="s">
        <v>97</v>
      </c>
      <c r="H106" s="220" t="s">
        <v>555</v>
      </c>
      <c r="I106" s="195" t="s">
        <v>9</v>
      </c>
      <c r="J106" s="234">
        <v>974637.3</v>
      </c>
      <c r="K106" s="217" t="s">
        <v>306</v>
      </c>
      <c r="L106" s="237" t="s">
        <v>3</v>
      </c>
      <c r="M106" s="238">
        <v>979656.3</v>
      </c>
      <c r="N106" s="248">
        <f t="shared" si="6"/>
        <v>-5019</v>
      </c>
      <c r="O106" s="20"/>
      <c r="P106" s="58" t="str">
        <f t="shared" si="7"/>
        <v>待核对</v>
      </c>
      <c r="Q106" s="20"/>
      <c r="R106" s="20"/>
      <c r="S106" s="20"/>
      <c r="T106">
        <v>48</v>
      </c>
      <c r="U106">
        <v>51</v>
      </c>
    </row>
    <row r="107" spans="1:28" ht="39" customHeight="1">
      <c r="A10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7" s="9">
        <v>273</v>
      </c>
      <c r="C107" s="111" t="str">
        <f t="shared" si="10"/>
        <v>2级-4级</v>
      </c>
      <c r="D107" s="111" t="s">
        <v>66</v>
      </c>
      <c r="E107" s="111" t="s">
        <v>331</v>
      </c>
      <c r="F107" s="111" t="s">
        <v>72</v>
      </c>
      <c r="G107" s="111" t="s">
        <v>76</v>
      </c>
      <c r="H107" s="112" t="s">
        <v>333</v>
      </c>
      <c r="I107" s="222" t="s">
        <v>9</v>
      </c>
      <c r="J107" s="227">
        <v>932464.63</v>
      </c>
      <c r="K107" s="217" t="s">
        <v>306</v>
      </c>
      <c r="L107" s="237" t="s">
        <v>3</v>
      </c>
      <c r="M107" s="238">
        <v>932464.63</v>
      </c>
      <c r="N107" s="248">
        <f t="shared" si="6"/>
        <v>0</v>
      </c>
      <c r="O107" s="20"/>
      <c r="P107" s="58" t="str">
        <f t="shared" si="7"/>
        <v>OK</v>
      </c>
      <c r="Q107" s="20"/>
      <c r="R107" s="20"/>
      <c r="S107" s="20"/>
      <c r="T107">
        <v>93</v>
      </c>
      <c r="U107">
        <v>147</v>
      </c>
    </row>
    <row r="108" spans="1:28" ht="12.75" customHeight="1">
      <c r="A10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8" s="9">
        <v>214</v>
      </c>
      <c r="C108" s="111" t="str">
        <f t="shared" si="10"/>
        <v>2级-3级</v>
      </c>
      <c r="D108" s="111" t="s">
        <v>66</v>
      </c>
      <c r="E108" s="111" t="s">
        <v>109</v>
      </c>
      <c r="F108" s="111" t="s">
        <v>69</v>
      </c>
      <c r="G108" s="111" t="s">
        <v>96</v>
      </c>
      <c r="H108" s="219" t="s">
        <v>276</v>
      </c>
      <c r="I108" s="222" t="s">
        <v>5</v>
      </c>
      <c r="J108" s="227">
        <v>868115</v>
      </c>
      <c r="K108" s="54"/>
      <c r="L108" s="55"/>
      <c r="M108" s="204"/>
      <c r="N108" s="248">
        <f t="shared" si="6"/>
        <v>868115</v>
      </c>
      <c r="O108" s="58"/>
      <c r="P108" s="58" t="str">
        <f t="shared" si="7"/>
        <v>待核对</v>
      </c>
      <c r="Q108" s="58"/>
      <c r="R108" s="58"/>
      <c r="S108" s="58"/>
      <c r="T108">
        <v>32</v>
      </c>
      <c r="U108">
        <v>7</v>
      </c>
    </row>
    <row r="109" spans="1:28" ht="13.5" customHeight="1">
      <c r="A10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09" s="9">
        <v>208</v>
      </c>
      <c r="C109" s="111" t="str">
        <f t="shared" si="10"/>
        <v>2级-4级</v>
      </c>
      <c r="D109" s="111" t="s">
        <v>66</v>
      </c>
      <c r="E109" s="111" t="s">
        <v>270</v>
      </c>
      <c r="F109" s="111" t="s">
        <v>72</v>
      </c>
      <c r="G109" s="111" t="s">
        <v>76</v>
      </c>
      <c r="H109" s="194" t="s">
        <v>277</v>
      </c>
      <c r="I109" s="222" t="s">
        <v>9</v>
      </c>
      <c r="J109" s="227">
        <v>864073.03</v>
      </c>
      <c r="K109" s="54"/>
      <c r="L109" s="280" t="s">
        <v>5</v>
      </c>
      <c r="M109" s="281">
        <v>864073.03</v>
      </c>
      <c r="N109" s="248">
        <f t="shared" si="6"/>
        <v>0</v>
      </c>
      <c r="O109" s="58"/>
      <c r="P109" s="58" t="str">
        <f t="shared" si="7"/>
        <v>OK</v>
      </c>
      <c r="Q109" s="58"/>
      <c r="R109" s="58"/>
      <c r="S109" s="58"/>
      <c r="T109">
        <v>20</v>
      </c>
      <c r="U109">
        <v>148</v>
      </c>
      <c r="V109" s="162"/>
      <c r="W109" s="162"/>
      <c r="X109" s="162"/>
      <c r="Y109" s="162"/>
      <c r="Z109" s="162"/>
      <c r="AA109" s="162"/>
      <c r="AB109" s="162"/>
    </row>
    <row r="110" spans="1:28" ht="39" customHeight="1">
      <c r="A11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0" s="9">
        <v>752</v>
      </c>
      <c r="C110" s="218" t="str">
        <f t="shared" si="10"/>
        <v>3级-4级</v>
      </c>
      <c r="D110" s="218" t="s">
        <v>69</v>
      </c>
      <c r="E110" s="235" t="s">
        <v>349</v>
      </c>
      <c r="F110" s="218" t="s">
        <v>72</v>
      </c>
      <c r="G110" s="221" t="s">
        <v>76</v>
      </c>
      <c r="H110" s="220" t="s">
        <v>276</v>
      </c>
      <c r="I110" s="195" t="s">
        <v>3</v>
      </c>
      <c r="J110" s="234">
        <v>834626.58</v>
      </c>
      <c r="K110" s="217" t="s">
        <v>165</v>
      </c>
      <c r="L110" s="237" t="s">
        <v>6</v>
      </c>
      <c r="M110" s="238">
        <v>782805.84000000008</v>
      </c>
      <c r="N110" s="248">
        <f t="shared" si="6"/>
        <v>51820.739999999874</v>
      </c>
      <c r="O110" s="58"/>
      <c r="P110" s="58" t="str">
        <f t="shared" si="7"/>
        <v>待核对</v>
      </c>
      <c r="Q110" s="58"/>
      <c r="R110" s="58"/>
      <c r="S110" s="58"/>
      <c r="T110">
        <v>339</v>
      </c>
      <c r="U110">
        <v>41</v>
      </c>
    </row>
    <row r="111" spans="1:28" ht="13.5" customHeight="1">
      <c r="A11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1" s="9">
        <v>326</v>
      </c>
      <c r="C111" s="111" t="str">
        <f t="shared" si="10"/>
        <v>4级-3级</v>
      </c>
      <c r="D111" s="111" t="s">
        <v>72</v>
      </c>
      <c r="E111" s="111" t="s">
        <v>97</v>
      </c>
      <c r="F111" s="111" t="s">
        <v>69</v>
      </c>
      <c r="G111" s="111" t="s">
        <v>161</v>
      </c>
      <c r="H111" s="76" t="s">
        <v>344</v>
      </c>
      <c r="I111" s="222" t="s">
        <v>6</v>
      </c>
      <c r="J111" s="227">
        <v>826481.49</v>
      </c>
      <c r="K111" s="22"/>
      <c r="L111" s="280" t="s">
        <v>740</v>
      </c>
      <c r="M111" s="281">
        <v>826624.49</v>
      </c>
      <c r="N111" s="248">
        <f t="shared" si="6"/>
        <v>-143</v>
      </c>
      <c r="O111" s="20"/>
      <c r="P111" s="58" t="str">
        <f t="shared" si="7"/>
        <v>待核对</v>
      </c>
      <c r="Q111" s="20"/>
      <c r="R111" s="20"/>
      <c r="S111" s="20"/>
      <c r="T111">
        <v>34</v>
      </c>
      <c r="U111">
        <v>296</v>
      </c>
    </row>
    <row r="112" spans="1:28" ht="12.75" customHeight="1">
      <c r="A11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2" s="9">
        <v>346</v>
      </c>
      <c r="C112" s="111" t="str">
        <f t="shared" si="10"/>
        <v>4级-2级</v>
      </c>
      <c r="D112" s="111" t="s">
        <v>72</v>
      </c>
      <c r="E112" s="111" t="s">
        <v>76</v>
      </c>
      <c r="F112" s="231" t="s">
        <v>66</v>
      </c>
      <c r="G112" s="231" t="s">
        <v>179</v>
      </c>
      <c r="H112" s="194" t="s">
        <v>306</v>
      </c>
      <c r="I112" s="222" t="s">
        <v>3</v>
      </c>
      <c r="J112" s="227">
        <v>776015.32000000007</v>
      </c>
      <c r="K112" s="22"/>
      <c r="L112" s="280" t="s">
        <v>744</v>
      </c>
      <c r="M112" s="281">
        <v>706415.32</v>
      </c>
      <c r="N112" s="248">
        <f t="shared" si="6"/>
        <v>69600.000000000116</v>
      </c>
      <c r="O112" s="20"/>
      <c r="P112" s="58" t="str">
        <f t="shared" si="7"/>
        <v>待核对</v>
      </c>
      <c r="Q112" s="20"/>
      <c r="R112" s="20"/>
      <c r="S112" s="20"/>
      <c r="T112">
        <v>9</v>
      </c>
      <c r="U112">
        <v>33</v>
      </c>
    </row>
    <row r="113" spans="1:28" ht="12.75" customHeight="1">
      <c r="A11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3" s="9">
        <v>272</v>
      </c>
      <c r="C113" s="111" t="str">
        <f t="shared" si="10"/>
        <v>2级-4级</v>
      </c>
      <c r="D113" s="111" t="s">
        <v>66</v>
      </c>
      <c r="E113" s="111" t="s">
        <v>331</v>
      </c>
      <c r="F113" s="111" t="s">
        <v>72</v>
      </c>
      <c r="G113" s="111" t="s">
        <v>76</v>
      </c>
      <c r="H113" s="112" t="s">
        <v>332</v>
      </c>
      <c r="I113" s="222" t="s">
        <v>5</v>
      </c>
      <c r="J113" s="227">
        <v>770267.86</v>
      </c>
      <c r="K113" s="22"/>
      <c r="L113" s="280" t="s">
        <v>9</v>
      </c>
      <c r="M113" s="282">
        <v>4639932.2</v>
      </c>
      <c r="N113" s="248">
        <f t="shared" si="6"/>
        <v>-3869664.3400000003</v>
      </c>
      <c r="O113" s="20"/>
      <c r="P113" s="58" t="str">
        <f t="shared" si="7"/>
        <v>待核对</v>
      </c>
      <c r="Q113" s="20"/>
      <c r="R113" s="20"/>
      <c r="S113" s="20"/>
      <c r="T113">
        <v>92</v>
      </c>
      <c r="U113">
        <v>332</v>
      </c>
    </row>
    <row r="114" spans="1:28" ht="13.5" customHeight="1">
      <c r="A11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4" s="9">
        <v>698</v>
      </c>
      <c r="C114" s="218" t="str">
        <f t="shared" si="10"/>
        <v>3级-4级</v>
      </c>
      <c r="D114" s="218" t="s">
        <v>69</v>
      </c>
      <c r="E114" s="218" t="s">
        <v>371</v>
      </c>
      <c r="F114" s="218" t="s">
        <v>72</v>
      </c>
      <c r="G114" s="218" t="s">
        <v>97</v>
      </c>
      <c r="H114" s="144" t="s">
        <v>607</v>
      </c>
      <c r="I114" s="195" t="s">
        <v>3</v>
      </c>
      <c r="J114" s="227">
        <v>753239.07</v>
      </c>
      <c r="K114" s="22"/>
      <c r="L114" s="280" t="s">
        <v>6</v>
      </c>
      <c r="M114" s="281">
        <v>753239.07</v>
      </c>
      <c r="N114" s="248">
        <f t="shared" si="6"/>
        <v>0</v>
      </c>
      <c r="O114" s="20"/>
      <c r="P114" s="58" t="str">
        <f t="shared" si="7"/>
        <v>OK</v>
      </c>
      <c r="Q114" s="20"/>
      <c r="R114" s="20"/>
      <c r="S114" s="20"/>
      <c r="T114">
        <v>205</v>
      </c>
      <c r="U114">
        <v>149</v>
      </c>
      <c r="X114" t="s">
        <v>722</v>
      </c>
    </row>
    <row r="115" spans="1:28" ht="13.5" customHeight="1">
      <c r="A11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15" s="9">
        <v>409</v>
      </c>
      <c r="C115" s="224" t="str">
        <f t="shared" si="10"/>
        <v>4级-3级</v>
      </c>
      <c r="D115" s="111" t="s">
        <v>72</v>
      </c>
      <c r="E115" s="111" t="s">
        <v>76</v>
      </c>
      <c r="F115" s="111" t="s">
        <v>69</v>
      </c>
      <c r="G115" s="111" t="s">
        <v>360</v>
      </c>
      <c r="H115" s="194" t="s">
        <v>165</v>
      </c>
      <c r="I115" s="222" t="s">
        <v>6</v>
      </c>
      <c r="J115" s="227">
        <v>725853.24</v>
      </c>
      <c r="K115" s="22"/>
      <c r="L115" s="280" t="s">
        <v>5</v>
      </c>
      <c r="M115" s="281">
        <v>725853.24</v>
      </c>
      <c r="N115" s="248">
        <f t="shared" si="6"/>
        <v>0</v>
      </c>
      <c r="O115" s="20"/>
      <c r="P115" s="58" t="str">
        <f t="shared" si="7"/>
        <v>OK</v>
      </c>
      <c r="Q115" s="20"/>
      <c r="R115" s="20"/>
      <c r="S115" s="20"/>
      <c r="T115">
        <v>89</v>
      </c>
      <c r="U115">
        <v>150</v>
      </c>
      <c r="V115" s="162"/>
      <c r="W115" s="162"/>
      <c r="X115" s="162"/>
      <c r="Y115" s="162"/>
      <c r="Z115" s="162"/>
      <c r="AA115" s="162"/>
      <c r="AB115" s="162"/>
    </row>
    <row r="116" spans="1:28" ht="39" customHeight="1">
      <c r="A116" s="147" t="str">
        <f>HYPERLINK("C:\Users\chizh\Desktop\ffcell\提取结果.xlsx#'4内部关联现金流-1'!A1","[提取结果.xlsx]4内部关联现金流-1")</f>
        <v>[提取结果.xlsx]4内部关联现金流-1</v>
      </c>
      <c r="B116" s="9">
        <v>551</v>
      </c>
      <c r="C116" s="111" t="str">
        <f t="shared" si="10"/>
        <v>3级-3级</v>
      </c>
      <c r="D116" s="111" t="s">
        <v>69</v>
      </c>
      <c r="E116" s="111" t="s">
        <v>415</v>
      </c>
      <c r="F116" s="111" t="s">
        <v>69</v>
      </c>
      <c r="G116" s="111" t="s">
        <v>316</v>
      </c>
      <c r="H116" s="76" t="s">
        <v>475</v>
      </c>
      <c r="I116" s="222" t="s">
        <v>9</v>
      </c>
      <c r="J116" s="227">
        <v>695666.68</v>
      </c>
      <c r="K116" s="217" t="s">
        <v>297</v>
      </c>
      <c r="L116" s="237" t="s">
        <v>3</v>
      </c>
      <c r="M116" s="249">
        <v>693514.93</v>
      </c>
      <c r="N116" s="248">
        <f t="shared" si="6"/>
        <v>2151.75</v>
      </c>
      <c r="O116" s="20"/>
      <c r="P116" s="58" t="str">
        <f t="shared" si="7"/>
        <v>待核对</v>
      </c>
      <c r="Q116" s="20"/>
      <c r="R116" s="20"/>
      <c r="S116" s="20"/>
      <c r="T116">
        <v>94</v>
      </c>
      <c r="U116">
        <v>69</v>
      </c>
      <c r="V116" s="169"/>
      <c r="W116" s="169"/>
      <c r="X116" s="169"/>
      <c r="Y116" s="169"/>
      <c r="Z116" s="169"/>
      <c r="AA116" s="169"/>
      <c r="AB116" s="169"/>
    </row>
    <row r="117" spans="1:28" ht="39" customHeight="1">
      <c r="A11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7" s="9">
        <v>216</v>
      </c>
      <c r="C117" s="111" t="str">
        <f t="shared" si="10"/>
        <v>2级-2级</v>
      </c>
      <c r="D117" s="111" t="s">
        <v>66</v>
      </c>
      <c r="E117" s="111" t="s">
        <v>109</v>
      </c>
      <c r="F117" s="111" t="s">
        <v>66</v>
      </c>
      <c r="G117" s="111" t="s">
        <v>78</v>
      </c>
      <c r="H117" s="112" t="s">
        <v>295</v>
      </c>
      <c r="I117" s="222" t="s">
        <v>5</v>
      </c>
      <c r="J117" s="227">
        <v>686279</v>
      </c>
      <c r="K117" s="54" t="s">
        <v>697</v>
      </c>
      <c r="L117" s="237" t="s">
        <v>9</v>
      </c>
      <c r="M117" s="249">
        <v>686279</v>
      </c>
      <c r="N117" s="248">
        <f t="shared" si="6"/>
        <v>0</v>
      </c>
      <c r="O117" s="58"/>
      <c r="P117" s="58" t="str">
        <f t="shared" si="7"/>
        <v>OK</v>
      </c>
      <c r="Q117" s="58"/>
      <c r="R117" s="58"/>
      <c r="S117" s="58"/>
      <c r="T117">
        <v>34</v>
      </c>
      <c r="U117">
        <v>151</v>
      </c>
    </row>
    <row r="118" spans="1:28" ht="39" customHeight="1">
      <c r="A11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18" s="9">
        <v>237</v>
      </c>
      <c r="C118" s="111" t="str">
        <f t="shared" si="10"/>
        <v>2级-2级</v>
      </c>
      <c r="D118" s="111" t="s">
        <v>66</v>
      </c>
      <c r="E118" s="111" t="s">
        <v>82</v>
      </c>
      <c r="F118" s="111" t="s">
        <v>66</v>
      </c>
      <c r="G118" s="111" t="s">
        <v>303</v>
      </c>
      <c r="H118" s="219" t="s">
        <v>256</v>
      </c>
      <c r="I118" s="222" t="s">
        <v>5</v>
      </c>
      <c r="J118" s="227">
        <v>684000</v>
      </c>
      <c r="K118" s="112" t="s">
        <v>318</v>
      </c>
      <c r="L118" s="97" t="s">
        <v>24</v>
      </c>
      <c r="M118" s="227">
        <v>684000</v>
      </c>
      <c r="N118" s="248">
        <f t="shared" si="6"/>
        <v>0</v>
      </c>
      <c r="O118" s="58"/>
      <c r="P118" s="58" t="str">
        <f t="shared" si="7"/>
        <v>OK</v>
      </c>
      <c r="Q118" s="58"/>
      <c r="R118" s="58"/>
      <c r="S118" s="58"/>
      <c r="T118">
        <v>55</v>
      </c>
      <c r="U118">
        <v>152</v>
      </c>
      <c r="V118" s="169"/>
      <c r="W118" s="169"/>
      <c r="X118" s="169"/>
      <c r="Y118" s="169"/>
      <c r="Z118" s="169"/>
      <c r="AA118" s="169"/>
      <c r="AB118" s="169"/>
    </row>
    <row r="119" spans="1:28" ht="39" customHeight="1">
      <c r="A11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19" s="9">
        <v>802</v>
      </c>
      <c r="C119" s="218" t="str">
        <f t="shared" si="10"/>
        <v>3级-4级</v>
      </c>
      <c r="D119" s="218" t="s">
        <v>69</v>
      </c>
      <c r="E119" s="218" t="s">
        <v>347</v>
      </c>
      <c r="F119" s="218" t="s">
        <v>72</v>
      </c>
      <c r="G119" s="218" t="s">
        <v>97</v>
      </c>
      <c r="H119" s="220" t="s">
        <v>306</v>
      </c>
      <c r="I119" s="195" t="s">
        <v>9</v>
      </c>
      <c r="J119" s="227">
        <v>657824.49</v>
      </c>
      <c r="K119" s="217" t="s">
        <v>306</v>
      </c>
      <c r="L119" s="237" t="s">
        <v>3</v>
      </c>
      <c r="M119" s="238">
        <v>652559.49</v>
      </c>
      <c r="N119" s="248">
        <f t="shared" si="6"/>
        <v>5265</v>
      </c>
      <c r="O119" s="58"/>
      <c r="P119" s="58" t="str">
        <f t="shared" si="7"/>
        <v>待核对</v>
      </c>
      <c r="Q119" s="58"/>
      <c r="R119" s="58"/>
      <c r="S119" s="58"/>
      <c r="T119">
        <v>449</v>
      </c>
      <c r="U119">
        <v>65</v>
      </c>
    </row>
    <row r="120" spans="1:28" ht="13.5" customHeight="1">
      <c r="A12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20" s="9">
        <v>14</v>
      </c>
      <c r="C120" s="111" t="str">
        <f t="shared" si="10"/>
        <v>1级-2级</v>
      </c>
      <c r="D120" s="111" t="s">
        <v>64</v>
      </c>
      <c r="E120" s="111" t="s">
        <v>65</v>
      </c>
      <c r="F120" s="111" t="s">
        <v>66</v>
      </c>
      <c r="G120" s="111" t="s">
        <v>86</v>
      </c>
      <c r="H120" s="12" t="s">
        <v>79</v>
      </c>
      <c r="I120" s="97" t="s">
        <v>11</v>
      </c>
      <c r="J120" s="227">
        <v>640463.82999999996</v>
      </c>
      <c r="K120" s="15"/>
      <c r="L120" s="305" t="s">
        <v>24</v>
      </c>
      <c r="M120" s="282">
        <v>640563.82999999996</v>
      </c>
      <c r="N120" s="248">
        <f t="shared" si="6"/>
        <v>-100</v>
      </c>
      <c r="O120" s="18"/>
      <c r="P120" s="58" t="str">
        <f t="shared" si="7"/>
        <v>待核对</v>
      </c>
      <c r="Q120" s="20"/>
      <c r="R120" s="20"/>
      <c r="S120" s="20"/>
      <c r="T120">
        <v>14</v>
      </c>
      <c r="U120">
        <v>295</v>
      </c>
      <c r="V120" s="169"/>
      <c r="W120" s="169"/>
      <c r="X120" s="169"/>
      <c r="Y120" s="169"/>
      <c r="Z120" s="169"/>
      <c r="AA120" s="169"/>
      <c r="AB120" s="169"/>
    </row>
    <row r="121" spans="1:28" ht="13.5" customHeight="1">
      <c r="A12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21" s="9">
        <v>279</v>
      </c>
      <c r="C121" s="111" t="str">
        <f t="shared" si="10"/>
        <v>2级-4级</v>
      </c>
      <c r="D121" s="111" t="s">
        <v>66</v>
      </c>
      <c r="E121" s="111" t="s">
        <v>95</v>
      </c>
      <c r="F121" s="111" t="s">
        <v>72</v>
      </c>
      <c r="G121" s="111" t="s">
        <v>76</v>
      </c>
      <c r="H121" s="219" t="s">
        <v>306</v>
      </c>
      <c r="I121" s="222" t="s">
        <v>9</v>
      </c>
      <c r="J121" s="227">
        <v>639581.18999999994</v>
      </c>
      <c r="K121" s="22"/>
      <c r="L121" s="280" t="s">
        <v>5</v>
      </c>
      <c r="M121" s="282">
        <v>639581.18999999994</v>
      </c>
      <c r="N121" s="248">
        <f t="shared" si="6"/>
        <v>0</v>
      </c>
      <c r="O121" s="20"/>
      <c r="P121" s="58" t="str">
        <f t="shared" si="7"/>
        <v>OK</v>
      </c>
      <c r="Q121" s="20"/>
      <c r="R121" s="20"/>
      <c r="S121" s="20"/>
      <c r="T121">
        <v>99</v>
      </c>
      <c r="U121">
        <v>153</v>
      </c>
      <c r="V121" s="169"/>
      <c r="W121" s="169"/>
      <c r="X121" s="169"/>
      <c r="Y121" s="169"/>
      <c r="Z121" s="169"/>
      <c r="AA121" s="169"/>
      <c r="AB121" s="169"/>
    </row>
    <row r="122" spans="1:28" ht="39" customHeight="1">
      <c r="A122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22" s="9">
        <v>865</v>
      </c>
      <c r="C122" s="111" t="str">
        <f t="shared" si="10"/>
        <v>2级-2级</v>
      </c>
      <c r="D122" s="111" t="s">
        <v>66</v>
      </c>
      <c r="E122" s="111" t="s">
        <v>78</v>
      </c>
      <c r="F122" s="111" t="s">
        <v>66</v>
      </c>
      <c r="G122" s="111" t="s">
        <v>84</v>
      </c>
      <c r="H122" s="219" t="s">
        <v>297</v>
      </c>
      <c r="I122" s="222" t="s">
        <v>3</v>
      </c>
      <c r="J122" s="227">
        <v>619472.09</v>
      </c>
      <c r="K122" s="22" t="s">
        <v>229</v>
      </c>
      <c r="L122" s="237" t="s">
        <v>6</v>
      </c>
      <c r="M122" s="249">
        <v>618226.09</v>
      </c>
      <c r="N122" s="248">
        <f t="shared" si="6"/>
        <v>1246</v>
      </c>
      <c r="O122" s="20"/>
      <c r="P122" s="58" t="str">
        <f t="shared" si="7"/>
        <v>待核对</v>
      </c>
      <c r="Q122" s="20"/>
      <c r="R122" s="20"/>
      <c r="S122" s="20"/>
      <c r="T122">
        <v>46</v>
      </c>
      <c r="U122">
        <v>72</v>
      </c>
      <c r="V122" s="169"/>
      <c r="W122" s="169"/>
      <c r="X122" s="169"/>
      <c r="Y122" s="169"/>
      <c r="Z122" s="169"/>
      <c r="AA122" s="169"/>
      <c r="AB122" s="169"/>
    </row>
    <row r="123" spans="1:28" ht="39" customHeight="1">
      <c r="A12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3" s="9">
        <v>321</v>
      </c>
      <c r="C123" s="111" t="str">
        <f t="shared" si="10"/>
        <v>4级-1级</v>
      </c>
      <c r="D123" s="111" t="s">
        <v>72</v>
      </c>
      <c r="E123" s="111" t="s">
        <v>97</v>
      </c>
      <c r="F123" s="111" t="s">
        <v>64</v>
      </c>
      <c r="G123" s="111" t="s">
        <v>65</v>
      </c>
      <c r="H123" s="194" t="s">
        <v>256</v>
      </c>
      <c r="I123" s="222" t="s">
        <v>5</v>
      </c>
      <c r="J123" s="227">
        <v>600000</v>
      </c>
      <c r="K123" s="22" t="s">
        <v>91</v>
      </c>
      <c r="L123" s="23" t="s">
        <v>24</v>
      </c>
      <c r="M123" s="249">
        <v>600000</v>
      </c>
      <c r="N123" s="248">
        <f t="shared" si="6"/>
        <v>0</v>
      </c>
      <c r="O123" s="20"/>
      <c r="P123" s="58" t="str">
        <f t="shared" si="7"/>
        <v>OK</v>
      </c>
      <c r="Q123" s="20"/>
      <c r="R123" s="20"/>
      <c r="S123" s="20"/>
      <c r="T123">
        <v>29</v>
      </c>
      <c r="U123">
        <v>154</v>
      </c>
      <c r="V123" s="169"/>
      <c r="W123" s="169"/>
      <c r="X123" s="169"/>
      <c r="Y123" s="169"/>
      <c r="Z123" s="169"/>
      <c r="AA123" s="169"/>
      <c r="AB123" s="169"/>
    </row>
    <row r="124" spans="1:28" ht="39" customHeight="1">
      <c r="A12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4" s="9">
        <v>315</v>
      </c>
      <c r="C124" s="111" t="str">
        <f t="shared" si="10"/>
        <v>4级-3级</v>
      </c>
      <c r="D124" s="111" t="s">
        <v>72</v>
      </c>
      <c r="E124" s="111" t="s">
        <v>97</v>
      </c>
      <c r="F124" s="111" t="s">
        <v>69</v>
      </c>
      <c r="G124" s="111" t="s">
        <v>194</v>
      </c>
      <c r="H124" s="194" t="s">
        <v>165</v>
      </c>
      <c r="I124" s="222" t="s">
        <v>5</v>
      </c>
      <c r="J124" s="227">
        <v>584364.5</v>
      </c>
      <c r="K124" s="22" t="s">
        <v>601</v>
      </c>
      <c r="L124" s="237" t="s">
        <v>5</v>
      </c>
      <c r="M124" s="249">
        <v>584364.5</v>
      </c>
      <c r="N124" s="248">
        <f t="shared" si="6"/>
        <v>0</v>
      </c>
      <c r="O124" s="20"/>
      <c r="P124" s="58" t="str">
        <f t="shared" si="7"/>
        <v>OK</v>
      </c>
      <c r="Q124" s="20"/>
      <c r="R124" s="20"/>
      <c r="S124" s="20"/>
      <c r="T124">
        <v>23</v>
      </c>
      <c r="U124">
        <v>155</v>
      </c>
      <c r="V124" s="169"/>
      <c r="W124" s="169"/>
      <c r="X124" s="169"/>
      <c r="Y124" s="169"/>
      <c r="Z124" s="169"/>
      <c r="AA124" s="169"/>
      <c r="AB124" s="169"/>
    </row>
    <row r="125" spans="1:28" ht="13.5" customHeight="1">
      <c r="A12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25" s="9">
        <v>64</v>
      </c>
      <c r="C125" s="111" t="str">
        <f t="shared" si="10"/>
        <v>2级-4级</v>
      </c>
      <c r="D125" s="111" t="s">
        <v>66</v>
      </c>
      <c r="E125" s="111" t="s">
        <v>81</v>
      </c>
      <c r="F125" s="111" t="s">
        <v>72</v>
      </c>
      <c r="G125" s="111" t="s">
        <v>76</v>
      </c>
      <c r="H125" s="112" t="s">
        <v>171</v>
      </c>
      <c r="I125" s="222" t="s">
        <v>5</v>
      </c>
      <c r="J125" s="227">
        <v>561046.88</v>
      </c>
      <c r="K125" s="22"/>
      <c r="L125" s="280" t="s">
        <v>9</v>
      </c>
      <c r="M125" s="282">
        <v>2793396.93</v>
      </c>
      <c r="N125" s="248">
        <f t="shared" si="6"/>
        <v>-2232350.0500000003</v>
      </c>
      <c r="O125" s="20"/>
      <c r="P125" s="58" t="str">
        <f t="shared" si="7"/>
        <v>待核对</v>
      </c>
      <c r="Q125" s="33"/>
      <c r="R125" s="33"/>
      <c r="S125" s="33"/>
      <c r="T125">
        <v>136</v>
      </c>
      <c r="U125">
        <v>331</v>
      </c>
      <c r="V125" s="162"/>
      <c r="W125" s="162"/>
      <c r="X125" s="162"/>
      <c r="Y125" s="162"/>
      <c r="Z125" s="162"/>
      <c r="AA125" s="162"/>
      <c r="AB125" s="162"/>
    </row>
    <row r="126" spans="1:28" ht="13.5" customHeight="1">
      <c r="A12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26" s="9">
        <v>417</v>
      </c>
      <c r="C126" s="224" t="str">
        <f t="shared" si="10"/>
        <v>4级-3级</v>
      </c>
      <c r="D126" s="111" t="s">
        <v>72</v>
      </c>
      <c r="E126" s="111" t="s">
        <v>76</v>
      </c>
      <c r="F126" s="111" t="s">
        <v>69</v>
      </c>
      <c r="G126" s="111" t="s">
        <v>194</v>
      </c>
      <c r="H126" s="194" t="s">
        <v>165</v>
      </c>
      <c r="I126" s="222" t="s">
        <v>6</v>
      </c>
      <c r="J126" s="227">
        <v>541784.69999999995</v>
      </c>
      <c r="K126" s="22"/>
      <c r="L126" s="254" t="s">
        <v>739</v>
      </c>
      <c r="M126" s="281">
        <v>654379.19999999995</v>
      </c>
      <c r="N126" s="248">
        <f t="shared" si="6"/>
        <v>-112594.5</v>
      </c>
      <c r="O126" s="20"/>
      <c r="P126" s="58" t="str">
        <f t="shared" si="7"/>
        <v>待核对</v>
      </c>
      <c r="Q126" s="20"/>
      <c r="R126" s="20"/>
      <c r="S126" s="20"/>
      <c r="T126">
        <v>101</v>
      </c>
      <c r="U126">
        <v>311</v>
      </c>
      <c r="V126" s="169"/>
      <c r="W126" s="169"/>
      <c r="X126" s="169"/>
      <c r="Y126" s="169"/>
      <c r="Z126" s="169"/>
      <c r="AA126" s="169"/>
      <c r="AB126" s="169"/>
    </row>
    <row r="127" spans="1:28" ht="13.5" customHeight="1">
      <c r="A127" s="147" t="str">
        <f>HYPERLINK("C:\Users\chizh\Desktop\ffcell\提取结果.xlsx#'4内部关联现金流'!A1","[提取结果.xlsx]4内部关联现金流")</f>
        <v>[提取结果.xlsx]4内部关联现金流</v>
      </c>
      <c r="B127" s="9">
        <v>475</v>
      </c>
      <c r="C127" s="111" t="str">
        <f t="shared" si="10"/>
        <v>4级-4级</v>
      </c>
      <c r="D127" s="228" t="s">
        <v>72</v>
      </c>
      <c r="E127" s="111" t="s">
        <v>80</v>
      </c>
      <c r="F127" s="228" t="s">
        <v>72</v>
      </c>
      <c r="G127" s="228" t="s">
        <v>76</v>
      </c>
      <c r="H127" s="102" t="s">
        <v>383</v>
      </c>
      <c r="I127" s="222" t="s">
        <v>6</v>
      </c>
      <c r="J127" s="388">
        <v>517024.31</v>
      </c>
      <c r="K127" s="22" t="s">
        <v>297</v>
      </c>
      <c r="L127" s="23" t="s">
        <v>3</v>
      </c>
      <c r="M127" s="202">
        <v>546935.41</v>
      </c>
      <c r="N127" s="248">
        <f t="shared" si="6"/>
        <v>-29911.100000000035</v>
      </c>
      <c r="O127" s="20"/>
      <c r="P127" s="58" t="str">
        <f t="shared" si="7"/>
        <v>待核对</v>
      </c>
      <c r="Q127" s="20"/>
      <c r="R127" s="20"/>
      <c r="S127" s="20"/>
      <c r="T127">
        <v>56</v>
      </c>
      <c r="U127">
        <v>304</v>
      </c>
      <c r="V127" s="163"/>
      <c r="W127" s="163"/>
      <c r="X127" s="163"/>
      <c r="Y127" s="163"/>
      <c r="Z127" s="163"/>
      <c r="AA127" s="163"/>
      <c r="AB127" s="163"/>
    </row>
    <row r="128" spans="1:28" ht="13.5" customHeight="1">
      <c r="A12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28" s="9">
        <v>665</v>
      </c>
      <c r="C128" s="218" t="str">
        <f t="shared" si="10"/>
        <v>3级-4级</v>
      </c>
      <c r="D128" s="218" t="s">
        <v>69</v>
      </c>
      <c r="E128" s="218" t="s">
        <v>350</v>
      </c>
      <c r="F128" s="218" t="s">
        <v>72</v>
      </c>
      <c r="G128" s="218" t="s">
        <v>264</v>
      </c>
      <c r="H128" s="220" t="s">
        <v>529</v>
      </c>
      <c r="I128" s="222" t="s">
        <v>5</v>
      </c>
      <c r="J128" s="227">
        <v>506653.74</v>
      </c>
      <c r="K128" s="54"/>
      <c r="L128" s="280" t="s">
        <v>9</v>
      </c>
      <c r="M128" s="282">
        <v>506653.74</v>
      </c>
      <c r="N128" s="248">
        <f t="shared" si="6"/>
        <v>0</v>
      </c>
      <c r="O128" s="58"/>
      <c r="P128" s="58" t="str">
        <f t="shared" si="7"/>
        <v>OK</v>
      </c>
      <c r="Q128" s="58"/>
      <c r="R128" s="58"/>
      <c r="S128" s="58"/>
      <c r="T128">
        <v>5</v>
      </c>
      <c r="U128">
        <v>330</v>
      </c>
      <c r="V128" s="163"/>
      <c r="W128" s="163"/>
      <c r="X128" s="163"/>
      <c r="Y128" s="163"/>
      <c r="Z128" s="163"/>
      <c r="AA128" s="163"/>
      <c r="AB128" s="163"/>
    </row>
    <row r="129" spans="1:28" s="336" customFormat="1" ht="13.5" customHeight="1">
      <c r="A12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29" s="9">
        <v>649</v>
      </c>
      <c r="C129" s="111" t="s">
        <v>507</v>
      </c>
      <c r="D129" s="111" t="s">
        <v>66</v>
      </c>
      <c r="E129" s="111" t="s">
        <v>175</v>
      </c>
      <c r="F129" s="111" t="s">
        <v>69</v>
      </c>
      <c r="G129" s="111" t="s">
        <v>518</v>
      </c>
      <c r="H129" s="194" t="s">
        <v>513</v>
      </c>
      <c r="I129" s="222" t="s">
        <v>3</v>
      </c>
      <c r="J129" s="281">
        <v>500814.3</v>
      </c>
      <c r="K129" s="22" t="s">
        <v>403</v>
      </c>
      <c r="L129" s="280" t="s">
        <v>6</v>
      </c>
      <c r="M129" s="281">
        <v>500814.3</v>
      </c>
      <c r="N129" s="248">
        <f t="shared" si="6"/>
        <v>0</v>
      </c>
      <c r="O129" s="20"/>
      <c r="P129" s="58" t="str">
        <f t="shared" si="7"/>
        <v>OK</v>
      </c>
      <c r="Q129" s="20"/>
      <c r="R129" s="20"/>
      <c r="S129" s="20"/>
      <c r="T129">
        <v>75</v>
      </c>
      <c r="U129">
        <v>13</v>
      </c>
      <c r="V129" s="163"/>
      <c r="W129" s="163"/>
      <c r="X129" s="163"/>
      <c r="Y129" s="163"/>
      <c r="Z129" s="163"/>
      <c r="AA129" s="163"/>
      <c r="AB129" s="163"/>
    </row>
    <row r="130" spans="1:28" ht="13.5" customHeight="1">
      <c r="A13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30" s="9">
        <v>600</v>
      </c>
      <c r="C130" s="111" t="s">
        <v>503</v>
      </c>
      <c r="D130" s="111" t="s">
        <v>69</v>
      </c>
      <c r="E130" s="111" t="s">
        <v>158</v>
      </c>
      <c r="F130" s="111" t="s">
        <v>64</v>
      </c>
      <c r="G130" s="111" t="s">
        <v>65</v>
      </c>
      <c r="H130" s="76"/>
      <c r="I130" s="222" t="s">
        <v>3</v>
      </c>
      <c r="J130" s="227">
        <v>499868</v>
      </c>
      <c r="K130" s="22"/>
      <c r="L130" s="23"/>
      <c r="M130" s="202"/>
      <c r="N130" s="248">
        <f t="shared" si="6"/>
        <v>499868</v>
      </c>
      <c r="O130" s="20"/>
      <c r="P130" s="58" t="str">
        <f t="shared" si="7"/>
        <v>待核对</v>
      </c>
      <c r="Q130" s="20"/>
      <c r="R130" s="20"/>
      <c r="S130" s="20"/>
      <c r="T130">
        <v>22</v>
      </c>
      <c r="U130">
        <v>12</v>
      </c>
      <c r="V130" s="163"/>
      <c r="W130" s="163"/>
      <c r="X130" s="163"/>
      <c r="Y130" s="163"/>
      <c r="Z130" s="163"/>
      <c r="AA130" s="163"/>
      <c r="AB130" s="163"/>
    </row>
    <row r="131" spans="1:28" ht="39" customHeight="1">
      <c r="A131" s="361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1" s="326">
        <v>877</v>
      </c>
      <c r="C131" s="327" t="str">
        <f t="shared" ref="C131:C161" si="11">TEXT(D131,"000")&amp;"-"&amp;TEXT(F131,"000")</f>
        <v>3级-2级</v>
      </c>
      <c r="D131" s="327" t="s">
        <v>69</v>
      </c>
      <c r="E131" s="371" t="s">
        <v>293</v>
      </c>
      <c r="F131" s="371" t="s">
        <v>66</v>
      </c>
      <c r="G131" s="371" t="s">
        <v>175</v>
      </c>
      <c r="H131" s="328" t="s">
        <v>403</v>
      </c>
      <c r="I131" s="360" t="s">
        <v>6</v>
      </c>
      <c r="J131" s="362">
        <v>499314.3</v>
      </c>
      <c r="K131" s="331"/>
      <c r="L131" s="254" t="s">
        <v>739</v>
      </c>
      <c r="M131" s="281">
        <v>499314.3</v>
      </c>
      <c r="N131" s="248">
        <f t="shared" ref="N131:N194" si="12">J131-M131</f>
        <v>0</v>
      </c>
      <c r="O131" s="335"/>
      <c r="P131" s="335" t="str">
        <f t="shared" ref="P131:P194" si="13">IF(N131=0,"OK","待核对")</f>
        <v>OK</v>
      </c>
      <c r="Q131" s="335"/>
      <c r="R131" s="335"/>
      <c r="S131" s="335"/>
      <c r="T131" s="336">
        <v>58</v>
      </c>
      <c r="U131">
        <v>156</v>
      </c>
      <c r="V131" s="163"/>
      <c r="W131" s="163"/>
      <c r="X131" s="163"/>
      <c r="Y131" s="163"/>
      <c r="Z131" s="163"/>
      <c r="AA131" s="163"/>
      <c r="AB131" s="163"/>
    </row>
    <row r="132" spans="1:28" ht="13.5" customHeight="1">
      <c r="A13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32" s="9">
        <v>194</v>
      </c>
      <c r="C132" s="111" t="str">
        <f t="shared" si="11"/>
        <v>2级-3级</v>
      </c>
      <c r="D132" s="111" t="s">
        <v>66</v>
      </c>
      <c r="E132" s="111" t="s">
        <v>253</v>
      </c>
      <c r="F132" s="111" t="s">
        <v>69</v>
      </c>
      <c r="G132" s="111" t="s">
        <v>261</v>
      </c>
      <c r="H132" s="76" t="s">
        <v>258</v>
      </c>
      <c r="I132" s="97" t="s">
        <v>18</v>
      </c>
      <c r="J132" s="227">
        <v>497025.6</v>
      </c>
      <c r="K132" s="22"/>
      <c r="L132" s="295" t="s">
        <v>5</v>
      </c>
      <c r="M132" s="282">
        <v>483072</v>
      </c>
      <c r="N132" s="248">
        <f t="shared" si="12"/>
        <v>13953.599999999977</v>
      </c>
      <c r="O132" s="20"/>
      <c r="P132" s="58" t="str">
        <f t="shared" si="13"/>
        <v>待核对</v>
      </c>
      <c r="Q132" s="20"/>
      <c r="R132" s="20"/>
      <c r="S132" s="20"/>
      <c r="T132">
        <v>4</v>
      </c>
      <c r="U132">
        <v>54</v>
      </c>
      <c r="V132" s="143"/>
      <c r="W132" s="143"/>
      <c r="X132" s="143"/>
      <c r="Y132" s="143"/>
      <c r="Z132" s="143"/>
      <c r="AA132" s="143"/>
      <c r="AB132" s="143"/>
    </row>
    <row r="133" spans="1:28" ht="13.5" customHeight="1">
      <c r="A13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33" s="9">
        <v>89</v>
      </c>
      <c r="C133" s="111" t="str">
        <f t="shared" si="11"/>
        <v>2级-2级</v>
      </c>
      <c r="D133" s="111" t="s">
        <v>66</v>
      </c>
      <c r="E133" s="111" t="s">
        <v>81</v>
      </c>
      <c r="F133" s="111" t="s">
        <v>66</v>
      </c>
      <c r="G133" s="111" t="s">
        <v>169</v>
      </c>
      <c r="H133" s="112" t="s">
        <v>187</v>
      </c>
      <c r="I133" s="97" t="s">
        <v>14</v>
      </c>
      <c r="J133" s="227">
        <v>482875</v>
      </c>
      <c r="K133" s="22"/>
      <c r="L133" s="23" t="s">
        <v>26</v>
      </c>
      <c r="M133" s="238">
        <v>482875</v>
      </c>
      <c r="N133" s="248">
        <f t="shared" si="12"/>
        <v>0</v>
      </c>
      <c r="O133" s="20"/>
      <c r="P133" s="58" t="str">
        <f t="shared" si="13"/>
        <v>OK</v>
      </c>
      <c r="Q133" s="33"/>
      <c r="R133" s="33"/>
      <c r="S133" s="33"/>
      <c r="T133">
        <v>161</v>
      </c>
      <c r="U133">
        <v>157</v>
      </c>
      <c r="V133" s="163"/>
      <c r="W133" s="163"/>
      <c r="X133" s="163"/>
      <c r="Y133" s="163"/>
      <c r="Z133" s="163"/>
      <c r="AA133" s="163"/>
      <c r="AB133" s="163"/>
    </row>
    <row r="134" spans="1:28" ht="13.5" customHeight="1">
      <c r="A134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34" s="9">
        <v>15</v>
      </c>
      <c r="C134" s="111" t="str">
        <f t="shared" si="11"/>
        <v>1级-2级</v>
      </c>
      <c r="D134" s="111" t="s">
        <v>64</v>
      </c>
      <c r="E134" s="111" t="s">
        <v>65</v>
      </c>
      <c r="F134" s="111" t="s">
        <v>66</v>
      </c>
      <c r="G134" s="111" t="s">
        <v>87</v>
      </c>
      <c r="H134" s="12" t="s">
        <v>79</v>
      </c>
      <c r="I134" s="97" t="s">
        <v>11</v>
      </c>
      <c r="J134" s="227">
        <v>478391.66</v>
      </c>
      <c r="K134" s="15" t="s">
        <v>255</v>
      </c>
      <c r="L134" s="15" t="s">
        <v>24</v>
      </c>
      <c r="M134" s="170">
        <v>478391.66</v>
      </c>
      <c r="N134" s="248">
        <f t="shared" si="12"/>
        <v>0</v>
      </c>
      <c r="O134" s="18"/>
      <c r="P134" s="58" t="str">
        <f t="shared" si="13"/>
        <v>OK</v>
      </c>
      <c r="Q134" s="20"/>
      <c r="R134" s="20"/>
      <c r="S134" s="20"/>
      <c r="T134">
        <v>15</v>
      </c>
      <c r="U134">
        <v>158</v>
      </c>
      <c r="V134" s="163"/>
      <c r="W134" s="163"/>
      <c r="X134" s="163"/>
      <c r="Y134" s="163"/>
      <c r="Z134" s="163"/>
      <c r="AA134" s="163"/>
      <c r="AB134" s="163"/>
    </row>
    <row r="135" spans="1:28" ht="13.5" customHeight="1">
      <c r="A135" s="147" t="str">
        <f>HYPERLINK("C:\Users\chizh\Desktop\ffcell\提取结果.xlsx#'4内部关联现金流'!A1","[提取结果.xlsx]4内部关联现金流")</f>
        <v>[提取结果.xlsx]4内部关联现金流</v>
      </c>
      <c r="B135" s="9">
        <v>476</v>
      </c>
      <c r="C135" s="111" t="str">
        <f t="shared" si="11"/>
        <v>4级-4级</v>
      </c>
      <c r="D135" s="228" t="s">
        <v>72</v>
      </c>
      <c r="E135" s="111" t="s">
        <v>80</v>
      </c>
      <c r="F135" s="228" t="s">
        <v>72</v>
      </c>
      <c r="G135" s="228" t="s">
        <v>76</v>
      </c>
      <c r="H135" s="102" t="s">
        <v>384</v>
      </c>
      <c r="I135" s="222" t="s">
        <v>9</v>
      </c>
      <c r="J135" s="229">
        <v>477738.35</v>
      </c>
      <c r="K135" s="22"/>
      <c r="L135" s="280" t="s">
        <v>5</v>
      </c>
      <c r="M135" s="301">
        <v>583413.18000000005</v>
      </c>
      <c r="N135" s="248">
        <f t="shared" si="12"/>
        <v>-105674.83000000007</v>
      </c>
      <c r="O135" s="20"/>
      <c r="P135" s="58" t="str">
        <f t="shared" si="13"/>
        <v>待核对</v>
      </c>
      <c r="Q135" s="20"/>
      <c r="R135" s="20"/>
      <c r="S135" s="20"/>
      <c r="T135">
        <v>57</v>
      </c>
      <c r="U135">
        <v>310</v>
      </c>
      <c r="V135" s="143"/>
      <c r="W135" s="143"/>
      <c r="X135" s="143"/>
      <c r="Y135" s="143"/>
      <c r="Z135" s="143"/>
      <c r="AA135" s="143"/>
      <c r="AB135" s="143"/>
    </row>
    <row r="136" spans="1:28" ht="13.5" customHeight="1">
      <c r="A136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136" s="9">
        <v>131</v>
      </c>
      <c r="C136" s="111" t="str">
        <f t="shared" si="11"/>
        <v>2级-4级</v>
      </c>
      <c r="D136" s="111" t="s">
        <v>66</v>
      </c>
      <c r="E136" s="111" t="s">
        <v>179</v>
      </c>
      <c r="F136" s="111" t="s">
        <v>72</v>
      </c>
      <c r="G136" s="111" t="s">
        <v>76</v>
      </c>
      <c r="H136" s="76" t="s">
        <v>198</v>
      </c>
      <c r="I136" s="222" t="s">
        <v>9</v>
      </c>
      <c r="J136" s="227">
        <v>472846.45360000001</v>
      </c>
      <c r="K136" s="22"/>
      <c r="L136" s="280" t="s">
        <v>5</v>
      </c>
      <c r="M136" s="281">
        <v>507069.32</v>
      </c>
      <c r="N136" s="248">
        <f t="shared" si="12"/>
        <v>-34222.866399999999</v>
      </c>
      <c r="O136" s="20"/>
      <c r="P136" s="58" t="str">
        <f t="shared" si="13"/>
        <v>待核对</v>
      </c>
      <c r="Q136" s="20"/>
      <c r="R136" s="20"/>
      <c r="S136" s="20"/>
      <c r="T136">
        <v>18</v>
      </c>
      <c r="U136">
        <v>306</v>
      </c>
      <c r="V136" s="163"/>
      <c r="W136" s="163"/>
      <c r="X136" s="163"/>
      <c r="Y136" s="163"/>
      <c r="Z136" s="163"/>
      <c r="AA136" s="163"/>
      <c r="AB136" s="163"/>
    </row>
    <row r="137" spans="1:28" ht="39" customHeight="1">
      <c r="A13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37" s="9">
        <v>296</v>
      </c>
      <c r="C137" s="111" t="str">
        <f t="shared" si="11"/>
        <v>4级-3级</v>
      </c>
      <c r="D137" s="111" t="s">
        <v>72</v>
      </c>
      <c r="E137" s="111" t="s">
        <v>97</v>
      </c>
      <c r="F137" s="111" t="s">
        <v>69</v>
      </c>
      <c r="G137" s="111" t="s">
        <v>195</v>
      </c>
      <c r="H137" s="112" t="s">
        <v>166</v>
      </c>
      <c r="I137" s="222" t="s">
        <v>9</v>
      </c>
      <c r="J137" s="227">
        <v>470000</v>
      </c>
      <c r="K137" s="22"/>
      <c r="L137" s="254" t="s">
        <v>740</v>
      </c>
      <c r="M137" s="282">
        <v>470000</v>
      </c>
      <c r="N137" s="248">
        <f t="shared" si="12"/>
        <v>0</v>
      </c>
      <c r="O137" s="20"/>
      <c r="P137" s="58" t="str">
        <f t="shared" si="13"/>
        <v>OK</v>
      </c>
      <c r="Q137" s="20"/>
      <c r="R137" s="20"/>
      <c r="S137" s="20"/>
      <c r="T137">
        <v>4</v>
      </c>
      <c r="U137">
        <v>159</v>
      </c>
      <c r="V137" s="163"/>
      <c r="W137" s="163"/>
      <c r="X137" s="163"/>
      <c r="Y137" s="163"/>
      <c r="Z137" s="163"/>
      <c r="AA137" s="163"/>
      <c r="AB137" s="163"/>
    </row>
    <row r="138" spans="1:28" ht="13.5" customHeight="1">
      <c r="A13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38" s="9">
        <v>858</v>
      </c>
      <c r="C138" s="111" t="str">
        <f t="shared" si="11"/>
        <v>2级-4级</v>
      </c>
      <c r="D138" s="111" t="s">
        <v>66</v>
      </c>
      <c r="E138" s="111" t="s">
        <v>78</v>
      </c>
      <c r="F138" s="111" t="s">
        <v>72</v>
      </c>
      <c r="G138" s="111" t="s">
        <v>76</v>
      </c>
      <c r="H138" s="112" t="s">
        <v>695</v>
      </c>
      <c r="I138" s="222" t="s">
        <v>5</v>
      </c>
      <c r="J138" s="227">
        <v>467056.46</v>
      </c>
      <c r="K138" s="22"/>
      <c r="L138" s="254" t="s">
        <v>742</v>
      </c>
      <c r="M138" s="282">
        <v>467056.46</v>
      </c>
      <c r="N138" s="248">
        <f t="shared" si="12"/>
        <v>0</v>
      </c>
      <c r="O138" s="20"/>
      <c r="P138" s="58" t="str">
        <f t="shared" si="13"/>
        <v>OK</v>
      </c>
      <c r="Q138" s="20"/>
      <c r="R138" s="20"/>
      <c r="S138" s="20"/>
      <c r="T138">
        <v>39</v>
      </c>
      <c r="U138">
        <v>160</v>
      </c>
      <c r="V138" s="163"/>
      <c r="W138" s="163"/>
      <c r="X138" s="163"/>
      <c r="Y138" s="163"/>
      <c r="Z138" s="163"/>
      <c r="AA138" s="163"/>
      <c r="AB138" s="163"/>
    </row>
    <row r="139" spans="1:28" ht="12.75" customHeight="1">
      <c r="A13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139" s="9">
        <v>156</v>
      </c>
      <c r="C139" s="111" t="str">
        <f t="shared" si="11"/>
        <v>2级-3级</v>
      </c>
      <c r="D139" s="111" t="s">
        <v>66</v>
      </c>
      <c r="E139" s="111" t="s">
        <v>84</v>
      </c>
      <c r="F139" s="111" t="s">
        <v>69</v>
      </c>
      <c r="G139" s="111" t="s">
        <v>233</v>
      </c>
      <c r="H139" s="112" t="s">
        <v>232</v>
      </c>
      <c r="I139" s="222" t="s">
        <v>6</v>
      </c>
      <c r="J139" s="227">
        <v>459461.34</v>
      </c>
      <c r="K139" s="217" t="s">
        <v>165</v>
      </c>
      <c r="L139" s="237" t="s">
        <v>5</v>
      </c>
      <c r="M139" s="249">
        <v>459461.34</v>
      </c>
      <c r="N139" s="248">
        <f t="shared" si="12"/>
        <v>0</v>
      </c>
      <c r="O139" s="20"/>
      <c r="P139" s="58" t="str">
        <f t="shared" si="13"/>
        <v>OK</v>
      </c>
      <c r="Q139" s="20"/>
      <c r="R139" s="20"/>
      <c r="S139" s="20"/>
      <c r="T139">
        <v>7</v>
      </c>
      <c r="U139">
        <v>161</v>
      </c>
      <c r="V139" s="163"/>
      <c r="W139" s="163"/>
      <c r="X139" s="163"/>
      <c r="Y139" s="163"/>
      <c r="Z139" s="163"/>
      <c r="AA139" s="163"/>
      <c r="AB139" s="163"/>
    </row>
    <row r="140" spans="1:28" ht="12.75" customHeight="1">
      <c r="A14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0" s="9">
        <v>360</v>
      </c>
      <c r="C140" s="224" t="str">
        <f t="shared" si="11"/>
        <v>4级-3级</v>
      </c>
      <c r="D140" s="111" t="s">
        <v>72</v>
      </c>
      <c r="E140" s="111" t="s">
        <v>76</v>
      </c>
      <c r="F140" s="231" t="s">
        <v>69</v>
      </c>
      <c r="G140" s="231" t="s">
        <v>360</v>
      </c>
      <c r="H140" s="194" t="s">
        <v>306</v>
      </c>
      <c r="I140" s="222" t="s">
        <v>3</v>
      </c>
      <c r="J140" s="227">
        <v>432047.99999999994</v>
      </c>
      <c r="K140" s="22"/>
      <c r="L140" s="280" t="s">
        <v>9</v>
      </c>
      <c r="M140" s="281">
        <v>432048</v>
      </c>
      <c r="N140" s="248">
        <f t="shared" si="12"/>
        <v>0</v>
      </c>
      <c r="O140" s="20"/>
      <c r="P140" s="58" t="str">
        <f t="shared" si="13"/>
        <v>OK</v>
      </c>
      <c r="Q140" s="20"/>
      <c r="R140" s="20"/>
      <c r="S140" s="20"/>
      <c r="T140">
        <v>23</v>
      </c>
      <c r="U140">
        <v>162</v>
      </c>
      <c r="V140" s="163"/>
      <c r="W140" s="163"/>
      <c r="X140" s="163"/>
      <c r="Y140" s="163"/>
      <c r="Z140" s="163"/>
      <c r="AA140" s="163"/>
      <c r="AB140" s="163"/>
    </row>
    <row r="141" spans="1:28" ht="12.75" customHeight="1">
      <c r="A14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1" s="9">
        <v>350</v>
      </c>
      <c r="C141" s="111" t="str">
        <f t="shared" si="11"/>
        <v>4级-2级</v>
      </c>
      <c r="D141" s="111" t="s">
        <v>72</v>
      </c>
      <c r="E141" s="111" t="s">
        <v>76</v>
      </c>
      <c r="F141" s="231" t="s">
        <v>66</v>
      </c>
      <c r="G141" s="231" t="s">
        <v>89</v>
      </c>
      <c r="H141" s="194" t="s">
        <v>306</v>
      </c>
      <c r="I141" s="222" t="s">
        <v>3</v>
      </c>
      <c r="J141" s="227">
        <v>419941.87</v>
      </c>
      <c r="K141" s="22"/>
      <c r="L141" s="280" t="s">
        <v>741</v>
      </c>
      <c r="M141" s="281">
        <v>419941.87</v>
      </c>
      <c r="N141" s="248">
        <f t="shared" si="12"/>
        <v>0</v>
      </c>
      <c r="O141" s="20"/>
      <c r="P141" s="58" t="str">
        <f t="shared" si="13"/>
        <v>OK</v>
      </c>
      <c r="Q141" s="20"/>
      <c r="R141" s="20"/>
      <c r="S141" s="20"/>
      <c r="T141">
        <v>13</v>
      </c>
      <c r="U141">
        <v>163</v>
      </c>
      <c r="V141" s="163"/>
      <c r="W141" s="163"/>
      <c r="X141" s="163"/>
      <c r="Y141" s="163"/>
      <c r="Z141" s="163"/>
      <c r="AA141" s="163"/>
      <c r="AB141" s="163"/>
    </row>
    <row r="142" spans="1:28" ht="39" customHeight="1">
      <c r="A14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42" s="9">
        <v>193</v>
      </c>
      <c r="C142" s="111" t="str">
        <f t="shared" si="11"/>
        <v>2级-2级</v>
      </c>
      <c r="D142" s="111" t="s">
        <v>66</v>
      </c>
      <c r="E142" s="111" t="s">
        <v>253</v>
      </c>
      <c r="F142" s="111" t="s">
        <v>66</v>
      </c>
      <c r="G142" s="219" t="s">
        <v>257</v>
      </c>
      <c r="H142" s="76" t="s">
        <v>258</v>
      </c>
      <c r="I142" s="97" t="s">
        <v>18</v>
      </c>
      <c r="J142" s="227">
        <v>414480.32</v>
      </c>
      <c r="K142" s="22" t="s">
        <v>321</v>
      </c>
      <c r="L142" s="237" t="s">
        <v>5</v>
      </c>
      <c r="M142" s="238">
        <v>414480.32</v>
      </c>
      <c r="N142" s="248">
        <f t="shared" si="12"/>
        <v>0</v>
      </c>
      <c r="O142" s="20"/>
      <c r="P142" s="58" t="str">
        <f t="shared" si="13"/>
        <v>OK</v>
      </c>
      <c r="Q142" s="20"/>
      <c r="R142" s="20"/>
      <c r="S142" s="20"/>
      <c r="T142">
        <v>3</v>
      </c>
      <c r="U142">
        <v>164</v>
      </c>
      <c r="V142" s="143"/>
      <c r="W142" s="143"/>
      <c r="X142" s="143"/>
      <c r="Y142" s="143"/>
      <c r="Z142" s="143"/>
      <c r="AA142" s="143"/>
      <c r="AB142" s="143"/>
    </row>
    <row r="143" spans="1:28" ht="13.5" customHeight="1">
      <c r="A143" s="147" t="str">
        <f>HYPERLINK("C:\Users\chizh\Desktop\ffcell\提取结果.xlsx#'4内部关联现金流-1'!A1","[提取结果.xlsx]4内部关联现金流-1")</f>
        <v>[提取结果.xlsx]4内部关联现金流-1</v>
      </c>
      <c r="B143" s="9">
        <v>552</v>
      </c>
      <c r="C143" s="111" t="str">
        <f t="shared" si="11"/>
        <v>3级-3级</v>
      </c>
      <c r="D143" s="111" t="s">
        <v>69</v>
      </c>
      <c r="E143" s="111" t="s">
        <v>415</v>
      </c>
      <c r="F143" s="111" t="s">
        <v>69</v>
      </c>
      <c r="G143" s="111" t="s">
        <v>476</v>
      </c>
      <c r="H143" s="76" t="s">
        <v>477</v>
      </c>
      <c r="I143" s="222" t="s">
        <v>6</v>
      </c>
      <c r="J143" s="227">
        <v>413657.33</v>
      </c>
      <c r="K143" s="22"/>
      <c r="L143" s="237" t="s">
        <v>3</v>
      </c>
      <c r="M143" s="249">
        <v>413657.33</v>
      </c>
      <c r="N143" s="248">
        <f t="shared" si="12"/>
        <v>0</v>
      </c>
      <c r="O143" s="20"/>
      <c r="P143" s="58" t="str">
        <f t="shared" si="13"/>
        <v>OK</v>
      </c>
      <c r="Q143" s="20"/>
      <c r="R143" s="20"/>
      <c r="S143" s="20"/>
      <c r="T143">
        <v>95</v>
      </c>
      <c r="U143">
        <v>165</v>
      </c>
      <c r="V143" s="163"/>
      <c r="W143" s="163"/>
      <c r="X143" s="163"/>
      <c r="Y143" s="163"/>
      <c r="Z143" s="163"/>
      <c r="AA143" s="163"/>
      <c r="AB143" s="163"/>
    </row>
    <row r="144" spans="1:28" ht="13.5" customHeight="1">
      <c r="A144" s="147" t="str">
        <f>HYPERLINK("C:\Users\chizh\Desktop\ffcell\提取结果.xlsx#'4内部关联现金流'!A1","[提取结果.xlsx]4内部关联现金流")</f>
        <v>[提取结果.xlsx]4内部关联现金流</v>
      </c>
      <c r="B144" s="9">
        <v>471</v>
      </c>
      <c r="C144" s="111" t="str">
        <f t="shared" si="11"/>
        <v>1级-1级</v>
      </c>
      <c r="D144" s="101" t="s">
        <v>64</v>
      </c>
      <c r="E144" s="111" t="s">
        <v>80</v>
      </c>
      <c r="F144" s="101" t="s">
        <v>64</v>
      </c>
      <c r="G144" s="228" t="s">
        <v>65</v>
      </c>
      <c r="H144" s="102" t="s">
        <v>389</v>
      </c>
      <c r="I144" s="222" t="s">
        <v>5</v>
      </c>
      <c r="J144" s="229">
        <v>403180</v>
      </c>
      <c r="K144" s="22"/>
      <c r="L144" s="23" t="s">
        <v>390</v>
      </c>
      <c r="M144" s="202">
        <v>403180</v>
      </c>
      <c r="N144" s="248">
        <f t="shared" si="12"/>
        <v>0</v>
      </c>
      <c r="O144" s="20"/>
      <c r="P144" s="58" t="str">
        <f t="shared" si="13"/>
        <v>OK</v>
      </c>
      <c r="Q144" s="20"/>
      <c r="R144" s="20"/>
      <c r="S144" s="20"/>
      <c r="T144">
        <v>52</v>
      </c>
      <c r="U144">
        <v>76</v>
      </c>
      <c r="V144" s="163"/>
      <c r="W144" s="163"/>
      <c r="X144" s="163"/>
      <c r="Y144" s="163"/>
      <c r="Z144" s="163"/>
      <c r="AA144" s="163"/>
      <c r="AB144" s="163"/>
    </row>
    <row r="145" spans="1:28" ht="13.5" customHeight="1">
      <c r="A14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45" s="9">
        <v>286</v>
      </c>
      <c r="C145" s="111" t="str">
        <f t="shared" si="11"/>
        <v>2级-4级</v>
      </c>
      <c r="D145" s="111" t="s">
        <v>66</v>
      </c>
      <c r="E145" s="111" t="s">
        <v>92</v>
      </c>
      <c r="F145" s="111" t="s">
        <v>72</v>
      </c>
      <c r="G145" s="111" t="s">
        <v>76</v>
      </c>
      <c r="H145" s="219" t="s">
        <v>165</v>
      </c>
      <c r="I145" s="97" t="s">
        <v>14</v>
      </c>
      <c r="J145" s="227">
        <v>397714.28</v>
      </c>
      <c r="K145" s="22"/>
      <c r="L145" s="254" t="s">
        <v>742</v>
      </c>
      <c r="M145" s="282">
        <v>1658365.36</v>
      </c>
      <c r="N145" s="248">
        <f t="shared" si="12"/>
        <v>-1260651.08</v>
      </c>
      <c r="O145" s="20"/>
      <c r="P145" s="58" t="str">
        <f t="shared" si="13"/>
        <v>待核对</v>
      </c>
      <c r="Q145" s="20"/>
      <c r="R145" s="20"/>
      <c r="S145" s="20"/>
      <c r="T145">
        <v>106</v>
      </c>
      <c r="U145">
        <v>327</v>
      </c>
      <c r="V145" s="163"/>
      <c r="W145" s="163"/>
      <c r="X145" s="163"/>
      <c r="Y145" s="163"/>
      <c r="Z145" s="163"/>
      <c r="AA145" s="163"/>
      <c r="AB145" s="163"/>
    </row>
    <row r="146" spans="1:28" ht="12.75" customHeight="1">
      <c r="A14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6" s="9">
        <v>429</v>
      </c>
      <c r="C146" s="224" t="str">
        <f t="shared" si="11"/>
        <v>4级-3级</v>
      </c>
      <c r="D146" s="111" t="s">
        <v>72</v>
      </c>
      <c r="E146" s="111" t="s">
        <v>76</v>
      </c>
      <c r="F146" s="111" t="s">
        <v>69</v>
      </c>
      <c r="G146" s="111" t="s">
        <v>352</v>
      </c>
      <c r="H146" s="194" t="s">
        <v>165</v>
      </c>
      <c r="I146" s="222" t="s">
        <v>6</v>
      </c>
      <c r="J146" s="227">
        <v>396464.43000000005</v>
      </c>
      <c r="K146" s="22"/>
      <c r="L146" s="348" t="s">
        <v>739</v>
      </c>
      <c r="M146" s="279">
        <v>396464.43</v>
      </c>
      <c r="N146" s="248">
        <f t="shared" si="12"/>
        <v>0</v>
      </c>
      <c r="O146" s="20"/>
      <c r="P146" s="58" t="str">
        <f t="shared" si="13"/>
        <v>OK</v>
      </c>
      <c r="Q146" s="20"/>
      <c r="R146" s="20"/>
      <c r="S146" s="20"/>
      <c r="T146">
        <v>114</v>
      </c>
      <c r="U146">
        <v>166</v>
      </c>
      <c r="V146" s="163"/>
      <c r="W146" s="163"/>
      <c r="X146" s="163"/>
      <c r="Y146" s="163"/>
      <c r="Z146" s="163"/>
      <c r="AA146" s="163"/>
      <c r="AB146" s="163"/>
    </row>
    <row r="147" spans="1:28" ht="12.75" customHeight="1">
      <c r="A14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47" s="9">
        <v>354</v>
      </c>
      <c r="C147" s="224" t="str">
        <f t="shared" si="11"/>
        <v>4级-3级</v>
      </c>
      <c r="D147" s="111" t="s">
        <v>72</v>
      </c>
      <c r="E147" s="111" t="s">
        <v>76</v>
      </c>
      <c r="F147" s="231" t="s">
        <v>69</v>
      </c>
      <c r="G147" s="231" t="s">
        <v>194</v>
      </c>
      <c r="H147" s="194" t="s">
        <v>306</v>
      </c>
      <c r="I147" s="222" t="s">
        <v>3</v>
      </c>
      <c r="J147" s="227">
        <v>395935.42</v>
      </c>
      <c r="K147" s="22"/>
      <c r="L147" s="278" t="s">
        <v>741</v>
      </c>
      <c r="M147" s="279">
        <v>395935.42</v>
      </c>
      <c r="N147" s="248">
        <f t="shared" si="12"/>
        <v>0</v>
      </c>
      <c r="O147" s="20"/>
      <c r="P147" s="58" t="str">
        <f t="shared" si="13"/>
        <v>OK</v>
      </c>
      <c r="Q147" s="20"/>
      <c r="R147" s="20"/>
      <c r="S147" s="20"/>
      <c r="T147">
        <v>17</v>
      </c>
      <c r="U147">
        <v>167</v>
      </c>
      <c r="V147" s="143"/>
      <c r="W147" s="143"/>
      <c r="X147" s="143"/>
      <c r="Y147" s="143"/>
      <c r="Z147" s="143"/>
      <c r="AA147" s="143"/>
      <c r="AB147" s="143"/>
    </row>
    <row r="148" spans="1:28" ht="26.15" customHeight="1">
      <c r="A14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48" s="9">
        <v>707</v>
      </c>
      <c r="C148" s="218" t="str">
        <f t="shared" si="11"/>
        <v>3级-4级</v>
      </c>
      <c r="D148" s="218" t="s">
        <v>69</v>
      </c>
      <c r="E148" s="218" t="s">
        <v>371</v>
      </c>
      <c r="F148" s="218" t="s">
        <v>72</v>
      </c>
      <c r="G148" s="218" t="s">
        <v>76</v>
      </c>
      <c r="H148" s="76" t="s">
        <v>617</v>
      </c>
      <c r="I148" s="195" t="s">
        <v>5</v>
      </c>
      <c r="J148" s="227">
        <v>387806.34</v>
      </c>
      <c r="K148" s="22"/>
      <c r="L148" s="280" t="s">
        <v>742</v>
      </c>
      <c r="M148" s="281">
        <v>1842080.12</v>
      </c>
      <c r="N148" s="248">
        <f t="shared" si="12"/>
        <v>-1454273.78</v>
      </c>
      <c r="O148" s="20"/>
      <c r="P148" s="58" t="str">
        <f t="shared" si="13"/>
        <v>待核对</v>
      </c>
      <c r="Q148" s="20"/>
      <c r="R148" s="20"/>
      <c r="S148" s="20"/>
      <c r="T148">
        <v>229</v>
      </c>
      <c r="U148">
        <v>328</v>
      </c>
      <c r="V148" s="143"/>
      <c r="W148" s="143"/>
      <c r="X148" s="143"/>
      <c r="Y148" s="143"/>
      <c r="Z148" s="143"/>
      <c r="AA148" s="143"/>
      <c r="AB148" s="143"/>
    </row>
    <row r="149" spans="1:28" ht="39" customHeight="1">
      <c r="A149" s="147" t="str">
        <f>HYPERLINK("C:\Users\chizh\Desktop\ffcell\提取结果.xlsx#'4内部关联现金流'!A1","[提取结果.xlsx]4内部关联现金流")</f>
        <v>[提取结果.xlsx]4内部关联现金流</v>
      </c>
      <c r="B149" s="9">
        <v>448</v>
      </c>
      <c r="C149" s="111" t="str">
        <f t="shared" si="11"/>
        <v>2级-2级</v>
      </c>
      <c r="D149" s="228" t="s">
        <v>66</v>
      </c>
      <c r="E149" s="111" t="s">
        <v>80</v>
      </c>
      <c r="F149" s="228" t="s">
        <v>66</v>
      </c>
      <c r="G149" s="228" t="s">
        <v>109</v>
      </c>
      <c r="H149" s="97" t="s">
        <v>380</v>
      </c>
      <c r="I149" s="222" t="s">
        <v>3</v>
      </c>
      <c r="J149" s="234">
        <v>377980.2</v>
      </c>
      <c r="K149" s="22"/>
      <c r="L149" s="347" t="s">
        <v>9</v>
      </c>
      <c r="M149" s="363">
        <v>377980.2</v>
      </c>
      <c r="N149" s="248">
        <f t="shared" si="12"/>
        <v>0</v>
      </c>
      <c r="O149" s="20"/>
      <c r="P149" s="58" t="str">
        <f t="shared" si="13"/>
        <v>OK</v>
      </c>
      <c r="Q149" s="20"/>
      <c r="R149" s="20"/>
      <c r="S149" s="20"/>
      <c r="T149">
        <v>29</v>
      </c>
      <c r="U149">
        <v>168</v>
      </c>
      <c r="V149" s="163"/>
      <c r="W149" s="163"/>
      <c r="X149" s="163"/>
      <c r="Y149" s="163"/>
      <c r="Z149" s="163"/>
      <c r="AA149" s="163"/>
      <c r="AB149" s="163"/>
    </row>
    <row r="150" spans="1:28" ht="12.75" customHeight="1">
      <c r="A15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50" s="9">
        <v>278</v>
      </c>
      <c r="C150" s="111" t="str">
        <f t="shared" si="11"/>
        <v>2级-4级</v>
      </c>
      <c r="D150" s="111" t="s">
        <v>66</v>
      </c>
      <c r="E150" s="111" t="s">
        <v>95</v>
      </c>
      <c r="F150" s="111" t="s">
        <v>72</v>
      </c>
      <c r="G150" s="111" t="s">
        <v>76</v>
      </c>
      <c r="H150" s="219" t="s">
        <v>165</v>
      </c>
      <c r="I150" s="222" t="s">
        <v>5</v>
      </c>
      <c r="J150" s="227">
        <f>264791.35+106275.03</f>
        <v>371066.38</v>
      </c>
      <c r="K150" s="217" t="s">
        <v>165</v>
      </c>
      <c r="L150" s="237" t="s">
        <v>6</v>
      </c>
      <c r="M150" s="238">
        <v>371066.38</v>
      </c>
      <c r="N150" s="248">
        <f t="shared" si="12"/>
        <v>0</v>
      </c>
      <c r="O150" s="20"/>
      <c r="P150" s="58" t="str">
        <f t="shared" si="13"/>
        <v>OK</v>
      </c>
      <c r="Q150" s="20"/>
      <c r="R150" s="20"/>
      <c r="S150" s="20"/>
      <c r="T150">
        <v>98</v>
      </c>
      <c r="U150">
        <v>169</v>
      </c>
      <c r="V150" s="163"/>
      <c r="W150" s="163"/>
      <c r="X150" s="163"/>
      <c r="Y150" s="163"/>
      <c r="Z150" s="163"/>
      <c r="AA150" s="163"/>
      <c r="AB150" s="163"/>
    </row>
    <row r="151" spans="1:28" ht="12.75" customHeight="1">
      <c r="A15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1" s="9">
        <v>341</v>
      </c>
      <c r="C151" s="111" t="str">
        <f t="shared" si="11"/>
        <v>4级-2级</v>
      </c>
      <c r="D151" s="111" t="s">
        <v>72</v>
      </c>
      <c r="E151" s="111" t="s">
        <v>76</v>
      </c>
      <c r="F151" s="231" t="s">
        <v>66</v>
      </c>
      <c r="G151" s="231" t="s">
        <v>74</v>
      </c>
      <c r="H151" s="194" t="s">
        <v>306</v>
      </c>
      <c r="I151" s="222" t="s">
        <v>3</v>
      </c>
      <c r="J151" s="227">
        <v>370156</v>
      </c>
      <c r="K151" s="22"/>
      <c r="L151" s="348" t="s">
        <v>9</v>
      </c>
      <c r="M151" s="207">
        <v>370156</v>
      </c>
      <c r="N151" s="248">
        <f t="shared" si="12"/>
        <v>0</v>
      </c>
      <c r="O151" s="20"/>
      <c r="P151" s="58" t="str">
        <f t="shared" si="13"/>
        <v>OK</v>
      </c>
      <c r="Q151" s="20"/>
      <c r="R151" s="20"/>
      <c r="S151" s="20"/>
      <c r="T151">
        <v>4</v>
      </c>
      <c r="U151">
        <v>170</v>
      </c>
      <c r="V151" s="143"/>
      <c r="W151" s="143"/>
      <c r="X151" s="143"/>
      <c r="Y151" s="143"/>
      <c r="Z151" s="143"/>
      <c r="AA151" s="143"/>
      <c r="AB151" s="143"/>
    </row>
    <row r="152" spans="1:28" ht="13.5" customHeight="1">
      <c r="A15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2" s="9">
        <v>324</v>
      </c>
      <c r="C152" s="111" t="str">
        <f t="shared" si="11"/>
        <v>4级-3级</v>
      </c>
      <c r="D152" s="111" t="s">
        <v>72</v>
      </c>
      <c r="E152" s="111" t="s">
        <v>97</v>
      </c>
      <c r="F152" s="111" t="s">
        <v>69</v>
      </c>
      <c r="G152" s="111" t="s">
        <v>355</v>
      </c>
      <c r="H152" s="194" t="s">
        <v>165</v>
      </c>
      <c r="I152" s="222" t="s">
        <v>6</v>
      </c>
      <c r="J152" s="227">
        <v>351511.82</v>
      </c>
      <c r="K152" s="22"/>
      <c r="L152" s="278" t="s">
        <v>743</v>
      </c>
      <c r="M152" s="279">
        <v>351511.82</v>
      </c>
      <c r="N152" s="248">
        <f t="shared" si="12"/>
        <v>0</v>
      </c>
      <c r="O152" s="20"/>
      <c r="P152" s="58" t="str">
        <f t="shared" si="13"/>
        <v>OK</v>
      </c>
      <c r="Q152" s="20"/>
      <c r="R152" s="20"/>
      <c r="S152" s="20"/>
      <c r="T152">
        <v>32</v>
      </c>
      <c r="U152">
        <v>171</v>
      </c>
      <c r="V152" s="143"/>
      <c r="W152" s="143"/>
      <c r="X152" s="143"/>
      <c r="Y152" s="143"/>
      <c r="Z152" s="143"/>
      <c r="AA152" s="143"/>
      <c r="AB152" s="143"/>
    </row>
    <row r="153" spans="1:28" ht="12.75" customHeight="1">
      <c r="A153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53" s="9">
        <v>845</v>
      </c>
      <c r="C153" s="111" t="str">
        <f t="shared" si="11"/>
        <v>2级-3级</v>
      </c>
      <c r="D153" s="111" t="s">
        <v>66</v>
      </c>
      <c r="E153" s="111" t="s">
        <v>78</v>
      </c>
      <c r="F153" s="111" t="s">
        <v>69</v>
      </c>
      <c r="G153" s="111" t="s">
        <v>279</v>
      </c>
      <c r="H153" s="219" t="s">
        <v>403</v>
      </c>
      <c r="I153" s="222" t="s">
        <v>6</v>
      </c>
      <c r="J153" s="227">
        <v>344356.83</v>
      </c>
      <c r="K153" s="22"/>
      <c r="L153" s="299" t="s">
        <v>739</v>
      </c>
      <c r="M153" s="207">
        <v>344356.83</v>
      </c>
      <c r="N153" s="248">
        <f t="shared" si="12"/>
        <v>0</v>
      </c>
      <c r="O153" s="20"/>
      <c r="P153" s="58" t="str">
        <f t="shared" si="13"/>
        <v>OK</v>
      </c>
      <c r="Q153" s="20"/>
      <c r="R153" s="20"/>
      <c r="S153" s="20"/>
      <c r="T153">
        <v>26</v>
      </c>
      <c r="U153">
        <v>172</v>
      </c>
      <c r="V153" s="143"/>
      <c r="W153" s="143"/>
      <c r="X153" s="143"/>
      <c r="Y153" s="143"/>
      <c r="Z153" s="143"/>
      <c r="AA153" s="143"/>
      <c r="AB153" s="143"/>
    </row>
    <row r="154" spans="1:28" ht="12.75" customHeight="1">
      <c r="A15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4" s="9">
        <v>370</v>
      </c>
      <c r="C154" s="111" t="str">
        <f t="shared" si="11"/>
        <v>4级-2级</v>
      </c>
      <c r="D154" s="111" t="s">
        <v>72</v>
      </c>
      <c r="E154" s="111" t="s">
        <v>76</v>
      </c>
      <c r="F154" s="231" t="s">
        <v>66</v>
      </c>
      <c r="G154" s="231" t="s">
        <v>94</v>
      </c>
      <c r="H154" s="194" t="s">
        <v>306</v>
      </c>
      <c r="I154" s="222" t="s">
        <v>3</v>
      </c>
      <c r="J154" s="227">
        <v>340099.88</v>
      </c>
      <c r="K154" s="22"/>
      <c r="L154" s="348" t="s">
        <v>6</v>
      </c>
      <c r="M154" s="207">
        <v>340099.88</v>
      </c>
      <c r="N154" s="248">
        <f t="shared" si="12"/>
        <v>0</v>
      </c>
      <c r="O154" s="20"/>
      <c r="P154" s="58" t="str">
        <f t="shared" si="13"/>
        <v>OK</v>
      </c>
      <c r="Q154" s="20"/>
      <c r="R154" s="20"/>
      <c r="S154" s="20"/>
      <c r="T154">
        <v>33</v>
      </c>
      <c r="U154">
        <v>173</v>
      </c>
      <c r="V154" s="163"/>
      <c r="W154" s="163"/>
      <c r="X154" s="163"/>
      <c r="Y154" s="163"/>
      <c r="Z154" s="163"/>
      <c r="AA154" s="163"/>
      <c r="AB154" s="163"/>
    </row>
    <row r="155" spans="1:28" ht="13.5" customHeight="1">
      <c r="A15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5" s="9">
        <v>299</v>
      </c>
      <c r="C155" s="111" t="str">
        <f t="shared" si="11"/>
        <v>4级-2级</v>
      </c>
      <c r="D155" s="111" t="s">
        <v>72</v>
      </c>
      <c r="E155" s="111" t="s">
        <v>97</v>
      </c>
      <c r="F155" s="111" t="s">
        <v>66</v>
      </c>
      <c r="G155" s="111" t="s">
        <v>89</v>
      </c>
      <c r="H155" s="220" t="s">
        <v>306</v>
      </c>
      <c r="I155" s="222" t="s">
        <v>3</v>
      </c>
      <c r="J155" s="227">
        <v>327294.78000000003</v>
      </c>
      <c r="K155" s="22"/>
      <c r="L155" s="278" t="s">
        <v>741</v>
      </c>
      <c r="M155" s="207">
        <v>252328.46</v>
      </c>
      <c r="N155" s="248">
        <f t="shared" si="12"/>
        <v>74966.320000000036</v>
      </c>
      <c r="O155" s="20"/>
      <c r="P155" s="58" t="str">
        <f t="shared" si="13"/>
        <v>待核对</v>
      </c>
      <c r="Q155" s="20"/>
      <c r="R155" s="20"/>
      <c r="S155" s="20"/>
      <c r="T155">
        <v>7</v>
      </c>
      <c r="U155">
        <v>31</v>
      </c>
      <c r="V155" s="163"/>
      <c r="W155" s="163"/>
      <c r="X155" s="163"/>
      <c r="Y155" s="163"/>
      <c r="Z155" s="163"/>
      <c r="AA155" s="163"/>
      <c r="AB155" s="163"/>
    </row>
    <row r="156" spans="1:28" ht="39" customHeight="1">
      <c r="A15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6" s="9">
        <v>427</v>
      </c>
      <c r="C156" s="224" t="str">
        <f t="shared" si="11"/>
        <v>4级-3级</v>
      </c>
      <c r="D156" s="111" t="s">
        <v>72</v>
      </c>
      <c r="E156" s="111" t="s">
        <v>76</v>
      </c>
      <c r="F156" s="111" t="s">
        <v>69</v>
      </c>
      <c r="G156" s="111" t="s">
        <v>351</v>
      </c>
      <c r="H156" s="194" t="s">
        <v>165</v>
      </c>
      <c r="I156" s="222" t="s">
        <v>6</v>
      </c>
      <c r="J156" s="227">
        <v>323133.99</v>
      </c>
      <c r="K156" s="22"/>
      <c r="L156" s="299" t="s">
        <v>739</v>
      </c>
      <c r="M156" s="279">
        <v>323133.99</v>
      </c>
      <c r="N156" s="248">
        <f t="shared" si="12"/>
        <v>0</v>
      </c>
      <c r="O156" s="20"/>
      <c r="P156" s="58" t="str">
        <f t="shared" si="13"/>
        <v>OK</v>
      </c>
      <c r="Q156" s="20"/>
      <c r="R156" s="20"/>
      <c r="S156" s="20"/>
      <c r="T156">
        <v>111</v>
      </c>
      <c r="U156">
        <v>174</v>
      </c>
      <c r="V156" s="163"/>
      <c r="W156" s="163"/>
      <c r="X156" s="163"/>
      <c r="Y156" s="163"/>
      <c r="Z156" s="163"/>
      <c r="AA156" s="163"/>
      <c r="AB156" s="163"/>
    </row>
    <row r="157" spans="1:28" ht="13.5" customHeight="1">
      <c r="A157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157" s="9">
        <v>93</v>
      </c>
      <c r="C157" s="111" t="str">
        <f t="shared" si="11"/>
        <v>2级-2级</v>
      </c>
      <c r="D157" s="111" t="s">
        <v>66</v>
      </c>
      <c r="E157" s="111" t="s">
        <v>169</v>
      </c>
      <c r="F157" s="111" t="s">
        <v>66</v>
      </c>
      <c r="G157" s="111" t="s">
        <v>78</v>
      </c>
      <c r="H157" s="112"/>
      <c r="I157" s="222" t="s">
        <v>3</v>
      </c>
      <c r="J157" s="227">
        <v>320250</v>
      </c>
      <c r="K157" s="217" t="s">
        <v>403</v>
      </c>
      <c r="L157" s="237" t="s">
        <v>6</v>
      </c>
      <c r="M157" s="238">
        <v>320250</v>
      </c>
      <c r="N157" s="248">
        <f t="shared" si="12"/>
        <v>0</v>
      </c>
      <c r="O157" s="20"/>
      <c r="P157" s="58" t="str">
        <f t="shared" si="13"/>
        <v>OK</v>
      </c>
      <c r="Q157" s="20"/>
      <c r="R157" s="20"/>
      <c r="S157" s="20"/>
      <c r="T157">
        <v>1</v>
      </c>
      <c r="U157">
        <v>175</v>
      </c>
      <c r="V157" s="163"/>
      <c r="W157" s="163"/>
      <c r="X157" s="163"/>
      <c r="Y157" s="163"/>
      <c r="Z157" s="163"/>
      <c r="AA157" s="163"/>
      <c r="AB157" s="163"/>
    </row>
    <row r="158" spans="1:28" ht="13.5" customHeight="1">
      <c r="A15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8" s="9">
        <v>304</v>
      </c>
      <c r="C158" s="111" t="str">
        <f t="shared" si="11"/>
        <v>4级-3级</v>
      </c>
      <c r="D158" s="111" t="s">
        <v>72</v>
      </c>
      <c r="E158" s="111" t="s">
        <v>97</v>
      </c>
      <c r="F158" s="111" t="s">
        <v>69</v>
      </c>
      <c r="G158" s="111" t="s">
        <v>180</v>
      </c>
      <c r="H158" s="76" t="s">
        <v>344</v>
      </c>
      <c r="I158" s="222" t="s">
        <v>6</v>
      </c>
      <c r="J158" s="227">
        <v>316554.93</v>
      </c>
      <c r="K158" s="22"/>
      <c r="L158" s="278" t="s">
        <v>739</v>
      </c>
      <c r="M158" s="279">
        <v>316554.93</v>
      </c>
      <c r="N158" s="248">
        <f t="shared" si="12"/>
        <v>0</v>
      </c>
      <c r="O158" s="20"/>
      <c r="P158" s="58" t="str">
        <f t="shared" si="13"/>
        <v>OK</v>
      </c>
      <c r="Q158" s="20"/>
      <c r="R158" s="20"/>
      <c r="S158" s="20"/>
      <c r="T158">
        <v>12</v>
      </c>
      <c r="U158">
        <v>176</v>
      </c>
      <c r="V158" s="337"/>
      <c r="W158" s="337"/>
      <c r="X158" s="337"/>
      <c r="Y158" s="337"/>
      <c r="Z158" s="337"/>
      <c r="AA158" s="337"/>
      <c r="AB158" s="337"/>
    </row>
    <row r="159" spans="1:28" ht="13.5" customHeight="1">
      <c r="A15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59" s="9">
        <v>325</v>
      </c>
      <c r="C159" s="111" t="str">
        <f t="shared" si="11"/>
        <v>4级-3级</v>
      </c>
      <c r="D159" s="111" t="s">
        <v>72</v>
      </c>
      <c r="E159" s="111" t="s">
        <v>97</v>
      </c>
      <c r="F159" s="111" t="s">
        <v>69</v>
      </c>
      <c r="G159" s="111" t="s">
        <v>161</v>
      </c>
      <c r="H159" s="194" t="s">
        <v>306</v>
      </c>
      <c r="I159" s="222" t="s">
        <v>3</v>
      </c>
      <c r="J159" s="227">
        <v>315891.25</v>
      </c>
      <c r="K159" s="22"/>
      <c r="L159" s="278" t="s">
        <v>9</v>
      </c>
      <c r="M159" s="279">
        <v>315891.25</v>
      </c>
      <c r="N159" s="248">
        <f t="shared" si="12"/>
        <v>0</v>
      </c>
      <c r="O159" s="20"/>
      <c r="P159" s="58" t="str">
        <f t="shared" si="13"/>
        <v>OK</v>
      </c>
      <c r="Q159" s="20"/>
      <c r="R159" s="20"/>
      <c r="S159" s="20"/>
      <c r="T159">
        <v>33</v>
      </c>
      <c r="U159">
        <v>177</v>
      </c>
      <c r="V159" s="163"/>
      <c r="W159" s="163"/>
      <c r="X159" s="163"/>
      <c r="Y159" s="163"/>
      <c r="Z159" s="163"/>
      <c r="AA159" s="163"/>
      <c r="AB159" s="163"/>
    </row>
    <row r="160" spans="1:28" ht="12.75" customHeight="1">
      <c r="A16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60" s="9">
        <v>857</v>
      </c>
      <c r="C160" s="111" t="str">
        <f t="shared" si="11"/>
        <v>2级-4级</v>
      </c>
      <c r="D160" s="111" t="s">
        <v>66</v>
      </c>
      <c r="E160" s="111" t="s">
        <v>78</v>
      </c>
      <c r="F160" s="111" t="s">
        <v>72</v>
      </c>
      <c r="G160" s="111" t="s">
        <v>76</v>
      </c>
      <c r="H160" s="112" t="s">
        <v>512</v>
      </c>
      <c r="I160" s="222" t="s">
        <v>9</v>
      </c>
      <c r="J160" s="227">
        <v>314204.15000000002</v>
      </c>
      <c r="K160" s="22"/>
      <c r="L160" s="298" t="s">
        <v>740</v>
      </c>
      <c r="M160" s="207">
        <v>314204.15000000002</v>
      </c>
      <c r="N160" s="248">
        <f t="shared" si="12"/>
        <v>0</v>
      </c>
      <c r="O160" s="20"/>
      <c r="P160" s="58" t="str">
        <f t="shared" si="13"/>
        <v>OK</v>
      </c>
      <c r="Q160" s="20"/>
      <c r="R160" s="20"/>
      <c r="S160" s="20"/>
      <c r="T160">
        <v>38</v>
      </c>
      <c r="U160">
        <v>27</v>
      </c>
      <c r="V160" s="163"/>
      <c r="W160" s="163"/>
      <c r="X160" s="163"/>
      <c r="Y160" s="163"/>
      <c r="Z160" s="163"/>
      <c r="AA160" s="163"/>
      <c r="AB160" s="163"/>
    </row>
    <row r="161" spans="1:28" ht="12.75" customHeight="1">
      <c r="A16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1" s="9">
        <v>382</v>
      </c>
      <c r="C161" s="111" t="str">
        <f t="shared" si="11"/>
        <v>4级-2级</v>
      </c>
      <c r="D161" s="111" t="s">
        <v>72</v>
      </c>
      <c r="E161" s="111" t="s">
        <v>76</v>
      </c>
      <c r="F161" s="231" t="s">
        <v>66</v>
      </c>
      <c r="G161" s="231" t="s">
        <v>270</v>
      </c>
      <c r="H161" s="194" t="s">
        <v>306</v>
      </c>
      <c r="I161" s="222" t="s">
        <v>3</v>
      </c>
      <c r="J161" s="227">
        <v>310648.52</v>
      </c>
      <c r="K161" s="22"/>
      <c r="L161" s="349" t="s">
        <v>9</v>
      </c>
      <c r="M161" s="301">
        <v>864073.03</v>
      </c>
      <c r="N161" s="248">
        <f t="shared" si="12"/>
        <v>-553424.51</v>
      </c>
      <c r="O161" s="20"/>
      <c r="P161" s="58" t="str">
        <f t="shared" si="13"/>
        <v>待核对</v>
      </c>
      <c r="Q161" s="20"/>
      <c r="R161" s="20"/>
      <c r="S161" s="20"/>
      <c r="T161">
        <v>45</v>
      </c>
      <c r="U161">
        <v>319</v>
      </c>
      <c r="V161" s="163"/>
      <c r="W161" s="163"/>
      <c r="X161" s="163"/>
      <c r="Y161" s="163"/>
      <c r="Z161" s="163"/>
      <c r="AA161" s="163"/>
      <c r="AB161" s="163"/>
    </row>
    <row r="162" spans="1:28" ht="13.5" customHeight="1">
      <c r="A16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62" s="9">
        <v>617</v>
      </c>
      <c r="C162" s="111" t="s">
        <v>499</v>
      </c>
      <c r="D162" s="111" t="s">
        <v>69</v>
      </c>
      <c r="E162" s="111" t="s">
        <v>158</v>
      </c>
      <c r="F162" s="111" t="s">
        <v>69</v>
      </c>
      <c r="G162" s="111" t="s">
        <v>415</v>
      </c>
      <c r="H162" s="76"/>
      <c r="I162" s="222" t="s">
        <v>6</v>
      </c>
      <c r="J162" s="227">
        <v>305587.5</v>
      </c>
      <c r="K162" s="22"/>
      <c r="L162" s="307" t="s">
        <v>746</v>
      </c>
      <c r="M162" s="304">
        <v>305587.5</v>
      </c>
      <c r="N162" s="248">
        <f t="shared" si="12"/>
        <v>0</v>
      </c>
      <c r="O162" s="20"/>
      <c r="P162" s="58" t="str">
        <f t="shared" si="13"/>
        <v>OK</v>
      </c>
      <c r="Q162" s="20"/>
      <c r="R162" s="20"/>
      <c r="S162" s="20"/>
      <c r="T162">
        <v>41</v>
      </c>
      <c r="U162">
        <v>178</v>
      </c>
      <c r="V162" s="163"/>
      <c r="W162" s="163"/>
      <c r="X162" s="163"/>
      <c r="Y162" s="163"/>
      <c r="Z162" s="163"/>
      <c r="AA162" s="163"/>
      <c r="AB162" s="163"/>
    </row>
    <row r="163" spans="1:28" ht="13.5" customHeight="1">
      <c r="A163" s="147" t="str">
        <f>HYPERLINK("C:\Users\chizh\Desktop\ffcell\提取结果.xlsx#'4内部关联现金流-1'!A1","[提取结果.xlsx]4内部关联现金流-1")</f>
        <v>[提取结果.xlsx]4内部关联现金流-1</v>
      </c>
      <c r="B163" s="9">
        <v>550</v>
      </c>
      <c r="C163" s="111" t="str">
        <f t="shared" ref="C163:C171" si="14">TEXT(D163,"000")&amp;"-"&amp;TEXT(F163,"000")</f>
        <v>3级-3级</v>
      </c>
      <c r="D163" s="111" t="s">
        <v>69</v>
      </c>
      <c r="E163" s="111" t="s">
        <v>415</v>
      </c>
      <c r="F163" s="111" t="s">
        <v>69</v>
      </c>
      <c r="G163" s="111" t="s">
        <v>158</v>
      </c>
      <c r="H163" s="194" t="s">
        <v>297</v>
      </c>
      <c r="I163" s="222" t="s">
        <v>3</v>
      </c>
      <c r="J163" s="227">
        <v>300000</v>
      </c>
      <c r="K163" s="250" t="s">
        <v>761</v>
      </c>
      <c r="L163" s="307" t="s">
        <v>9</v>
      </c>
      <c r="M163" s="279">
        <v>305587.5</v>
      </c>
      <c r="N163" s="248">
        <f t="shared" si="12"/>
        <v>-5587.5</v>
      </c>
      <c r="O163" s="20"/>
      <c r="P163" s="58" t="str">
        <f t="shared" si="13"/>
        <v>待核对</v>
      </c>
      <c r="Q163" s="20"/>
      <c r="R163" s="20"/>
      <c r="S163" s="20"/>
      <c r="T163">
        <v>92</v>
      </c>
      <c r="U163">
        <v>300</v>
      </c>
      <c r="V163" s="163"/>
      <c r="W163" s="163"/>
      <c r="X163" s="163"/>
      <c r="Y163" s="163"/>
      <c r="Z163" s="163"/>
      <c r="AA163" s="163"/>
      <c r="AB163" s="163"/>
    </row>
    <row r="164" spans="1:28" ht="39" customHeight="1">
      <c r="A16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64" s="9">
        <v>755</v>
      </c>
      <c r="C164" s="218" t="str">
        <f t="shared" si="14"/>
        <v>3级-2级</v>
      </c>
      <c r="D164" s="218" t="s">
        <v>69</v>
      </c>
      <c r="E164" s="218" t="s">
        <v>358</v>
      </c>
      <c r="F164" s="218" t="s">
        <v>66</v>
      </c>
      <c r="G164" s="218" t="s">
        <v>90</v>
      </c>
      <c r="H164" s="76" t="s">
        <v>658</v>
      </c>
      <c r="I164" s="195" t="s">
        <v>3</v>
      </c>
      <c r="J164" s="227">
        <v>292001.3</v>
      </c>
      <c r="K164" s="54"/>
      <c r="L164" s="278" t="s">
        <v>9</v>
      </c>
      <c r="M164" s="311">
        <v>237122.95</v>
      </c>
      <c r="N164" s="248">
        <f t="shared" si="12"/>
        <v>54878.349999999977</v>
      </c>
      <c r="O164" s="58"/>
      <c r="P164" s="58" t="str">
        <f t="shared" si="13"/>
        <v>待核对</v>
      </c>
      <c r="Q164" s="58"/>
      <c r="R164" s="58"/>
      <c r="S164" s="58"/>
      <c r="T164">
        <v>348</v>
      </c>
      <c r="U164">
        <v>39</v>
      </c>
      <c r="V164" s="163"/>
      <c r="W164" s="163"/>
      <c r="X164" s="163"/>
      <c r="Y164" s="163"/>
      <c r="Z164" s="163"/>
      <c r="AA164" s="163"/>
      <c r="AB164" s="163"/>
    </row>
    <row r="165" spans="1:28" ht="12.75" customHeight="1">
      <c r="A16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5" s="9">
        <v>314</v>
      </c>
      <c r="C165" s="111" t="str">
        <f t="shared" si="14"/>
        <v>4级-3级</v>
      </c>
      <c r="D165" s="111" t="s">
        <v>72</v>
      </c>
      <c r="E165" s="111" t="s">
        <v>97</v>
      </c>
      <c r="F165" s="111" t="s">
        <v>69</v>
      </c>
      <c r="G165" s="111" t="s">
        <v>245</v>
      </c>
      <c r="H165" s="194" t="s">
        <v>306</v>
      </c>
      <c r="I165" s="222" t="s">
        <v>3</v>
      </c>
      <c r="J165" s="227">
        <v>289958.5</v>
      </c>
      <c r="K165" s="22" t="s">
        <v>573</v>
      </c>
      <c r="L165" s="237" t="s">
        <v>9</v>
      </c>
      <c r="M165" s="249">
        <v>289958.5</v>
      </c>
      <c r="N165" s="248">
        <f t="shared" si="12"/>
        <v>0</v>
      </c>
      <c r="O165" s="20"/>
      <c r="P165" s="58" t="str">
        <f t="shared" si="13"/>
        <v>OK</v>
      </c>
      <c r="Q165" s="20"/>
      <c r="R165" s="20"/>
      <c r="S165" s="20"/>
      <c r="T165">
        <v>22</v>
      </c>
      <c r="U165">
        <v>179</v>
      </c>
      <c r="V165" s="163"/>
      <c r="W165" s="163"/>
      <c r="X165" s="163"/>
      <c r="Y165" s="163"/>
      <c r="Z165" s="163"/>
      <c r="AA165" s="163"/>
      <c r="AB165" s="163"/>
    </row>
    <row r="166" spans="1:28" ht="13.5" customHeight="1">
      <c r="A16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6" s="9">
        <v>355</v>
      </c>
      <c r="C166" s="224" t="str">
        <f t="shared" si="14"/>
        <v>4级-3级</v>
      </c>
      <c r="D166" s="111" t="s">
        <v>72</v>
      </c>
      <c r="E166" s="111" t="s">
        <v>76</v>
      </c>
      <c r="F166" s="231" t="s">
        <v>69</v>
      </c>
      <c r="G166" s="231" t="s">
        <v>355</v>
      </c>
      <c r="H166" s="194" t="s">
        <v>306</v>
      </c>
      <c r="I166" s="222" t="s">
        <v>3</v>
      </c>
      <c r="J166" s="227">
        <v>286502.40000000002</v>
      </c>
      <c r="K166" s="22" t="s">
        <v>532</v>
      </c>
      <c r="L166" s="380" t="s">
        <v>9</v>
      </c>
      <c r="M166" s="383">
        <v>286502.40000000002</v>
      </c>
      <c r="N166" s="248">
        <f t="shared" si="12"/>
        <v>0</v>
      </c>
      <c r="O166" s="20"/>
      <c r="P166" s="58" t="str">
        <f t="shared" si="13"/>
        <v>OK</v>
      </c>
      <c r="Q166" s="20"/>
      <c r="R166" s="20"/>
      <c r="S166" s="20"/>
      <c r="T166">
        <v>18</v>
      </c>
      <c r="U166">
        <v>180</v>
      </c>
      <c r="V166" s="143"/>
      <c r="W166" s="143"/>
      <c r="X166" s="143"/>
      <c r="Y166" s="143"/>
      <c r="Z166" s="143"/>
      <c r="AA166" s="143"/>
      <c r="AB166" s="143"/>
    </row>
    <row r="167" spans="1:28" ht="12.75" customHeight="1">
      <c r="A16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67" s="9">
        <v>266</v>
      </c>
      <c r="C167" s="111" t="str">
        <f t="shared" si="14"/>
        <v>2级-2级</v>
      </c>
      <c r="D167" s="111" t="s">
        <v>66</v>
      </c>
      <c r="E167" s="111" t="s">
        <v>728</v>
      </c>
      <c r="F167" s="111" t="s">
        <v>66</v>
      </c>
      <c r="G167" s="111" t="s">
        <v>257</v>
      </c>
      <c r="H167" s="112" t="s">
        <v>185</v>
      </c>
      <c r="I167" s="222" t="s">
        <v>5</v>
      </c>
      <c r="J167" s="227">
        <v>280000</v>
      </c>
      <c r="K167" s="54"/>
      <c r="L167" s="393" t="s">
        <v>9</v>
      </c>
      <c r="M167" s="395">
        <v>280000</v>
      </c>
      <c r="N167" s="248">
        <f t="shared" si="12"/>
        <v>0</v>
      </c>
      <c r="O167" s="58"/>
      <c r="P167" s="58" t="str">
        <f t="shared" si="13"/>
        <v>OK</v>
      </c>
      <c r="Q167" s="58"/>
      <c r="R167" s="58"/>
      <c r="S167" s="58"/>
      <c r="T167">
        <v>85</v>
      </c>
      <c r="U167">
        <v>181</v>
      </c>
      <c r="V167" s="163"/>
      <c r="W167" s="163"/>
      <c r="X167" s="163"/>
      <c r="Y167" s="163"/>
      <c r="Z167" s="163"/>
      <c r="AA167" s="163"/>
      <c r="AB167" s="163"/>
    </row>
    <row r="168" spans="1:28" ht="12.75" customHeight="1">
      <c r="A16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8" s="9">
        <v>359</v>
      </c>
      <c r="C168" s="224" t="str">
        <f t="shared" si="14"/>
        <v>4级-3级</v>
      </c>
      <c r="D168" s="111" t="s">
        <v>72</v>
      </c>
      <c r="E168" s="111" t="s">
        <v>76</v>
      </c>
      <c r="F168" s="231" t="s">
        <v>69</v>
      </c>
      <c r="G168" s="231" t="s">
        <v>180</v>
      </c>
      <c r="H168" s="194" t="s">
        <v>306</v>
      </c>
      <c r="I168" s="222" t="s">
        <v>3</v>
      </c>
      <c r="J168" s="227">
        <v>277329.01999999996</v>
      </c>
      <c r="K168" s="22"/>
      <c r="L168" s="278" t="s">
        <v>6</v>
      </c>
      <c r="M168" s="279">
        <v>277329.01999999996</v>
      </c>
      <c r="N168" s="248">
        <f t="shared" si="12"/>
        <v>0</v>
      </c>
      <c r="O168" s="20"/>
      <c r="P168" s="58" t="str">
        <f t="shared" si="13"/>
        <v>OK</v>
      </c>
      <c r="Q168" s="20"/>
      <c r="R168" s="20"/>
      <c r="S168" s="20"/>
      <c r="T168">
        <v>22</v>
      </c>
      <c r="U168">
        <v>182</v>
      </c>
      <c r="V168" s="163"/>
      <c r="W168" s="163"/>
      <c r="X168" s="163"/>
      <c r="Y168" s="163"/>
      <c r="Z168" s="163"/>
      <c r="AA168" s="163"/>
      <c r="AB168" s="163"/>
    </row>
    <row r="169" spans="1:28" ht="12.75" customHeight="1">
      <c r="A16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69" s="9">
        <v>344</v>
      </c>
      <c r="C169" s="224" t="str">
        <f t="shared" si="14"/>
        <v>4级-3级</v>
      </c>
      <c r="D169" s="111" t="s">
        <v>72</v>
      </c>
      <c r="E169" s="111" t="s">
        <v>76</v>
      </c>
      <c r="F169" s="231" t="s">
        <v>69</v>
      </c>
      <c r="G169" s="231" t="s">
        <v>121</v>
      </c>
      <c r="H169" s="194" t="s">
        <v>306</v>
      </c>
      <c r="I169" s="222" t="s">
        <v>3</v>
      </c>
      <c r="J169" s="227">
        <v>277024.83000000007</v>
      </c>
      <c r="K169" s="22"/>
      <c r="L169" s="278" t="s">
        <v>742</v>
      </c>
      <c r="M169" s="279">
        <v>216394.8</v>
      </c>
      <c r="N169" s="248">
        <f t="shared" si="12"/>
        <v>60630.030000000086</v>
      </c>
      <c r="O169" s="20"/>
      <c r="P169" s="58" t="str">
        <f t="shared" si="13"/>
        <v>待核对</v>
      </c>
      <c r="Q169" s="20"/>
      <c r="R169" s="20"/>
      <c r="S169" s="20"/>
      <c r="T169">
        <v>7</v>
      </c>
      <c r="U169">
        <v>36</v>
      </c>
      <c r="V169" s="163"/>
      <c r="W169" s="163"/>
      <c r="X169" s="163"/>
      <c r="Y169" s="163"/>
      <c r="Z169" s="163"/>
      <c r="AA169" s="163"/>
      <c r="AB169" s="163"/>
    </row>
    <row r="170" spans="1:28" ht="13.5" customHeight="1">
      <c r="A170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70" s="9">
        <v>851</v>
      </c>
      <c r="C170" s="111" t="str">
        <f t="shared" si="14"/>
        <v>2级-3级</v>
      </c>
      <c r="D170" s="111" t="s">
        <v>66</v>
      </c>
      <c r="E170" s="111" t="s">
        <v>78</v>
      </c>
      <c r="F170" s="111" t="s">
        <v>69</v>
      </c>
      <c r="G170" s="111" t="s">
        <v>158</v>
      </c>
      <c r="H170" s="219" t="s">
        <v>403</v>
      </c>
      <c r="I170" s="222" t="s">
        <v>6</v>
      </c>
      <c r="J170" s="227">
        <v>273713</v>
      </c>
      <c r="K170" s="22"/>
      <c r="L170" s="237" t="s">
        <v>3</v>
      </c>
      <c r="M170" s="249">
        <v>243713</v>
      </c>
      <c r="N170" s="248">
        <f t="shared" si="12"/>
        <v>30000</v>
      </c>
      <c r="O170" s="20"/>
      <c r="P170" s="58" t="str">
        <f t="shared" si="13"/>
        <v>待核对</v>
      </c>
      <c r="Q170" s="20"/>
      <c r="R170" s="20"/>
      <c r="S170" s="20"/>
      <c r="T170">
        <v>32</v>
      </c>
      <c r="U170">
        <v>48</v>
      </c>
      <c r="V170" s="163"/>
      <c r="W170" s="163"/>
      <c r="X170" s="163"/>
      <c r="Y170" s="163"/>
      <c r="Z170" s="163"/>
      <c r="AA170" s="163"/>
      <c r="AB170" s="163"/>
    </row>
    <row r="171" spans="1:28" ht="13.5" customHeight="1">
      <c r="A17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1" s="9">
        <v>425</v>
      </c>
      <c r="C171" s="224" t="str">
        <f t="shared" si="14"/>
        <v>4级-3级</v>
      </c>
      <c r="D171" s="111" t="s">
        <v>72</v>
      </c>
      <c r="E171" s="111" t="s">
        <v>76</v>
      </c>
      <c r="F171" s="111" t="s">
        <v>69</v>
      </c>
      <c r="G171" s="111" t="s">
        <v>357</v>
      </c>
      <c r="H171" s="194" t="s">
        <v>165</v>
      </c>
      <c r="I171" s="222" t="s">
        <v>6</v>
      </c>
      <c r="J171" s="227">
        <v>272893</v>
      </c>
      <c r="K171" s="22"/>
      <c r="L171" s="392"/>
      <c r="M171" s="394">
        <v>280972.40000000002</v>
      </c>
      <c r="N171" s="248">
        <f t="shared" si="12"/>
        <v>-8079.4000000000233</v>
      </c>
      <c r="O171" s="20"/>
      <c r="P171" s="58" t="str">
        <f t="shared" si="13"/>
        <v>待核对</v>
      </c>
      <c r="Q171" s="20"/>
      <c r="R171" s="20"/>
      <c r="S171" s="20"/>
      <c r="T171">
        <v>109</v>
      </c>
      <c r="U171">
        <v>301</v>
      </c>
      <c r="V171" s="163"/>
      <c r="W171" s="163"/>
      <c r="X171" s="163"/>
      <c r="Y171" s="163"/>
      <c r="Z171" s="163"/>
      <c r="AA171" s="163"/>
      <c r="AB171" s="163"/>
    </row>
    <row r="172" spans="1:28" ht="25.5" customHeight="1">
      <c r="A17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72" s="9">
        <v>641</v>
      </c>
      <c r="C172" s="111" t="s">
        <v>507</v>
      </c>
      <c r="D172" s="111" t="s">
        <v>66</v>
      </c>
      <c r="E172" s="111" t="s">
        <v>175</v>
      </c>
      <c r="F172" s="111" t="s">
        <v>69</v>
      </c>
      <c r="G172" s="111" t="s">
        <v>514</v>
      </c>
      <c r="H172" s="194" t="s">
        <v>513</v>
      </c>
      <c r="I172" s="222" t="s">
        <v>3</v>
      </c>
      <c r="J172" s="227">
        <v>268873.84000000003</v>
      </c>
      <c r="K172" s="22"/>
      <c r="L172" s="307" t="s">
        <v>6</v>
      </c>
      <c r="M172" s="279">
        <v>268873.84000000003</v>
      </c>
      <c r="N172" s="248">
        <f t="shared" si="12"/>
        <v>0</v>
      </c>
      <c r="O172" s="20"/>
      <c r="P172" s="58" t="str">
        <f t="shared" si="13"/>
        <v>OK</v>
      </c>
      <c r="Q172" s="20"/>
      <c r="R172" s="20"/>
      <c r="S172" s="20"/>
      <c r="T172">
        <v>66</v>
      </c>
      <c r="U172">
        <v>183</v>
      </c>
      <c r="V172" s="143"/>
      <c r="W172" s="143"/>
      <c r="X172" s="143"/>
      <c r="Y172" s="143"/>
      <c r="Z172" s="143"/>
      <c r="AA172" s="143"/>
      <c r="AB172" s="143"/>
    </row>
    <row r="173" spans="1:28" ht="13.5" customHeight="1">
      <c r="A17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3" s="9">
        <v>353</v>
      </c>
      <c r="C173" s="224" t="str">
        <f>TEXT(D173,"000")&amp;"-"&amp;TEXT(F173,"000")</f>
        <v>4级-3级</v>
      </c>
      <c r="D173" s="111" t="s">
        <v>72</v>
      </c>
      <c r="E173" s="111" t="s">
        <v>76</v>
      </c>
      <c r="F173" s="231" t="s">
        <v>69</v>
      </c>
      <c r="G173" s="231" t="s">
        <v>350</v>
      </c>
      <c r="H173" s="194" t="s">
        <v>306</v>
      </c>
      <c r="I173" s="222" t="s">
        <v>3</v>
      </c>
      <c r="J173" s="227">
        <v>268072.75</v>
      </c>
      <c r="K173" s="217" t="s">
        <v>277</v>
      </c>
      <c r="L173" s="382" t="s">
        <v>9</v>
      </c>
      <c r="M173" s="389">
        <v>268072.75</v>
      </c>
      <c r="N173" s="248">
        <f t="shared" si="12"/>
        <v>0</v>
      </c>
      <c r="O173" s="20"/>
      <c r="P173" s="58" t="str">
        <f t="shared" si="13"/>
        <v>OK</v>
      </c>
      <c r="Q173" s="20"/>
      <c r="R173" s="20"/>
      <c r="S173" s="20"/>
      <c r="T173">
        <v>16</v>
      </c>
      <c r="U173">
        <v>184</v>
      </c>
      <c r="V173" s="163"/>
      <c r="W173" s="163"/>
      <c r="X173" s="163"/>
      <c r="Y173" s="163"/>
      <c r="Z173" s="163"/>
      <c r="AA173" s="163"/>
      <c r="AB173" s="163"/>
    </row>
    <row r="174" spans="1:28" ht="13.5" customHeight="1">
      <c r="A174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74" s="9">
        <v>655</v>
      </c>
      <c r="C174" s="111" t="s">
        <v>507</v>
      </c>
      <c r="D174" s="111" t="s">
        <v>66</v>
      </c>
      <c r="E174" s="111" t="s">
        <v>175</v>
      </c>
      <c r="F174" s="111" t="s">
        <v>69</v>
      </c>
      <c r="G174" s="111" t="s">
        <v>442</v>
      </c>
      <c r="H174" s="194" t="s">
        <v>513</v>
      </c>
      <c r="I174" s="222" t="s">
        <v>3</v>
      </c>
      <c r="J174" s="227">
        <v>267500</v>
      </c>
      <c r="K174" s="22"/>
      <c r="L174" s="278" t="s">
        <v>6</v>
      </c>
      <c r="M174" s="279">
        <v>267500</v>
      </c>
      <c r="N174" s="248">
        <f t="shared" si="12"/>
        <v>0</v>
      </c>
      <c r="O174" s="20"/>
      <c r="P174" s="58" t="str">
        <f t="shared" si="13"/>
        <v>OK</v>
      </c>
      <c r="Q174" s="20"/>
      <c r="R174" s="20"/>
      <c r="S174" s="20"/>
      <c r="T174">
        <v>81</v>
      </c>
      <c r="U174">
        <v>185</v>
      </c>
      <c r="V174" s="163"/>
      <c r="W174" s="163"/>
      <c r="X174" s="163"/>
      <c r="Y174" s="163"/>
      <c r="Z174" s="163"/>
      <c r="AA174" s="163"/>
      <c r="AB174" s="163"/>
    </row>
    <row r="175" spans="1:28" ht="13.5" customHeight="1">
      <c r="A175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175" s="9">
        <v>812</v>
      </c>
      <c r="C175" s="218" t="str">
        <f t="shared" ref="C175:C184" si="15">TEXT(D175,"000")&amp;"-"&amp;TEXT(F175,"000")</f>
        <v>3级-4级</v>
      </c>
      <c r="D175" s="218" t="s">
        <v>69</v>
      </c>
      <c r="E175" s="218" t="s">
        <v>352</v>
      </c>
      <c r="F175" s="218" t="s">
        <v>72</v>
      </c>
      <c r="G175" s="218" t="s">
        <v>76</v>
      </c>
      <c r="H175" s="220" t="s">
        <v>759</v>
      </c>
      <c r="I175" s="195" t="s">
        <v>3</v>
      </c>
      <c r="J175" s="227">
        <v>263892.98</v>
      </c>
      <c r="K175" s="54" t="s">
        <v>763</v>
      </c>
      <c r="L175" s="254" t="s">
        <v>764</v>
      </c>
      <c r="M175" s="282">
        <v>263892.98</v>
      </c>
      <c r="N175" s="248">
        <f t="shared" si="12"/>
        <v>0</v>
      </c>
      <c r="O175" s="58"/>
      <c r="P175" s="58" t="str">
        <f t="shared" si="13"/>
        <v>OK</v>
      </c>
      <c r="Q175" s="58"/>
      <c r="R175" s="58"/>
      <c r="S175" s="58"/>
      <c r="T175">
        <v>478</v>
      </c>
      <c r="U175">
        <v>18</v>
      </c>
      <c r="V175" s="163"/>
      <c r="W175" s="163"/>
      <c r="X175" s="163"/>
      <c r="Y175" s="163"/>
      <c r="Z175" s="163"/>
      <c r="AA175" s="163"/>
      <c r="AB175" s="163"/>
    </row>
    <row r="176" spans="1:28" ht="39" customHeight="1">
      <c r="A17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76" s="9">
        <v>5</v>
      </c>
      <c r="C176" s="111" t="str">
        <f t="shared" si="15"/>
        <v>1级-2级</v>
      </c>
      <c r="D176" s="111" t="s">
        <v>64</v>
      </c>
      <c r="E176" s="111" t="s">
        <v>78</v>
      </c>
      <c r="F176" s="111" t="s">
        <v>66</v>
      </c>
      <c r="G176" s="111" t="s">
        <v>74</v>
      </c>
      <c r="H176" s="12" t="s">
        <v>75</v>
      </c>
      <c r="I176" s="222" t="s">
        <v>5</v>
      </c>
      <c r="J176" s="227">
        <f>248207.56*1.06</f>
        <v>263100.01360000001</v>
      </c>
      <c r="K176" s="15" t="s">
        <v>267</v>
      </c>
      <c r="L176" s="15" t="s">
        <v>9</v>
      </c>
      <c r="M176" s="170">
        <v>263100</v>
      </c>
      <c r="N176" s="248">
        <f t="shared" si="12"/>
        <v>1.3600000005681068E-2</v>
      </c>
      <c r="O176" s="17"/>
      <c r="P176" s="58" t="str">
        <f t="shared" si="13"/>
        <v>待核对</v>
      </c>
      <c r="Q176" s="20"/>
      <c r="R176" s="20"/>
      <c r="S176" s="20"/>
      <c r="T176">
        <v>5</v>
      </c>
      <c r="U176">
        <v>73</v>
      </c>
      <c r="V176" s="163"/>
      <c r="W176" s="163"/>
      <c r="X176" s="163"/>
      <c r="Y176" s="163"/>
      <c r="Z176" s="163"/>
      <c r="AA176" s="163"/>
      <c r="AB176" s="163"/>
    </row>
    <row r="177" spans="1:28" ht="13.5" customHeight="1">
      <c r="A17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7" s="9">
        <v>406</v>
      </c>
      <c r="C177" s="111" t="str">
        <f t="shared" si="15"/>
        <v>4级-2级</v>
      </c>
      <c r="D177" s="111" t="s">
        <v>72</v>
      </c>
      <c r="E177" s="111" t="s">
        <v>76</v>
      </c>
      <c r="F177" s="111" t="s">
        <v>66</v>
      </c>
      <c r="G177" s="111" t="s">
        <v>365</v>
      </c>
      <c r="H177" s="194" t="s">
        <v>165</v>
      </c>
      <c r="I177" s="222" t="s">
        <v>6</v>
      </c>
      <c r="J177" s="227">
        <v>262500</v>
      </c>
      <c r="K177" s="22" t="s">
        <v>276</v>
      </c>
      <c r="L177" s="237" t="s">
        <v>3</v>
      </c>
      <c r="M177" s="249">
        <v>262500</v>
      </c>
      <c r="N177" s="248">
        <f t="shared" si="12"/>
        <v>0</v>
      </c>
      <c r="O177" s="20"/>
      <c r="P177" s="58" t="str">
        <f t="shared" si="13"/>
        <v>OK</v>
      </c>
      <c r="Q177" s="20"/>
      <c r="R177" s="20"/>
      <c r="S177" s="20"/>
      <c r="T177">
        <v>78</v>
      </c>
      <c r="U177">
        <v>186</v>
      </c>
      <c r="V177" s="163"/>
      <c r="W177" s="163"/>
      <c r="X177" s="163"/>
      <c r="Y177" s="163"/>
      <c r="Z177" s="163"/>
      <c r="AA177" s="163"/>
      <c r="AB177" s="163"/>
    </row>
    <row r="178" spans="1:28" ht="13.5" customHeight="1">
      <c r="A17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78" s="9">
        <v>414</v>
      </c>
      <c r="C178" s="224" t="str">
        <f t="shared" si="15"/>
        <v>4级-3级</v>
      </c>
      <c r="D178" s="111" t="s">
        <v>72</v>
      </c>
      <c r="E178" s="111" t="s">
        <v>76</v>
      </c>
      <c r="F178" s="111" t="s">
        <v>69</v>
      </c>
      <c r="G178" s="111" t="s">
        <v>121</v>
      </c>
      <c r="H178" s="194" t="s">
        <v>165</v>
      </c>
      <c r="I178" s="222" t="s">
        <v>6</v>
      </c>
      <c r="J178" s="227">
        <v>260760.47000000003</v>
      </c>
      <c r="K178" s="22"/>
      <c r="L178" s="278" t="s">
        <v>3</v>
      </c>
      <c r="M178" s="279">
        <v>254016.95</v>
      </c>
      <c r="N178" s="248">
        <f t="shared" si="12"/>
        <v>6743.5200000000186</v>
      </c>
      <c r="O178" s="20"/>
      <c r="P178" s="58" t="str">
        <f t="shared" si="13"/>
        <v>待核对</v>
      </c>
      <c r="Q178" s="20"/>
      <c r="R178" s="20"/>
      <c r="S178" s="20"/>
      <c r="T178">
        <v>98</v>
      </c>
      <c r="U178">
        <v>64</v>
      </c>
      <c r="V178" s="163"/>
      <c r="W178" s="163"/>
      <c r="X178" s="163"/>
      <c r="Y178" s="163"/>
      <c r="Z178" s="163"/>
      <c r="AA178" s="163"/>
      <c r="AB178" s="163"/>
    </row>
    <row r="179" spans="1:28" ht="13.5" customHeight="1">
      <c r="A179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179" s="9">
        <v>846</v>
      </c>
      <c r="C179" s="111" t="str">
        <f t="shared" si="15"/>
        <v>2级-2级</v>
      </c>
      <c r="D179" s="111" t="s">
        <v>66</v>
      </c>
      <c r="E179" s="111" t="s">
        <v>78</v>
      </c>
      <c r="F179" s="111" t="s">
        <v>66</v>
      </c>
      <c r="G179" s="111" t="s">
        <v>67</v>
      </c>
      <c r="H179" s="112" t="s">
        <v>694</v>
      </c>
      <c r="I179" s="222" t="s">
        <v>5</v>
      </c>
      <c r="J179" s="227">
        <v>256828.26</v>
      </c>
      <c r="K179" s="22"/>
      <c r="L179" s="348" t="s">
        <v>9</v>
      </c>
      <c r="M179" s="207">
        <v>256828.26</v>
      </c>
      <c r="N179" s="248">
        <f t="shared" si="12"/>
        <v>0</v>
      </c>
      <c r="O179" s="20"/>
      <c r="P179" s="58" t="str">
        <f t="shared" si="13"/>
        <v>OK</v>
      </c>
      <c r="Q179" s="20"/>
      <c r="R179" s="20"/>
      <c r="S179" s="20"/>
      <c r="T179">
        <v>27</v>
      </c>
      <c r="U179">
        <v>187</v>
      </c>
      <c r="V179" s="163"/>
      <c r="W179" s="163"/>
      <c r="X179" s="163"/>
      <c r="Y179" s="163"/>
      <c r="Z179" s="163"/>
      <c r="AA179" s="163"/>
      <c r="AB179" s="163"/>
    </row>
    <row r="180" spans="1:28" ht="13.5" customHeight="1">
      <c r="A18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0" s="9">
        <v>412</v>
      </c>
      <c r="C180" s="111" t="str">
        <f t="shared" si="15"/>
        <v>4级-2级</v>
      </c>
      <c r="D180" s="111" t="s">
        <v>72</v>
      </c>
      <c r="E180" s="111" t="s">
        <v>76</v>
      </c>
      <c r="F180" s="111" t="s">
        <v>66</v>
      </c>
      <c r="G180" s="111" t="s">
        <v>303</v>
      </c>
      <c r="H180" s="194" t="s">
        <v>165</v>
      </c>
      <c r="I180" s="222" t="s">
        <v>6</v>
      </c>
      <c r="J180" s="227">
        <v>256404.09999999998</v>
      </c>
      <c r="K180" s="22"/>
      <c r="L180" s="293" t="s">
        <v>5</v>
      </c>
      <c r="M180" s="207">
        <v>256404.1</v>
      </c>
      <c r="N180" s="248">
        <f t="shared" si="12"/>
        <v>0</v>
      </c>
      <c r="O180" s="20"/>
      <c r="P180" s="58" t="str">
        <f t="shared" si="13"/>
        <v>OK</v>
      </c>
      <c r="Q180" s="20"/>
      <c r="R180" s="20"/>
      <c r="S180" s="20"/>
      <c r="T180">
        <v>94</v>
      </c>
      <c r="U180">
        <v>188</v>
      </c>
      <c r="V180" s="163"/>
      <c r="W180" s="163"/>
      <c r="X180" s="163"/>
      <c r="Y180" s="163"/>
      <c r="Z180" s="163"/>
      <c r="AA180" s="163"/>
      <c r="AB180" s="163"/>
    </row>
    <row r="181" spans="1:28" ht="13.5" customHeight="1">
      <c r="A18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1" s="9">
        <v>423</v>
      </c>
      <c r="C181" s="224" t="str">
        <f t="shared" si="15"/>
        <v>4级-4级</v>
      </c>
      <c r="D181" s="111" t="s">
        <v>72</v>
      </c>
      <c r="E181" s="111" t="s">
        <v>76</v>
      </c>
      <c r="F181" s="111" t="s">
        <v>72</v>
      </c>
      <c r="G181" s="111" t="s">
        <v>167</v>
      </c>
      <c r="H181" s="194" t="s">
        <v>165</v>
      </c>
      <c r="I181" s="222" t="s">
        <v>6</v>
      </c>
      <c r="J181" s="227">
        <v>253002.88999999998</v>
      </c>
      <c r="K181" s="22"/>
      <c r="L181" s="278" t="s">
        <v>3</v>
      </c>
      <c r="M181" s="279">
        <v>192372.86</v>
      </c>
      <c r="N181" s="248">
        <f t="shared" si="12"/>
        <v>60630.03</v>
      </c>
      <c r="O181" s="20"/>
      <c r="P181" s="58" t="str">
        <f t="shared" si="13"/>
        <v>待核对</v>
      </c>
      <c r="Q181" s="20"/>
      <c r="R181" s="20"/>
      <c r="S181" s="20"/>
      <c r="T181">
        <v>107</v>
      </c>
      <c r="U181">
        <v>37</v>
      </c>
      <c r="V181" s="163"/>
      <c r="W181" s="163"/>
      <c r="X181" s="163"/>
      <c r="Y181" s="163"/>
      <c r="Z181" s="163"/>
      <c r="AA181" s="163"/>
      <c r="AB181" s="163"/>
    </row>
    <row r="182" spans="1:28" ht="13.5" customHeight="1">
      <c r="A182" s="147" t="str">
        <f>HYPERLINK("C:\Users\chizh\Desktop\ffcell\提取结果.xlsx#'4内部关联现金流'!A1","[提取结果.xlsx]4内部关联现金流")</f>
        <v>[提取结果.xlsx]4内部关联现金流</v>
      </c>
      <c r="B182" s="9">
        <v>478</v>
      </c>
      <c r="C182" s="111" t="str">
        <f t="shared" si="15"/>
        <v>4级-4级</v>
      </c>
      <c r="D182" s="228" t="s">
        <v>72</v>
      </c>
      <c r="E182" s="111" t="s">
        <v>80</v>
      </c>
      <c r="F182" s="365" t="s">
        <v>72</v>
      </c>
      <c r="G182" s="378" t="s">
        <v>76</v>
      </c>
      <c r="H182" s="366" t="s">
        <v>391</v>
      </c>
      <c r="I182" s="367" t="s">
        <v>5</v>
      </c>
      <c r="J182" s="368">
        <v>252517.84</v>
      </c>
      <c r="K182" s="22"/>
      <c r="L182" s="391" t="s">
        <v>742</v>
      </c>
      <c r="M182" s="385">
        <v>2002381.6</v>
      </c>
      <c r="N182" s="248">
        <f t="shared" si="12"/>
        <v>-1749863.76</v>
      </c>
      <c r="O182" s="20"/>
      <c r="P182" s="58" t="str">
        <f t="shared" si="13"/>
        <v>待核对</v>
      </c>
      <c r="Q182" s="20"/>
      <c r="R182" s="20"/>
      <c r="S182" s="20"/>
      <c r="T182">
        <v>59</v>
      </c>
      <c r="U182">
        <v>329</v>
      </c>
      <c r="V182" s="163"/>
      <c r="W182" s="163"/>
      <c r="X182" s="163"/>
      <c r="Y182" s="163"/>
      <c r="Z182" s="163"/>
      <c r="AA182" s="163"/>
      <c r="AB182" s="163"/>
    </row>
    <row r="183" spans="1:28" ht="39" customHeight="1">
      <c r="A18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3" s="9">
        <v>424</v>
      </c>
      <c r="C183" s="224" t="str">
        <f t="shared" si="15"/>
        <v>4级-3级</v>
      </c>
      <c r="D183" s="111" t="s">
        <v>72</v>
      </c>
      <c r="E183" s="111" t="s">
        <v>76</v>
      </c>
      <c r="F183" s="111" t="s">
        <v>69</v>
      </c>
      <c r="G183" s="111" t="s">
        <v>199</v>
      </c>
      <c r="H183" s="194" t="s">
        <v>165</v>
      </c>
      <c r="I183" s="222" t="s">
        <v>6</v>
      </c>
      <c r="J183" s="227">
        <v>247825.65999999997</v>
      </c>
      <c r="K183" s="22"/>
      <c r="L183" s="278" t="s">
        <v>743</v>
      </c>
      <c r="M183" s="279">
        <v>181738.82</v>
      </c>
      <c r="N183" s="248">
        <f t="shared" si="12"/>
        <v>66086.839999999967</v>
      </c>
      <c r="O183" s="20"/>
      <c r="P183" s="58" t="str">
        <f t="shared" si="13"/>
        <v>待核对</v>
      </c>
      <c r="Q183" s="20"/>
      <c r="R183" s="20"/>
      <c r="S183" s="20"/>
      <c r="T183">
        <v>108</v>
      </c>
      <c r="U183">
        <v>35</v>
      </c>
      <c r="V183" s="163"/>
      <c r="W183" s="163"/>
      <c r="X183" s="163"/>
      <c r="Y183" s="163"/>
      <c r="Z183" s="163"/>
      <c r="AA183" s="163"/>
      <c r="AB183" s="163"/>
    </row>
    <row r="184" spans="1:28" ht="12.75" customHeight="1">
      <c r="A18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84" s="9">
        <v>60</v>
      </c>
      <c r="C184" s="111" t="str">
        <f t="shared" si="15"/>
        <v>3及-4级</v>
      </c>
      <c r="D184" s="111" t="s">
        <v>729</v>
      </c>
      <c r="E184" s="111" t="s">
        <v>126</v>
      </c>
      <c r="F184" s="111" t="s">
        <v>72</v>
      </c>
      <c r="G184" s="111" t="s">
        <v>76</v>
      </c>
      <c r="H184" s="112" t="s">
        <v>164</v>
      </c>
      <c r="I184" s="222" t="s">
        <v>9</v>
      </c>
      <c r="J184" s="227">
        <v>246664.8</v>
      </c>
      <c r="K184" s="217" t="s">
        <v>306</v>
      </c>
      <c r="L184" s="237" t="s">
        <v>3</v>
      </c>
      <c r="M184" s="238">
        <v>246664.8</v>
      </c>
      <c r="N184" s="248">
        <f t="shared" si="12"/>
        <v>0</v>
      </c>
      <c r="O184" s="20"/>
      <c r="P184" s="58" t="str">
        <f t="shared" si="13"/>
        <v>OK</v>
      </c>
      <c r="Q184" s="33"/>
      <c r="R184" s="33"/>
      <c r="S184" s="33"/>
      <c r="T184">
        <v>132</v>
      </c>
      <c r="U184">
        <v>189</v>
      </c>
      <c r="V184" s="143"/>
      <c r="W184" s="143"/>
      <c r="X184" s="143"/>
      <c r="Y184" s="143"/>
      <c r="Z184" s="143"/>
      <c r="AA184" s="143"/>
      <c r="AB184" s="143"/>
    </row>
    <row r="185" spans="1:28" ht="39" customHeight="1">
      <c r="A18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85" s="9">
        <v>645</v>
      </c>
      <c r="C185" s="111" t="s">
        <v>507</v>
      </c>
      <c r="D185" s="111" t="s">
        <v>66</v>
      </c>
      <c r="E185" s="111" t="s">
        <v>175</v>
      </c>
      <c r="F185" s="111" t="s">
        <v>69</v>
      </c>
      <c r="G185" s="111" t="s">
        <v>516</v>
      </c>
      <c r="H185" s="194" t="s">
        <v>513</v>
      </c>
      <c r="I185" s="222" t="s">
        <v>3</v>
      </c>
      <c r="J185" s="227">
        <v>245605.41</v>
      </c>
      <c r="K185" s="22"/>
      <c r="L185" s="278" t="s">
        <v>6</v>
      </c>
      <c r="M185" s="279">
        <v>245605.41</v>
      </c>
      <c r="N185" s="248">
        <f t="shared" si="12"/>
        <v>0</v>
      </c>
      <c r="O185" s="20"/>
      <c r="P185" s="58" t="str">
        <f t="shared" si="13"/>
        <v>OK</v>
      </c>
      <c r="Q185" s="20"/>
      <c r="R185" s="20"/>
      <c r="S185" s="20"/>
      <c r="T185">
        <v>70</v>
      </c>
      <c r="U185">
        <v>190</v>
      </c>
      <c r="V185" s="163"/>
      <c r="W185" s="163"/>
      <c r="X185" s="163"/>
      <c r="Y185" s="163"/>
      <c r="Z185" s="163"/>
      <c r="AA185" s="163"/>
      <c r="AB185" s="163"/>
    </row>
    <row r="186" spans="1:28" ht="39" customHeight="1">
      <c r="A18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6" s="9">
        <v>313</v>
      </c>
      <c r="C186" s="111" t="str">
        <f t="shared" ref="C186:C191" si="16">TEXT(D186,"000")&amp;"-"&amp;TEXT(F186,"000")</f>
        <v>4级-3级</v>
      </c>
      <c r="D186" s="111" t="s">
        <v>72</v>
      </c>
      <c r="E186" s="111" t="s">
        <v>97</v>
      </c>
      <c r="F186" s="111" t="s">
        <v>69</v>
      </c>
      <c r="G186" s="111" t="s">
        <v>350</v>
      </c>
      <c r="H186" s="194" t="s">
        <v>165</v>
      </c>
      <c r="I186" s="222" t="s">
        <v>6</v>
      </c>
      <c r="J186" s="227">
        <v>243525.48</v>
      </c>
      <c r="K186" s="22" t="s">
        <v>276</v>
      </c>
      <c r="L186" s="237" t="s">
        <v>5</v>
      </c>
      <c r="M186" s="249">
        <v>243525.48</v>
      </c>
      <c r="N186" s="248">
        <f t="shared" si="12"/>
        <v>0</v>
      </c>
      <c r="O186" s="20"/>
      <c r="P186" s="58" t="str">
        <f t="shared" si="13"/>
        <v>OK</v>
      </c>
      <c r="Q186" s="20"/>
      <c r="R186" s="20"/>
      <c r="S186" s="20"/>
      <c r="T186">
        <v>21</v>
      </c>
      <c r="U186">
        <v>191</v>
      </c>
      <c r="V186" s="163"/>
      <c r="W186" s="163"/>
      <c r="X186" s="163"/>
      <c r="Y186" s="163"/>
      <c r="Z186" s="163"/>
      <c r="AA186" s="163"/>
      <c r="AB186" s="163"/>
    </row>
    <row r="187" spans="1:28" ht="12.75" customHeight="1">
      <c r="A18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87" s="9">
        <v>282</v>
      </c>
      <c r="C187" s="111" t="str">
        <f t="shared" si="16"/>
        <v>2级-4级</v>
      </c>
      <c r="D187" s="111" t="s">
        <v>66</v>
      </c>
      <c r="E187" s="111" t="s">
        <v>337</v>
      </c>
      <c r="F187" s="111" t="s">
        <v>72</v>
      </c>
      <c r="G187" s="111" t="s">
        <v>76</v>
      </c>
      <c r="H187" s="219" t="s">
        <v>306</v>
      </c>
      <c r="I187" s="222" t="s">
        <v>9</v>
      </c>
      <c r="J187" s="227">
        <v>241253.78</v>
      </c>
      <c r="K187" s="217" t="s">
        <v>306</v>
      </c>
      <c r="L187" s="237" t="s">
        <v>3</v>
      </c>
      <c r="M187" s="238">
        <v>241253.78</v>
      </c>
      <c r="N187" s="248">
        <f t="shared" si="12"/>
        <v>0</v>
      </c>
      <c r="O187" s="20"/>
      <c r="P187" s="58" t="str">
        <f t="shared" si="13"/>
        <v>OK</v>
      </c>
      <c r="Q187" s="20"/>
      <c r="R187" s="20"/>
      <c r="S187" s="20"/>
      <c r="T187">
        <v>102</v>
      </c>
      <c r="U187">
        <v>192</v>
      </c>
      <c r="V187" s="163"/>
      <c r="W187" s="163"/>
      <c r="X187" s="163"/>
      <c r="Y187" s="163"/>
      <c r="Z187" s="163"/>
      <c r="AA187" s="163"/>
      <c r="AB187" s="163"/>
    </row>
    <row r="188" spans="1:28" ht="13.5" customHeight="1">
      <c r="A18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88" s="9">
        <v>401</v>
      </c>
      <c r="C188" s="111" t="str">
        <f t="shared" si="16"/>
        <v>4级-2级</v>
      </c>
      <c r="D188" s="111" t="s">
        <v>72</v>
      </c>
      <c r="E188" s="111" t="s">
        <v>76</v>
      </c>
      <c r="F188" s="111" t="s">
        <v>66</v>
      </c>
      <c r="G188" s="111" t="s">
        <v>179</v>
      </c>
      <c r="H188" s="194" t="s">
        <v>165</v>
      </c>
      <c r="I188" s="222" t="s">
        <v>6</v>
      </c>
      <c r="J188" s="227">
        <v>240980.65</v>
      </c>
      <c r="K188" s="22"/>
      <c r="L188" s="280" t="s">
        <v>745</v>
      </c>
      <c r="M188" s="281">
        <v>492371.65</v>
      </c>
      <c r="N188" s="248">
        <f t="shared" si="12"/>
        <v>-251391.00000000003</v>
      </c>
      <c r="O188" s="20"/>
      <c r="P188" s="58" t="str">
        <f t="shared" si="13"/>
        <v>待核对</v>
      </c>
      <c r="Q188" s="20"/>
      <c r="R188" s="20"/>
      <c r="S188" s="20"/>
      <c r="T188">
        <v>68</v>
      </c>
      <c r="U188">
        <v>316</v>
      </c>
      <c r="V188" s="163"/>
      <c r="W188" s="163"/>
      <c r="X188" s="163"/>
      <c r="Y188" s="163"/>
      <c r="Z188" s="163"/>
      <c r="AA188" s="163"/>
      <c r="AB188" s="163"/>
    </row>
    <row r="189" spans="1:28" ht="13.5" customHeight="1">
      <c r="A18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89" s="9">
        <v>201</v>
      </c>
      <c r="C189" s="111" t="str">
        <f t="shared" si="16"/>
        <v>2级-4级</v>
      </c>
      <c r="D189" s="111" t="s">
        <v>66</v>
      </c>
      <c r="E189" s="111" t="s">
        <v>74</v>
      </c>
      <c r="F189" s="111" t="s">
        <v>72</v>
      </c>
      <c r="G189" s="111" t="s">
        <v>76</v>
      </c>
      <c r="H189" s="112" t="s">
        <v>268</v>
      </c>
      <c r="I189" s="222" t="s">
        <v>9</v>
      </c>
      <c r="J189" s="227">
        <v>233551</v>
      </c>
      <c r="K189" s="54"/>
      <c r="L189" s="298" t="s">
        <v>740</v>
      </c>
      <c r="M189" s="207">
        <v>233551</v>
      </c>
      <c r="N189" s="248">
        <f t="shared" si="12"/>
        <v>0</v>
      </c>
      <c r="O189" s="58"/>
      <c r="P189" s="58" t="str">
        <f t="shared" si="13"/>
        <v>OK</v>
      </c>
      <c r="Q189" s="58"/>
      <c r="R189" s="58"/>
      <c r="S189" s="58"/>
      <c r="T189">
        <v>11</v>
      </c>
      <c r="U189">
        <v>193</v>
      </c>
      <c r="V189" s="163"/>
      <c r="W189" s="163"/>
      <c r="X189" s="163"/>
      <c r="Y189" s="163"/>
      <c r="Z189" s="163"/>
      <c r="AA189" s="163"/>
      <c r="AB189" s="163"/>
    </row>
    <row r="190" spans="1:28" ht="39" customHeight="1">
      <c r="A190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90" s="9">
        <v>4</v>
      </c>
      <c r="C190" s="111" t="str">
        <f t="shared" si="16"/>
        <v>1级-4级</v>
      </c>
      <c r="D190" s="111" t="s">
        <v>64</v>
      </c>
      <c r="E190" s="111" t="s">
        <v>65</v>
      </c>
      <c r="F190" s="111" t="s">
        <v>72</v>
      </c>
      <c r="G190" s="111" t="s">
        <v>73</v>
      </c>
      <c r="H190" s="12" t="s">
        <v>71</v>
      </c>
      <c r="I190" s="222" t="s">
        <v>5</v>
      </c>
      <c r="J190" s="227">
        <f>215130.27*1.06</f>
        <v>228038.08619999999</v>
      </c>
      <c r="K190" s="15"/>
      <c r="L190" s="278" t="s">
        <v>741</v>
      </c>
      <c r="M190" s="279">
        <v>228038.09</v>
      </c>
      <c r="N190" s="248">
        <f t="shared" si="12"/>
        <v>-3.8000000058673322E-3</v>
      </c>
      <c r="O190" s="18"/>
      <c r="P190" s="58" t="str">
        <f t="shared" si="13"/>
        <v>待核对</v>
      </c>
      <c r="Q190" s="20"/>
      <c r="R190" s="20"/>
      <c r="S190" s="20"/>
      <c r="T190">
        <v>4</v>
      </c>
      <c r="U190">
        <v>294</v>
      </c>
      <c r="V190" s="163"/>
      <c r="W190" s="163"/>
      <c r="X190" s="163"/>
      <c r="Y190" s="163"/>
      <c r="Z190" s="163"/>
      <c r="AA190" s="163"/>
      <c r="AB190" s="163"/>
    </row>
    <row r="191" spans="1:28" ht="13.5" customHeight="1">
      <c r="A19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91" s="9">
        <v>239</v>
      </c>
      <c r="C191" s="111" t="str">
        <f t="shared" si="16"/>
        <v>2级-4级</v>
      </c>
      <c r="D191" s="111" t="s">
        <v>66</v>
      </c>
      <c r="E191" s="111" t="s">
        <v>82</v>
      </c>
      <c r="F191" s="111" t="s">
        <v>72</v>
      </c>
      <c r="G191" s="111" t="s">
        <v>76</v>
      </c>
      <c r="H191" s="144" t="s">
        <v>305</v>
      </c>
      <c r="I191" s="222" t="s">
        <v>5</v>
      </c>
      <c r="J191" s="227">
        <v>227128.91</v>
      </c>
      <c r="K191" s="217" t="s">
        <v>165</v>
      </c>
      <c r="L191" s="237" t="s">
        <v>6</v>
      </c>
      <c r="M191" s="249">
        <v>181267.51</v>
      </c>
      <c r="N191" s="248">
        <f t="shared" si="12"/>
        <v>45861.399999999994</v>
      </c>
      <c r="O191" s="58"/>
      <c r="P191" s="58" t="str">
        <f t="shared" si="13"/>
        <v>待核对</v>
      </c>
      <c r="Q191" s="58"/>
      <c r="R191" s="58"/>
      <c r="S191" s="58"/>
      <c r="T191">
        <v>57</v>
      </c>
      <c r="U191">
        <v>42</v>
      </c>
      <c r="V191" s="163"/>
      <c r="W191" s="163"/>
      <c r="X191" s="163"/>
      <c r="Y191" s="163"/>
      <c r="Z191" s="163"/>
      <c r="AA191" s="163"/>
      <c r="AB191" s="163"/>
    </row>
    <row r="192" spans="1:28" ht="39" customHeight="1">
      <c r="A19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92" s="9">
        <v>634</v>
      </c>
      <c r="C192" s="111" t="s">
        <v>506</v>
      </c>
      <c r="D192" s="111" t="s">
        <v>66</v>
      </c>
      <c r="E192" s="111" t="s">
        <v>365</v>
      </c>
      <c r="F192" s="111" t="s">
        <v>66</v>
      </c>
      <c r="G192" s="111" t="s">
        <v>88</v>
      </c>
      <c r="H192" s="194" t="s">
        <v>276</v>
      </c>
      <c r="I192" s="222" t="s">
        <v>3</v>
      </c>
      <c r="J192" s="227">
        <v>222642.76</v>
      </c>
      <c r="K192" s="22"/>
      <c r="L192" s="278" t="s">
        <v>6</v>
      </c>
      <c r="M192" s="279">
        <v>222642.76</v>
      </c>
      <c r="N192" s="248">
        <f t="shared" si="12"/>
        <v>0</v>
      </c>
      <c r="O192" s="20"/>
      <c r="P192" s="58" t="str">
        <f t="shared" si="13"/>
        <v>OK</v>
      </c>
      <c r="Q192" s="20"/>
      <c r="R192" s="20"/>
      <c r="S192" s="20"/>
      <c r="T192">
        <v>59</v>
      </c>
      <c r="U192">
        <v>194</v>
      </c>
      <c r="V192" s="163"/>
      <c r="W192" s="163"/>
      <c r="X192" s="163" t="s">
        <v>707</v>
      </c>
      <c r="Y192" s="163"/>
      <c r="Z192" s="163"/>
      <c r="AA192" s="163"/>
      <c r="AB192" s="163"/>
    </row>
    <row r="193" spans="1:28" ht="13.5" customHeight="1">
      <c r="A193" s="147" t="str">
        <f>HYPERLINK("C:\Users\chizh\Desktop\ffcell\提取结果.xlsx#'4内部关联现金流'!A1","[提取结果.xlsx]4内部关联现金流")</f>
        <v>[提取结果.xlsx]4内部关联现金流</v>
      </c>
      <c r="B193" s="9">
        <v>482</v>
      </c>
      <c r="C193" s="111" t="str">
        <f>TEXT(D193,"000")&amp;"-"&amp;TEXT(F193,"000")</f>
        <v>2级-2级</v>
      </c>
      <c r="D193" s="228" t="s">
        <v>66</v>
      </c>
      <c r="E193" s="111" t="s">
        <v>80</v>
      </c>
      <c r="F193" s="228" t="s">
        <v>66</v>
      </c>
      <c r="G193" s="228" t="s">
        <v>78</v>
      </c>
      <c r="H193" s="102" t="s">
        <v>380</v>
      </c>
      <c r="I193" s="222" t="s">
        <v>3</v>
      </c>
      <c r="J193" s="229">
        <v>221907.1</v>
      </c>
      <c r="K193" s="217" t="s">
        <v>403</v>
      </c>
      <c r="L193" s="237" t="s">
        <v>6</v>
      </c>
      <c r="M193" s="249">
        <v>217815.1</v>
      </c>
      <c r="N193" s="248">
        <f t="shared" si="12"/>
        <v>4092</v>
      </c>
      <c r="O193" s="20"/>
      <c r="P193" s="58" t="str">
        <f t="shared" si="13"/>
        <v>待核对</v>
      </c>
      <c r="Q193" s="20"/>
      <c r="R193" s="20"/>
      <c r="S193" s="20"/>
      <c r="T193">
        <v>63</v>
      </c>
      <c r="U193">
        <v>66</v>
      </c>
      <c r="V193" s="163"/>
      <c r="W193" s="163"/>
      <c r="X193" s="163"/>
      <c r="Y193" s="163"/>
      <c r="Z193" s="163"/>
      <c r="AA193" s="163"/>
      <c r="AB193" s="163"/>
    </row>
    <row r="194" spans="1:28" ht="12.75" customHeight="1">
      <c r="A19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194" s="9">
        <v>54</v>
      </c>
      <c r="C194" s="111" t="str">
        <f>TEXT(D194,"000")&amp;"-"&amp;TEXT(F194,"000")</f>
        <v>3级-4级</v>
      </c>
      <c r="D194" s="111" t="s">
        <v>69</v>
      </c>
      <c r="E194" s="111" t="s">
        <v>121</v>
      </c>
      <c r="F194" s="111" t="s">
        <v>72</v>
      </c>
      <c r="G194" s="111" t="s">
        <v>76</v>
      </c>
      <c r="H194" s="112" t="s">
        <v>164</v>
      </c>
      <c r="I194" s="222" t="s">
        <v>9</v>
      </c>
      <c r="J194" s="227">
        <v>216934.8</v>
      </c>
      <c r="K194" s="22"/>
      <c r="L194" s="298" t="s">
        <v>740</v>
      </c>
      <c r="M194" s="207">
        <v>216934.8</v>
      </c>
      <c r="N194" s="248">
        <f t="shared" si="12"/>
        <v>0</v>
      </c>
      <c r="O194" s="20"/>
      <c r="P194" s="58" t="str">
        <f t="shared" si="13"/>
        <v>OK</v>
      </c>
      <c r="Q194" s="33"/>
      <c r="R194" s="33"/>
      <c r="S194" s="33"/>
      <c r="T194">
        <v>126</v>
      </c>
      <c r="U194">
        <v>195</v>
      </c>
      <c r="V194" s="163"/>
      <c r="W194" s="163"/>
      <c r="X194" s="163"/>
      <c r="Y194" s="163"/>
      <c r="Z194" s="163"/>
      <c r="AA194" s="163"/>
      <c r="AB194" s="163"/>
    </row>
    <row r="195" spans="1:28" ht="12.75" customHeight="1">
      <c r="A19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195" s="9">
        <v>383</v>
      </c>
      <c r="C195" s="111" t="str">
        <f>TEXT(D195,"000")&amp;"-"&amp;TEXT(F195,"000")</f>
        <v>4级-2级</v>
      </c>
      <c r="D195" s="111" t="s">
        <v>72</v>
      </c>
      <c r="E195" s="111" t="s">
        <v>76</v>
      </c>
      <c r="F195" s="231" t="s">
        <v>66</v>
      </c>
      <c r="G195" s="231" t="s">
        <v>365</v>
      </c>
      <c r="H195" s="194" t="s">
        <v>306</v>
      </c>
      <c r="I195" s="222" t="s">
        <v>3</v>
      </c>
      <c r="J195" s="227">
        <v>214776.86999999997</v>
      </c>
      <c r="K195" s="250" t="s">
        <v>765</v>
      </c>
      <c r="L195" s="316" t="s">
        <v>9</v>
      </c>
      <c r="M195" s="279">
        <v>214776.86999999997</v>
      </c>
      <c r="N195" s="248">
        <f t="shared" ref="N195:N258" si="17">J195-M195</f>
        <v>0</v>
      </c>
      <c r="O195" s="20"/>
      <c r="P195" s="58" t="str">
        <f t="shared" ref="P195:P258" si="18">IF(N195=0,"OK","待核对")</f>
        <v>OK</v>
      </c>
      <c r="Q195" s="20"/>
      <c r="R195" s="20"/>
      <c r="S195" s="20"/>
      <c r="T195">
        <v>46</v>
      </c>
      <c r="U195">
        <v>22</v>
      </c>
      <c r="V195" s="143"/>
      <c r="W195" s="143"/>
      <c r="X195" s="143"/>
      <c r="Y195" s="143"/>
      <c r="Z195" s="143"/>
      <c r="AA195" s="143"/>
      <c r="AB195" s="143"/>
    </row>
    <row r="196" spans="1:28" ht="39" customHeight="1">
      <c r="A19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196" s="9">
        <v>586</v>
      </c>
      <c r="C196" s="111" t="s">
        <v>500</v>
      </c>
      <c r="D196" s="111" t="s">
        <v>69</v>
      </c>
      <c r="E196" s="111" t="s">
        <v>476</v>
      </c>
      <c r="F196" s="111" t="s">
        <v>66</v>
      </c>
      <c r="G196" s="111" t="s">
        <v>418</v>
      </c>
      <c r="H196" s="144"/>
      <c r="I196" s="222" t="s">
        <v>3</v>
      </c>
      <c r="J196" s="227">
        <v>209928.33</v>
      </c>
      <c r="K196" s="22"/>
      <c r="L196" s="278" t="s">
        <v>6</v>
      </c>
      <c r="M196" s="279">
        <v>209928.33</v>
      </c>
      <c r="N196" s="248">
        <f t="shared" si="17"/>
        <v>0</v>
      </c>
      <c r="O196" s="20"/>
      <c r="P196" s="58" t="str">
        <f t="shared" si="18"/>
        <v>OK</v>
      </c>
      <c r="Q196" s="20"/>
      <c r="R196" s="20"/>
      <c r="S196" s="20"/>
      <c r="T196">
        <v>7</v>
      </c>
      <c r="U196">
        <v>196</v>
      </c>
      <c r="V196" s="143"/>
      <c r="W196" s="143"/>
      <c r="X196" s="143"/>
      <c r="Y196" s="143"/>
      <c r="Z196" s="143"/>
      <c r="AA196" s="143"/>
      <c r="AB196" s="143"/>
    </row>
    <row r="197" spans="1:28" ht="13.5" customHeight="1">
      <c r="A19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97" s="9">
        <v>217</v>
      </c>
      <c r="C197" s="111" t="str">
        <f t="shared" ref="C197:C207" si="19">TEXT(D197,"000")&amp;"-"&amp;TEXT(F197,"000")</f>
        <v>2级-3级</v>
      </c>
      <c r="D197" s="111" t="s">
        <v>66</v>
      </c>
      <c r="E197" s="111" t="s">
        <v>109</v>
      </c>
      <c r="F197" s="111" t="s">
        <v>69</v>
      </c>
      <c r="G197" s="111" t="s">
        <v>96</v>
      </c>
      <c r="H197" s="112" t="s">
        <v>295</v>
      </c>
      <c r="I197" s="222" t="s">
        <v>5</v>
      </c>
      <c r="J197" s="227">
        <v>209380</v>
      </c>
      <c r="K197" s="217" t="s">
        <v>306</v>
      </c>
      <c r="L197" s="380" t="s">
        <v>3</v>
      </c>
      <c r="M197" s="384">
        <v>139919.12</v>
      </c>
      <c r="N197" s="248">
        <f t="shared" si="17"/>
        <v>69460.88</v>
      </c>
      <c r="O197" s="58"/>
      <c r="P197" s="58" t="str">
        <f t="shared" si="18"/>
        <v>待核对</v>
      </c>
      <c r="Q197" s="58"/>
      <c r="R197" s="58"/>
      <c r="S197" s="58"/>
      <c r="T197">
        <v>35</v>
      </c>
      <c r="U197">
        <v>34</v>
      </c>
      <c r="V197" s="163"/>
      <c r="W197" s="163"/>
      <c r="X197" s="163"/>
      <c r="Y197" s="163"/>
      <c r="Z197" s="163"/>
      <c r="AA197" s="163"/>
      <c r="AB197" s="163"/>
    </row>
    <row r="198" spans="1:28" ht="39" customHeight="1">
      <c r="A198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198" s="9">
        <v>42</v>
      </c>
      <c r="C198" s="111" t="str">
        <f t="shared" si="19"/>
        <v>1级-2级</v>
      </c>
      <c r="D198" s="111" t="s">
        <v>64</v>
      </c>
      <c r="E198" s="111" t="s">
        <v>65</v>
      </c>
      <c r="F198" s="111" t="s">
        <v>66</v>
      </c>
      <c r="G198" s="111" t="s">
        <v>89</v>
      </c>
      <c r="H198" s="194" t="s">
        <v>101</v>
      </c>
      <c r="I198" s="222" t="s">
        <v>5</v>
      </c>
      <c r="J198" s="227">
        <v>201128.1</v>
      </c>
      <c r="K198" s="22"/>
      <c r="L198" s="278" t="s">
        <v>741</v>
      </c>
      <c r="M198" s="279">
        <v>198147.54</v>
      </c>
      <c r="N198" s="248">
        <f t="shared" si="17"/>
        <v>2980.5599999999977</v>
      </c>
      <c r="O198" s="20"/>
      <c r="P198" s="58" t="str">
        <f t="shared" si="18"/>
        <v>待核对</v>
      </c>
      <c r="Q198" s="20"/>
      <c r="R198" s="20"/>
      <c r="S198" s="20"/>
      <c r="T198">
        <v>42</v>
      </c>
      <c r="U198">
        <v>68</v>
      </c>
      <c r="V198" s="163"/>
      <c r="W198" s="163"/>
      <c r="X198" s="163"/>
      <c r="Y198" s="163"/>
      <c r="Z198" s="163"/>
      <c r="AA198" s="163"/>
      <c r="AB198" s="163"/>
    </row>
    <row r="199" spans="1:28" ht="13.5" customHeight="1">
      <c r="A199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199" s="9">
        <v>292</v>
      </c>
      <c r="C199" s="111" t="str">
        <f t="shared" si="19"/>
        <v>2级-1级</v>
      </c>
      <c r="D199" s="111" t="s">
        <v>66</v>
      </c>
      <c r="E199" s="111" t="s">
        <v>93</v>
      </c>
      <c r="F199" s="111" t="s">
        <v>64</v>
      </c>
      <c r="G199" s="111" t="s">
        <v>65</v>
      </c>
      <c r="H199" s="219" t="s">
        <v>256</v>
      </c>
      <c r="I199" s="222" t="s">
        <v>5</v>
      </c>
      <c r="J199" s="227">
        <v>195000</v>
      </c>
      <c r="K199" s="22" t="s">
        <v>91</v>
      </c>
      <c r="L199" s="23" t="s">
        <v>24</v>
      </c>
      <c r="M199" s="238">
        <v>195000</v>
      </c>
      <c r="N199" s="248">
        <f t="shared" si="17"/>
        <v>0</v>
      </c>
      <c r="O199" s="20"/>
      <c r="P199" s="58" t="str">
        <f t="shared" si="18"/>
        <v>OK</v>
      </c>
      <c r="Q199" s="20"/>
      <c r="R199" s="20"/>
      <c r="S199" s="20"/>
      <c r="T199">
        <v>112</v>
      </c>
      <c r="U199">
        <v>197</v>
      </c>
      <c r="V199" s="163"/>
      <c r="W199" s="163"/>
      <c r="X199" s="163"/>
      <c r="Y199" s="163"/>
      <c r="Z199" s="163"/>
      <c r="AA199" s="163"/>
      <c r="AB199" s="163"/>
    </row>
    <row r="200" spans="1:28" ht="13.5" customHeight="1">
      <c r="A20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0" s="9">
        <v>289</v>
      </c>
      <c r="C200" s="111" t="str">
        <f t="shared" si="19"/>
        <v>2级-1级</v>
      </c>
      <c r="D200" s="111" t="s">
        <v>66</v>
      </c>
      <c r="E200" s="111" t="s">
        <v>93</v>
      </c>
      <c r="F200" s="111" t="s">
        <v>64</v>
      </c>
      <c r="G200" s="111" t="s">
        <v>65</v>
      </c>
      <c r="H200" s="12" t="s">
        <v>330</v>
      </c>
      <c r="I200" s="12"/>
      <c r="J200" s="227">
        <v>193069.32</v>
      </c>
      <c r="K200" s="15"/>
      <c r="L200" s="15"/>
      <c r="M200" s="170"/>
      <c r="N200" s="248">
        <f t="shared" si="17"/>
        <v>193069.32</v>
      </c>
      <c r="O200" s="18"/>
      <c r="P200" s="58" t="str">
        <f t="shared" si="18"/>
        <v>待核对</v>
      </c>
      <c r="Q200" s="62"/>
      <c r="R200" s="62"/>
      <c r="S200" s="63"/>
      <c r="T200">
        <v>109</v>
      </c>
      <c r="U200">
        <v>20</v>
      </c>
      <c r="V200" s="143"/>
      <c r="W200" s="143"/>
      <c r="X200" s="143"/>
      <c r="Y200" s="143"/>
      <c r="Z200" s="143"/>
      <c r="AA200" s="143"/>
      <c r="AB200" s="143"/>
    </row>
    <row r="201" spans="1:28" ht="13.5" customHeight="1">
      <c r="A20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01" s="9">
        <v>57</v>
      </c>
      <c r="C201" s="111" t="str">
        <f t="shared" si="19"/>
        <v>4级-4级</v>
      </c>
      <c r="D201" s="111" t="s">
        <v>72</v>
      </c>
      <c r="E201" s="111" t="s">
        <v>167</v>
      </c>
      <c r="F201" s="111" t="s">
        <v>72</v>
      </c>
      <c r="G201" s="111" t="s">
        <v>76</v>
      </c>
      <c r="H201" s="219" t="s">
        <v>165</v>
      </c>
      <c r="I201" s="222" t="s">
        <v>3</v>
      </c>
      <c r="J201" s="227">
        <v>192372.86</v>
      </c>
      <c r="K201" s="22"/>
      <c r="L201" s="314" t="s">
        <v>742</v>
      </c>
      <c r="M201" s="315">
        <v>192372.86</v>
      </c>
      <c r="N201" s="248">
        <f t="shared" si="17"/>
        <v>0</v>
      </c>
      <c r="O201" s="20"/>
      <c r="P201" s="58" t="str">
        <f t="shared" si="18"/>
        <v>OK</v>
      </c>
      <c r="Q201" s="33"/>
      <c r="R201" s="33"/>
      <c r="S201" s="33"/>
      <c r="T201">
        <v>129</v>
      </c>
      <c r="U201">
        <v>198</v>
      </c>
      <c r="V201" s="163"/>
      <c r="W201" s="163"/>
      <c r="X201" s="163"/>
      <c r="Y201" s="163"/>
      <c r="Z201" s="163"/>
      <c r="AA201" s="163"/>
      <c r="AB201" s="163"/>
    </row>
    <row r="202" spans="1:28" ht="39" customHeight="1">
      <c r="A20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02" s="9">
        <v>196</v>
      </c>
      <c r="C202" s="111" t="str">
        <f t="shared" si="19"/>
        <v>2级-4级</v>
      </c>
      <c r="D202" s="111" t="s">
        <v>66</v>
      </c>
      <c r="E202" s="111" t="s">
        <v>253</v>
      </c>
      <c r="F202" s="111" t="s">
        <v>72</v>
      </c>
      <c r="G202" s="219" t="s">
        <v>264</v>
      </c>
      <c r="H202" s="194" t="s">
        <v>165</v>
      </c>
      <c r="I202" s="222" t="s">
        <v>3</v>
      </c>
      <c r="J202" s="227">
        <v>189961.44</v>
      </c>
      <c r="K202" s="22"/>
      <c r="L202" s="278" t="s">
        <v>742</v>
      </c>
      <c r="M202" s="279">
        <v>189961.44</v>
      </c>
      <c r="N202" s="248">
        <f t="shared" si="17"/>
        <v>0</v>
      </c>
      <c r="O202" s="20"/>
      <c r="P202" s="58" t="str">
        <f t="shared" si="18"/>
        <v>OK</v>
      </c>
      <c r="Q202" s="20"/>
      <c r="R202" s="20"/>
      <c r="S202" s="20"/>
      <c r="T202">
        <v>6</v>
      </c>
      <c r="U202">
        <v>199</v>
      </c>
      <c r="V202" s="143"/>
      <c r="W202" s="143"/>
      <c r="X202" s="143"/>
      <c r="Y202" s="143"/>
      <c r="Z202" s="143"/>
      <c r="AA202" s="143"/>
      <c r="AB202" s="143"/>
    </row>
    <row r="203" spans="1:28" ht="13.5" customHeight="1">
      <c r="A20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03" s="9">
        <v>312</v>
      </c>
      <c r="C203" s="111" t="str">
        <f t="shared" si="19"/>
        <v>4级-3级</v>
      </c>
      <c r="D203" s="111" t="s">
        <v>72</v>
      </c>
      <c r="E203" s="111" t="s">
        <v>97</v>
      </c>
      <c r="F203" s="111" t="s">
        <v>69</v>
      </c>
      <c r="G203" s="111" t="s">
        <v>350</v>
      </c>
      <c r="H203" s="194" t="s">
        <v>306</v>
      </c>
      <c r="I203" s="222" t="s">
        <v>3</v>
      </c>
      <c r="J203" s="227">
        <v>184215.61</v>
      </c>
      <c r="K203" s="22" t="s">
        <v>277</v>
      </c>
      <c r="L203" s="237" t="s">
        <v>9</v>
      </c>
      <c r="M203" s="249">
        <v>184215.61</v>
      </c>
      <c r="N203" s="248">
        <f t="shared" si="17"/>
        <v>0</v>
      </c>
      <c r="O203" s="20"/>
      <c r="P203" s="58" t="str">
        <f t="shared" si="18"/>
        <v>OK</v>
      </c>
      <c r="Q203" s="20"/>
      <c r="R203" s="20"/>
      <c r="S203" s="20"/>
      <c r="T203">
        <v>20</v>
      </c>
      <c r="U203">
        <v>200</v>
      </c>
      <c r="V203" s="163"/>
      <c r="W203" s="163"/>
      <c r="X203" s="163"/>
      <c r="Y203" s="163"/>
      <c r="Z203" s="163"/>
      <c r="AA203" s="163"/>
      <c r="AB203" s="163"/>
    </row>
    <row r="204" spans="1:28" ht="39" customHeight="1">
      <c r="A204" s="147" t="str">
        <f>HYPERLINK("C:\Users\chizh\Desktop\ffcell\提取结果.xlsx#'4内部关联现金流'!A1","[提取结果.xlsx]4内部关联现金流")</f>
        <v>[提取结果.xlsx]4内部关联现金流</v>
      </c>
      <c r="B204" s="9">
        <v>502</v>
      </c>
      <c r="C204" s="111" t="str">
        <f t="shared" si="19"/>
        <v>3级-4级</v>
      </c>
      <c r="D204" s="111" t="s">
        <v>69</v>
      </c>
      <c r="E204" s="111" t="s">
        <v>199</v>
      </c>
      <c r="F204" s="98" t="s">
        <v>72</v>
      </c>
      <c r="G204" s="98" t="s">
        <v>76</v>
      </c>
      <c r="H204" s="220" t="s">
        <v>276</v>
      </c>
      <c r="I204" s="222" t="s">
        <v>5</v>
      </c>
      <c r="J204" s="227">
        <v>181738.82</v>
      </c>
      <c r="K204" s="22"/>
      <c r="L204" s="298" t="s">
        <v>742</v>
      </c>
      <c r="M204" s="207">
        <v>214782.23999999993</v>
      </c>
      <c r="N204" s="248">
        <f t="shared" si="17"/>
        <v>-33043.419999999925</v>
      </c>
      <c r="O204" s="20"/>
      <c r="P204" s="58" t="str">
        <f t="shared" si="18"/>
        <v>待核对</v>
      </c>
      <c r="Q204" s="20"/>
      <c r="R204" s="20"/>
      <c r="S204" s="20"/>
      <c r="T204">
        <v>91</v>
      </c>
      <c r="U204">
        <v>305</v>
      </c>
      <c r="V204" s="163"/>
      <c r="W204" s="163"/>
      <c r="X204" s="163"/>
      <c r="Y204" s="163"/>
      <c r="Z204" s="163"/>
      <c r="AA204" s="163"/>
      <c r="AB204" s="163"/>
    </row>
    <row r="205" spans="1:28" ht="13.5" customHeight="1">
      <c r="A205" s="147" t="str">
        <f>HYPERLINK("C:\Users\chizh\Desktop\ffcell\提取结果.xlsx#'4内部关联现金流'!A1","[提取结果.xlsx]4内部关联现金流")</f>
        <v>[提取结果.xlsx]4内部关联现金流</v>
      </c>
      <c r="B205" s="9">
        <v>456</v>
      </c>
      <c r="C205" s="111" t="str">
        <f t="shared" si="19"/>
        <v>3级-3级</v>
      </c>
      <c r="D205" s="228" t="s">
        <v>69</v>
      </c>
      <c r="E205" s="111" t="s">
        <v>80</v>
      </c>
      <c r="F205" s="228" t="s">
        <v>69</v>
      </c>
      <c r="G205" s="228" t="s">
        <v>158</v>
      </c>
      <c r="H205" s="102" t="s">
        <v>380</v>
      </c>
      <c r="I205" s="222" t="s">
        <v>3</v>
      </c>
      <c r="J205" s="229">
        <v>177413</v>
      </c>
      <c r="K205" s="22"/>
      <c r="L205" s="237" t="s">
        <v>6</v>
      </c>
      <c r="M205" s="249">
        <v>177413</v>
      </c>
      <c r="N205" s="248">
        <f t="shared" si="17"/>
        <v>0</v>
      </c>
      <c r="O205" s="20"/>
      <c r="P205" s="58" t="str">
        <f t="shared" si="18"/>
        <v>OK</v>
      </c>
      <c r="Q205" s="20"/>
      <c r="R205" s="20"/>
      <c r="S205" s="20"/>
      <c r="T205">
        <v>37</v>
      </c>
      <c r="U205">
        <v>201</v>
      </c>
      <c r="V205" s="169"/>
      <c r="W205" s="169"/>
      <c r="X205" s="169"/>
      <c r="Y205" s="169"/>
      <c r="Z205" s="169"/>
      <c r="AA205" s="169"/>
      <c r="AB205" s="169"/>
    </row>
    <row r="206" spans="1:28" ht="12.75" customHeight="1">
      <c r="A20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06" s="9">
        <v>754</v>
      </c>
      <c r="C206" s="218" t="str">
        <f t="shared" si="19"/>
        <v>3级-4级</v>
      </c>
      <c r="D206" s="218" t="s">
        <v>69</v>
      </c>
      <c r="E206" s="235" t="s">
        <v>349</v>
      </c>
      <c r="F206" s="218" t="s">
        <v>72</v>
      </c>
      <c r="G206" s="218" t="s">
        <v>76</v>
      </c>
      <c r="H206" s="76" t="s">
        <v>757</v>
      </c>
      <c r="I206" s="195" t="s">
        <v>5</v>
      </c>
      <c r="J206" s="227">
        <v>176676.18</v>
      </c>
      <c r="K206" s="54"/>
      <c r="L206" s="55"/>
      <c r="M206" s="203"/>
      <c r="N206" s="248">
        <f t="shared" si="17"/>
        <v>176676.18</v>
      </c>
      <c r="O206" s="58"/>
      <c r="P206" s="58" t="str">
        <f t="shared" si="18"/>
        <v>待核对</v>
      </c>
      <c r="Q206" s="58"/>
      <c r="R206" s="58"/>
      <c r="S206" s="58"/>
      <c r="T206">
        <v>347</v>
      </c>
      <c r="U206">
        <v>23</v>
      </c>
    </row>
    <row r="207" spans="1:28" ht="12.75" customHeight="1">
      <c r="A20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07" s="9">
        <v>349</v>
      </c>
      <c r="C207" s="111" t="str">
        <f t="shared" si="19"/>
        <v>4级-2级</v>
      </c>
      <c r="D207" s="111" t="s">
        <v>72</v>
      </c>
      <c r="E207" s="111" t="s">
        <v>76</v>
      </c>
      <c r="F207" s="231" t="s">
        <v>66</v>
      </c>
      <c r="G207" s="231" t="s">
        <v>78</v>
      </c>
      <c r="H207" s="194" t="s">
        <v>306</v>
      </c>
      <c r="I207" s="222" t="s">
        <v>3</v>
      </c>
      <c r="J207" s="227">
        <v>175541.62</v>
      </c>
      <c r="K207" s="22"/>
      <c r="L207" s="278" t="s">
        <v>9</v>
      </c>
      <c r="M207" s="279">
        <v>175541.62</v>
      </c>
      <c r="N207" s="248">
        <f t="shared" si="17"/>
        <v>0</v>
      </c>
      <c r="O207" s="20"/>
      <c r="P207" s="58" t="str">
        <f t="shared" si="18"/>
        <v>OK</v>
      </c>
      <c r="Q207" s="20"/>
      <c r="R207" s="20"/>
      <c r="S207" s="20"/>
      <c r="T207">
        <v>12</v>
      </c>
      <c r="U207">
        <v>202</v>
      </c>
    </row>
    <row r="208" spans="1:28" ht="12.75" customHeight="1">
      <c r="A20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08" s="9">
        <v>661</v>
      </c>
      <c r="C208" s="111" t="s">
        <v>506</v>
      </c>
      <c r="D208" s="111" t="s">
        <v>66</v>
      </c>
      <c r="E208" s="111" t="s">
        <v>175</v>
      </c>
      <c r="F208" s="379" t="s">
        <v>66</v>
      </c>
      <c r="G208" s="379" t="s">
        <v>524</v>
      </c>
      <c r="H208" s="369" t="s">
        <v>165</v>
      </c>
      <c r="I208" s="372" t="s">
        <v>9</v>
      </c>
      <c r="J208" s="370">
        <v>166899.26999999999</v>
      </c>
      <c r="K208" s="22"/>
      <c r="L208" s="349" t="s">
        <v>3</v>
      </c>
      <c r="M208" s="282">
        <v>1418351</v>
      </c>
      <c r="N208" s="248">
        <f t="shared" si="17"/>
        <v>-1251451.73</v>
      </c>
      <c r="O208" s="20"/>
      <c r="P208" s="58" t="str">
        <f t="shared" si="18"/>
        <v>待核对</v>
      </c>
      <c r="Q208" s="20"/>
      <c r="R208" s="20"/>
      <c r="S208" s="20"/>
      <c r="T208">
        <v>89</v>
      </c>
      <c r="U208">
        <v>326</v>
      </c>
      <c r="V208" s="162"/>
      <c r="W208" s="162"/>
      <c r="X208" s="162"/>
      <c r="Y208" s="162"/>
      <c r="Z208" s="162"/>
      <c r="AA208" s="162"/>
      <c r="AB208" s="162"/>
    </row>
    <row r="209" spans="1:28" ht="12.75" customHeight="1">
      <c r="A20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09" s="9">
        <v>377</v>
      </c>
      <c r="C209" s="224" t="str">
        <f t="shared" ref="C209:C215" si="20">TEXT(D209,"000")&amp;"-"&amp;TEXT(F209,"000")</f>
        <v>4级-3级</v>
      </c>
      <c r="D209" s="111" t="s">
        <v>72</v>
      </c>
      <c r="E209" s="111" t="s">
        <v>76</v>
      </c>
      <c r="F209" s="231" t="s">
        <v>69</v>
      </c>
      <c r="G209" s="231" t="s">
        <v>316</v>
      </c>
      <c r="H209" s="194" t="s">
        <v>306</v>
      </c>
      <c r="I209" s="222" t="s">
        <v>3</v>
      </c>
      <c r="J209" s="227">
        <v>154525.68</v>
      </c>
      <c r="K209" s="22"/>
      <c r="L209" s="348" t="s">
        <v>9</v>
      </c>
      <c r="M209" s="207">
        <v>154525.68</v>
      </c>
      <c r="N209" s="248">
        <f t="shared" si="17"/>
        <v>0</v>
      </c>
      <c r="O209" s="20"/>
      <c r="P209" s="58" t="str">
        <f t="shared" si="18"/>
        <v>OK</v>
      </c>
      <c r="Q209" s="20"/>
      <c r="R209" s="20"/>
      <c r="S209" s="20"/>
      <c r="T209">
        <v>40</v>
      </c>
      <c r="U209">
        <v>203</v>
      </c>
    </row>
    <row r="210" spans="1:28" ht="39" customHeight="1">
      <c r="A21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0" s="9">
        <v>333</v>
      </c>
      <c r="C210" s="111" t="str">
        <f t="shared" si="20"/>
        <v>4级-4级</v>
      </c>
      <c r="D210" s="111" t="s">
        <v>72</v>
      </c>
      <c r="E210" s="111" t="s">
        <v>97</v>
      </c>
      <c r="F210" s="111" t="s">
        <v>72</v>
      </c>
      <c r="G210" s="111" t="s">
        <v>76</v>
      </c>
      <c r="H210" s="76" t="s">
        <v>185</v>
      </c>
      <c r="I210" s="222" t="s">
        <v>5</v>
      </c>
      <c r="J210" s="227">
        <v>152480.99</v>
      </c>
      <c r="K210" s="22"/>
      <c r="L210" s="278" t="s">
        <v>748</v>
      </c>
      <c r="M210" s="279">
        <v>152480.99</v>
      </c>
      <c r="N210" s="248">
        <f t="shared" si="17"/>
        <v>0</v>
      </c>
      <c r="O210" s="20"/>
      <c r="P210" s="58" t="str">
        <f t="shared" si="18"/>
        <v>OK</v>
      </c>
      <c r="Q210" s="20"/>
      <c r="R210" s="20"/>
      <c r="S210" s="20"/>
      <c r="T210">
        <v>41</v>
      </c>
      <c r="U210">
        <v>204</v>
      </c>
    </row>
    <row r="211" spans="1:28" ht="13.5" customHeight="1">
      <c r="A21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11" s="9">
        <v>275</v>
      </c>
      <c r="C211" s="111" t="str">
        <f t="shared" si="20"/>
        <v>2级-1级</v>
      </c>
      <c r="D211" s="111" t="s">
        <v>66</v>
      </c>
      <c r="E211" s="111" t="s">
        <v>95</v>
      </c>
      <c r="F211" s="111" t="s">
        <v>64</v>
      </c>
      <c r="G211" s="111" t="s">
        <v>65</v>
      </c>
      <c r="H211" s="219" t="s">
        <v>256</v>
      </c>
      <c r="I211" s="222" t="s">
        <v>5</v>
      </c>
      <c r="J211" s="227">
        <v>150000</v>
      </c>
      <c r="K211" s="22" t="s">
        <v>91</v>
      </c>
      <c r="L211" s="23" t="s">
        <v>24</v>
      </c>
      <c r="M211" s="238">
        <v>150000</v>
      </c>
      <c r="N211" s="248">
        <f t="shared" si="17"/>
        <v>0</v>
      </c>
      <c r="O211" s="20"/>
      <c r="P211" s="58" t="str">
        <f t="shared" si="18"/>
        <v>OK</v>
      </c>
      <c r="Q211" s="20"/>
      <c r="R211" s="20"/>
      <c r="S211" s="20"/>
      <c r="T211">
        <v>95</v>
      </c>
      <c r="U211">
        <v>205</v>
      </c>
    </row>
    <row r="212" spans="1:28" ht="13.5" customHeight="1">
      <c r="A21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12" s="9">
        <v>285</v>
      </c>
      <c r="C212" s="111" t="str">
        <f t="shared" si="20"/>
        <v>2级-1级</v>
      </c>
      <c r="D212" s="111" t="s">
        <v>66</v>
      </c>
      <c r="E212" s="111" t="s">
        <v>92</v>
      </c>
      <c r="F212" s="111" t="s">
        <v>64</v>
      </c>
      <c r="G212" s="111" t="s">
        <v>65</v>
      </c>
      <c r="H212" s="12" t="s">
        <v>330</v>
      </c>
      <c r="I212" s="12" t="s">
        <v>256</v>
      </c>
      <c r="J212" s="227">
        <v>148514.88</v>
      </c>
      <c r="K212" s="15"/>
      <c r="L212" s="316"/>
      <c r="M212" s="279"/>
      <c r="N212" s="248">
        <f t="shared" si="17"/>
        <v>148514.88</v>
      </c>
      <c r="O212" s="18"/>
      <c r="P212" s="58" t="str">
        <f t="shared" si="18"/>
        <v>待核对</v>
      </c>
      <c r="Q212" s="62"/>
      <c r="R212" s="62"/>
      <c r="S212" s="63"/>
      <c r="T212">
        <v>105</v>
      </c>
      <c r="U212">
        <v>24</v>
      </c>
    </row>
    <row r="213" spans="1:28" ht="13.5" customHeight="1">
      <c r="A21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3" s="9">
        <v>413</v>
      </c>
      <c r="C213" s="111" t="str">
        <f t="shared" si="20"/>
        <v>4级-2级</v>
      </c>
      <c r="D213" s="111" t="s">
        <v>72</v>
      </c>
      <c r="E213" s="111" t="s">
        <v>76</v>
      </c>
      <c r="F213" s="111" t="s">
        <v>66</v>
      </c>
      <c r="G213" s="111" t="s">
        <v>83</v>
      </c>
      <c r="H213" s="194" t="s">
        <v>165</v>
      </c>
      <c r="I213" s="222" t="s">
        <v>6</v>
      </c>
      <c r="J213" s="227">
        <v>147132.9</v>
      </c>
      <c r="K213" s="22"/>
      <c r="L213" s="348" t="s">
        <v>3</v>
      </c>
      <c r="M213" s="207">
        <v>147132.9</v>
      </c>
      <c r="N213" s="248">
        <f t="shared" si="17"/>
        <v>0</v>
      </c>
      <c r="O213" s="20"/>
      <c r="P213" s="58" t="str">
        <f t="shared" si="18"/>
        <v>OK</v>
      </c>
      <c r="Q213" s="20"/>
      <c r="R213" s="20"/>
      <c r="S213" s="20"/>
      <c r="T213">
        <v>97</v>
      </c>
      <c r="U213">
        <v>206</v>
      </c>
      <c r="X213" t="s">
        <v>708</v>
      </c>
    </row>
    <row r="214" spans="1:28" ht="13.5" customHeight="1">
      <c r="A214" s="147" t="str">
        <f>HYPERLINK("C:\Users\chizh\Desktop\ffcell\提取结果.xlsx#'4内部关联现金流'!A1","[提取结果.xlsx]4内部关联现金流")</f>
        <v>[提取结果.xlsx]4内部关联现金流</v>
      </c>
      <c r="B214" s="9">
        <v>472</v>
      </c>
      <c r="C214" s="111" t="str">
        <f t="shared" si="20"/>
        <v>1级-1级</v>
      </c>
      <c r="D214" s="101" t="s">
        <v>64</v>
      </c>
      <c r="E214" s="111" t="s">
        <v>80</v>
      </c>
      <c r="F214" s="101" t="s">
        <v>64</v>
      </c>
      <c r="G214" s="228" t="s">
        <v>65</v>
      </c>
      <c r="H214" s="102" t="s">
        <v>380</v>
      </c>
      <c r="I214" s="222" t="s">
        <v>3</v>
      </c>
      <c r="J214" s="229">
        <v>143533.5</v>
      </c>
      <c r="K214" s="22"/>
      <c r="L214" s="23"/>
      <c r="M214" s="202"/>
      <c r="N214" s="248">
        <f t="shared" si="17"/>
        <v>143533.5</v>
      </c>
      <c r="O214" s="20"/>
      <c r="P214" s="58" t="str">
        <f t="shared" si="18"/>
        <v>待核对</v>
      </c>
      <c r="Q214" s="20"/>
      <c r="R214" s="20"/>
      <c r="S214" s="20"/>
      <c r="T214">
        <v>53</v>
      </c>
      <c r="U214">
        <v>25</v>
      </c>
      <c r="V214" s="162"/>
      <c r="W214" s="162"/>
      <c r="X214" s="162"/>
      <c r="Y214" s="162"/>
      <c r="Z214" s="162"/>
      <c r="AA214" s="162"/>
      <c r="AB214" s="162"/>
    </row>
    <row r="215" spans="1:28" ht="12.75" customHeight="1">
      <c r="A21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5" s="9">
        <v>386</v>
      </c>
      <c r="C215" s="111" t="str">
        <f t="shared" si="20"/>
        <v>4级-2级</v>
      </c>
      <c r="D215" s="111" t="s">
        <v>72</v>
      </c>
      <c r="E215" s="111" t="s">
        <v>76</v>
      </c>
      <c r="F215" s="231" t="s">
        <v>66</v>
      </c>
      <c r="G215" s="231" t="s">
        <v>169</v>
      </c>
      <c r="H215" s="76" t="s">
        <v>366</v>
      </c>
      <c r="I215" s="222" t="s">
        <v>3</v>
      </c>
      <c r="J215" s="227">
        <v>142812.69</v>
      </c>
      <c r="K215" s="22"/>
      <c r="L215" s="314" t="s">
        <v>9</v>
      </c>
      <c r="M215" s="313">
        <v>142812.69</v>
      </c>
      <c r="N215" s="248">
        <f t="shared" si="17"/>
        <v>0</v>
      </c>
      <c r="O215" s="20"/>
      <c r="P215" s="58" t="str">
        <f t="shared" si="18"/>
        <v>OK</v>
      </c>
      <c r="Q215" s="20"/>
      <c r="R215" s="20"/>
      <c r="S215" s="20"/>
      <c r="T215">
        <v>52</v>
      </c>
      <c r="U215">
        <v>208</v>
      </c>
    </row>
    <row r="216" spans="1:28" s="292" customFormat="1" ht="12.75" customHeight="1">
      <c r="A216" s="283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16" s="284">
        <v>688</v>
      </c>
      <c r="C216" s="338" t="e">
        <f>TEXT(#REF!,"000")&amp;"-"&amp;TEXT(#REF!,"000")</f>
        <v>#REF!</v>
      </c>
      <c r="D216" s="338" t="s">
        <v>69</v>
      </c>
      <c r="E216" s="377" t="s">
        <v>196</v>
      </c>
      <c r="F216" s="377" t="s">
        <v>66</v>
      </c>
      <c r="G216" s="377" t="s">
        <v>84</v>
      </c>
      <c r="H216" s="339" t="s">
        <v>578</v>
      </c>
      <c r="I216" s="351" t="s">
        <v>9</v>
      </c>
      <c r="J216" s="288">
        <v>142363</v>
      </c>
      <c r="K216" s="289"/>
      <c r="L216" s="323"/>
      <c r="M216" s="324"/>
      <c r="N216" s="248">
        <f t="shared" si="17"/>
        <v>142363</v>
      </c>
      <c r="O216" s="291"/>
      <c r="P216" s="291" t="str">
        <f t="shared" si="18"/>
        <v>待核对</v>
      </c>
      <c r="Q216" s="291"/>
      <c r="R216" s="291"/>
      <c r="S216" s="291"/>
      <c r="T216" s="292">
        <v>100</v>
      </c>
      <c r="U216">
        <v>26</v>
      </c>
      <c r="V216"/>
      <c r="W216"/>
      <c r="X216"/>
      <c r="Y216"/>
      <c r="Z216"/>
      <c r="AA216"/>
      <c r="AB216"/>
    </row>
    <row r="217" spans="1:28" ht="39" customHeight="1">
      <c r="A217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217" s="9">
        <v>172</v>
      </c>
      <c r="C217" s="111" t="str">
        <f>TEXT(D217,"000")&amp;"-"&amp;TEXT(F217,"000")</f>
        <v>2级-3级</v>
      </c>
      <c r="D217" s="111" t="s">
        <v>66</v>
      </c>
      <c r="E217" s="111" t="s">
        <v>84</v>
      </c>
      <c r="F217" s="111" t="s">
        <v>69</v>
      </c>
      <c r="G217" s="111" t="s">
        <v>195</v>
      </c>
      <c r="H217" s="76" t="s">
        <v>241</v>
      </c>
      <c r="I217" s="222" t="s">
        <v>3</v>
      </c>
      <c r="J217" s="227">
        <v>142157.63</v>
      </c>
      <c r="K217" s="22" t="s">
        <v>555</v>
      </c>
      <c r="L217" s="237" t="s">
        <v>9</v>
      </c>
      <c r="M217" s="249">
        <v>131982.79</v>
      </c>
      <c r="N217" s="248">
        <f t="shared" si="17"/>
        <v>10174.839999999997</v>
      </c>
      <c r="O217" s="20"/>
      <c r="P217" s="58" t="str">
        <f t="shared" si="18"/>
        <v>待核对</v>
      </c>
      <c r="Q217" s="20"/>
      <c r="R217" s="20"/>
      <c r="S217" s="20"/>
      <c r="T217">
        <v>23</v>
      </c>
      <c r="U217">
        <v>58</v>
      </c>
    </row>
    <row r="218" spans="1:28" ht="13.5" customHeight="1">
      <c r="A21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18" s="9">
        <v>317</v>
      </c>
      <c r="C218" s="111" t="str">
        <f>TEXT(D218,"000")&amp;"-"&amp;TEXT(F218,"000")</f>
        <v>4级-3级</v>
      </c>
      <c r="D218" s="111" t="s">
        <v>72</v>
      </c>
      <c r="E218" s="111" t="s">
        <v>97</v>
      </c>
      <c r="F218" s="111" t="s">
        <v>69</v>
      </c>
      <c r="G218" s="111" t="s">
        <v>351</v>
      </c>
      <c r="H218" s="194" t="s">
        <v>306</v>
      </c>
      <c r="I218" s="222" t="s">
        <v>3</v>
      </c>
      <c r="J218" s="227">
        <v>140567</v>
      </c>
      <c r="K218" s="22"/>
      <c r="L218" s="278" t="s">
        <v>741</v>
      </c>
      <c r="M218" s="279">
        <v>210470.22</v>
      </c>
      <c r="N218" s="248">
        <f t="shared" si="17"/>
        <v>-69903.22</v>
      </c>
      <c r="O218" s="20"/>
      <c r="P218" s="58" t="str">
        <f t="shared" si="18"/>
        <v>待核对</v>
      </c>
      <c r="Q218" s="20"/>
      <c r="R218" s="20"/>
      <c r="S218" s="20"/>
      <c r="T218">
        <v>25</v>
      </c>
      <c r="U218">
        <v>309</v>
      </c>
    </row>
    <row r="219" spans="1:28" ht="13.5" customHeight="1">
      <c r="A219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19" s="9">
        <v>604</v>
      </c>
      <c r="C219" s="111" t="s">
        <v>504</v>
      </c>
      <c r="D219" s="111" t="s">
        <v>69</v>
      </c>
      <c r="E219" s="111" t="s">
        <v>158</v>
      </c>
      <c r="F219" s="111" t="s">
        <v>72</v>
      </c>
      <c r="G219" s="111" t="s">
        <v>76</v>
      </c>
      <c r="H219" s="76"/>
      <c r="I219" s="222" t="s">
        <v>3</v>
      </c>
      <c r="J219" s="227">
        <v>140339</v>
      </c>
      <c r="K219" s="22"/>
      <c r="L219" s="312" t="s">
        <v>6</v>
      </c>
      <c r="M219" s="313">
        <v>140339</v>
      </c>
      <c r="N219" s="248">
        <f t="shared" si="17"/>
        <v>0</v>
      </c>
      <c r="O219" s="20"/>
      <c r="P219" s="58" t="str">
        <f t="shared" si="18"/>
        <v>OK</v>
      </c>
      <c r="Q219" s="20"/>
      <c r="R219" s="20"/>
      <c r="S219" s="20"/>
      <c r="T219">
        <v>26</v>
      </c>
      <c r="U219">
        <v>209</v>
      </c>
    </row>
    <row r="220" spans="1:28" ht="12.75" customHeight="1">
      <c r="A220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220" s="9">
        <v>139</v>
      </c>
      <c r="C220" s="111" t="str">
        <f t="shared" ref="C220:C226" si="21">TEXT(D220,"000")&amp;"-"&amp;TEXT(F220,"000")</f>
        <v>2级-2级</v>
      </c>
      <c r="D220" s="111" t="s">
        <v>66</v>
      </c>
      <c r="E220" s="111" t="s">
        <v>179</v>
      </c>
      <c r="F220" s="111" t="s">
        <v>66</v>
      </c>
      <c r="G220" s="111" t="s">
        <v>175</v>
      </c>
      <c r="H220" s="76" t="s">
        <v>201</v>
      </c>
      <c r="I220" s="222" t="s">
        <v>6</v>
      </c>
      <c r="J220" s="227">
        <v>138578.68</v>
      </c>
      <c r="K220" s="22"/>
      <c r="L220" s="23"/>
      <c r="M220" s="202"/>
      <c r="N220" s="248">
        <f t="shared" si="17"/>
        <v>138578.68</v>
      </c>
      <c r="O220" s="20"/>
      <c r="P220" s="58" t="str">
        <f t="shared" si="18"/>
        <v>待核对</v>
      </c>
      <c r="Q220" s="20"/>
      <c r="R220" s="20"/>
      <c r="S220" s="20"/>
      <c r="T220">
        <v>26</v>
      </c>
      <c r="U220">
        <v>28</v>
      </c>
    </row>
    <row r="221" spans="1:28" ht="39" customHeight="1">
      <c r="A221" s="147" t="str">
        <f>HYPERLINK("C:\Users\chizh\Desktop\ffcell\提取结果.xlsx#'4内部关联现金流'!A1","[提取结果.xlsx]4内部关联现金流")</f>
        <v>[提取结果.xlsx]4内部关联现金流</v>
      </c>
      <c r="B221" s="9">
        <v>500</v>
      </c>
      <c r="C221" s="111" t="str">
        <f t="shared" si="21"/>
        <v>3级-2级</v>
      </c>
      <c r="D221" s="111" t="s">
        <v>69</v>
      </c>
      <c r="E221" s="111" t="s">
        <v>199</v>
      </c>
      <c r="F221" s="98" t="s">
        <v>66</v>
      </c>
      <c r="G221" s="98" t="s">
        <v>90</v>
      </c>
      <c r="H221" s="220" t="s">
        <v>403</v>
      </c>
      <c r="I221" s="222" t="s">
        <v>6</v>
      </c>
      <c r="J221" s="227">
        <v>138248.70000000001</v>
      </c>
      <c r="K221" s="217" t="s">
        <v>297</v>
      </c>
      <c r="L221" s="237" t="s">
        <v>3</v>
      </c>
      <c r="M221" s="249">
        <v>138248.70000000001</v>
      </c>
      <c r="N221" s="248">
        <f t="shared" si="17"/>
        <v>0</v>
      </c>
      <c r="O221" s="20"/>
      <c r="P221" s="58" t="str">
        <f t="shared" si="18"/>
        <v>OK</v>
      </c>
      <c r="Q221" s="20"/>
      <c r="R221" s="20"/>
      <c r="S221" s="20"/>
      <c r="T221">
        <v>89</v>
      </c>
      <c r="U221">
        <v>210</v>
      </c>
      <c r="V221" s="162"/>
      <c r="W221" s="162"/>
      <c r="X221" s="162"/>
      <c r="Y221" s="162"/>
      <c r="Z221" s="162"/>
      <c r="AA221" s="162"/>
      <c r="AB221" s="162"/>
    </row>
    <row r="222" spans="1:28" ht="13.5" customHeight="1">
      <c r="A22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22" s="9">
        <v>61</v>
      </c>
      <c r="C222" s="111" t="str">
        <f t="shared" si="21"/>
        <v>2级-2级</v>
      </c>
      <c r="D222" s="111" t="s">
        <v>66</v>
      </c>
      <c r="E222" s="111" t="s">
        <v>81</v>
      </c>
      <c r="F222" s="111" t="s">
        <v>66</v>
      </c>
      <c r="G222" s="111" t="s">
        <v>169</v>
      </c>
      <c r="H222" s="112" t="s">
        <v>129</v>
      </c>
      <c r="I222" s="222" t="s">
        <v>3</v>
      </c>
      <c r="J222" s="227">
        <v>138000</v>
      </c>
      <c r="K222" s="22"/>
      <c r="L222" s="298" t="s">
        <v>9</v>
      </c>
      <c r="M222" s="207">
        <v>138000</v>
      </c>
      <c r="N222" s="248">
        <f t="shared" si="17"/>
        <v>0</v>
      </c>
      <c r="O222" s="20"/>
      <c r="P222" s="58" t="str">
        <f t="shared" si="18"/>
        <v>OK</v>
      </c>
      <c r="Q222" s="33"/>
      <c r="R222" s="33"/>
      <c r="S222" s="33"/>
      <c r="T222">
        <v>133</v>
      </c>
      <c r="U222">
        <v>211</v>
      </c>
    </row>
    <row r="223" spans="1:28" ht="13.5" customHeight="1">
      <c r="A223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23" s="9">
        <v>570</v>
      </c>
      <c r="C223" s="111" t="str">
        <f t="shared" si="21"/>
        <v>2级-2级</v>
      </c>
      <c r="D223" s="111" t="s">
        <v>66</v>
      </c>
      <c r="E223" s="111" t="s">
        <v>90</v>
      </c>
      <c r="F223" s="111" t="s">
        <v>66</v>
      </c>
      <c r="G223" s="111" t="s">
        <v>106</v>
      </c>
      <c r="H223" s="76" t="s">
        <v>491</v>
      </c>
      <c r="I223" s="97" t="s">
        <v>7</v>
      </c>
      <c r="J223" s="227">
        <v>137885</v>
      </c>
      <c r="K223" s="398" t="s">
        <v>762</v>
      </c>
      <c r="L223" s="307" t="s">
        <v>7</v>
      </c>
      <c r="M223" s="279">
        <v>-137885</v>
      </c>
      <c r="N223" s="248">
        <f t="shared" si="17"/>
        <v>275770</v>
      </c>
      <c r="O223" s="58"/>
      <c r="P223" s="58" t="str">
        <f t="shared" si="18"/>
        <v>待核对</v>
      </c>
      <c r="Q223" s="58"/>
      <c r="R223" s="58"/>
      <c r="S223" s="58"/>
      <c r="T223">
        <v>13</v>
      </c>
      <c r="U223">
        <v>17</v>
      </c>
    </row>
    <row r="224" spans="1:28" ht="13.5" customHeight="1">
      <c r="A22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24" s="9">
        <v>202</v>
      </c>
      <c r="C224" s="111" t="str">
        <f t="shared" si="21"/>
        <v>2级-4级</v>
      </c>
      <c r="D224" s="111" t="s">
        <v>66</v>
      </c>
      <c r="E224" s="111" t="s">
        <v>74</v>
      </c>
      <c r="F224" s="111" t="s">
        <v>72</v>
      </c>
      <c r="G224" s="111" t="s">
        <v>76</v>
      </c>
      <c r="H224" s="112" t="s">
        <v>269</v>
      </c>
      <c r="I224" s="222" t="s">
        <v>9</v>
      </c>
      <c r="J224" s="227">
        <v>136605</v>
      </c>
      <c r="K224" s="54"/>
      <c r="L224" s="298" t="s">
        <v>740</v>
      </c>
      <c r="M224" s="207">
        <v>136605</v>
      </c>
      <c r="N224" s="248">
        <f t="shared" si="17"/>
        <v>0</v>
      </c>
      <c r="O224" s="58"/>
      <c r="P224" s="58" t="str">
        <f t="shared" si="18"/>
        <v>OK</v>
      </c>
      <c r="Q224" s="58"/>
      <c r="R224" s="58"/>
      <c r="S224" s="58"/>
      <c r="T224">
        <v>12</v>
      </c>
      <c r="U224">
        <v>212</v>
      </c>
    </row>
    <row r="225" spans="1:28" ht="39" customHeight="1">
      <c r="A22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5" s="9">
        <v>300</v>
      </c>
      <c r="C225" s="111" t="str">
        <f t="shared" si="21"/>
        <v>4级-3级</v>
      </c>
      <c r="D225" s="111" t="s">
        <v>72</v>
      </c>
      <c r="E225" s="111" t="s">
        <v>97</v>
      </c>
      <c r="F225" s="111" t="s">
        <v>69</v>
      </c>
      <c r="G225" s="111" t="s">
        <v>231</v>
      </c>
      <c r="H225" s="220" t="s">
        <v>306</v>
      </c>
      <c r="I225" s="222" t="s">
        <v>3</v>
      </c>
      <c r="J225" s="227">
        <v>134531.51</v>
      </c>
      <c r="K225" s="217" t="s">
        <v>306</v>
      </c>
      <c r="L225" s="237" t="s">
        <v>3</v>
      </c>
      <c r="M225" s="249">
        <v>134531.51</v>
      </c>
      <c r="N225" s="248">
        <f t="shared" si="17"/>
        <v>0</v>
      </c>
      <c r="O225" s="20"/>
      <c r="P225" s="58" t="str">
        <f t="shared" si="18"/>
        <v>OK</v>
      </c>
      <c r="Q225" s="20"/>
      <c r="R225" s="20"/>
      <c r="S225" s="20"/>
      <c r="T225">
        <v>8</v>
      </c>
      <c r="U225">
        <v>213</v>
      </c>
    </row>
    <row r="226" spans="1:28" ht="12.75" customHeight="1">
      <c r="A22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26" s="9">
        <v>348</v>
      </c>
      <c r="C226" s="224" t="str">
        <f t="shared" si="21"/>
        <v>4级-3级</v>
      </c>
      <c r="D226" s="111" t="s">
        <v>72</v>
      </c>
      <c r="E226" s="111" t="s">
        <v>76</v>
      </c>
      <c r="F226" s="231" t="s">
        <v>69</v>
      </c>
      <c r="G226" s="231" t="s">
        <v>199</v>
      </c>
      <c r="H226" s="194" t="s">
        <v>306</v>
      </c>
      <c r="I226" s="222" t="s">
        <v>3</v>
      </c>
      <c r="J226" s="227">
        <v>133141.74</v>
      </c>
      <c r="K226" s="22" t="s">
        <v>407</v>
      </c>
      <c r="L226" s="237" t="s">
        <v>9</v>
      </c>
      <c r="M226" s="249">
        <v>133141.74</v>
      </c>
      <c r="N226" s="248">
        <f t="shared" si="17"/>
        <v>0</v>
      </c>
      <c r="O226" s="20"/>
      <c r="P226" s="58" t="str">
        <f t="shared" si="18"/>
        <v>OK</v>
      </c>
      <c r="Q226" s="20"/>
      <c r="R226" s="20"/>
      <c r="S226" s="20"/>
      <c r="T226">
        <v>11</v>
      </c>
      <c r="U226">
        <v>214</v>
      </c>
    </row>
    <row r="227" spans="1:28" ht="39" customHeight="1">
      <c r="A227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27" s="9">
        <v>584</v>
      </c>
      <c r="C227" s="111" t="s">
        <v>500</v>
      </c>
      <c r="D227" s="111" t="s">
        <v>69</v>
      </c>
      <c r="E227" s="111" t="s">
        <v>476</v>
      </c>
      <c r="F227" s="111" t="s">
        <v>66</v>
      </c>
      <c r="G227" s="111" t="s">
        <v>78</v>
      </c>
      <c r="H227" s="112"/>
      <c r="I227" s="222" t="s">
        <v>3</v>
      </c>
      <c r="J227" s="227">
        <v>124597.75999999999</v>
      </c>
      <c r="K227" s="217" t="s">
        <v>403</v>
      </c>
      <c r="L227" s="237" t="s">
        <v>6</v>
      </c>
      <c r="M227" s="238">
        <v>124597.75999999999</v>
      </c>
      <c r="N227" s="248">
        <f t="shared" si="17"/>
        <v>0</v>
      </c>
      <c r="O227" s="20"/>
      <c r="P227" s="58" t="str">
        <f t="shared" si="18"/>
        <v>OK</v>
      </c>
      <c r="Q227" s="20"/>
      <c r="R227" s="20"/>
      <c r="S227" s="20"/>
      <c r="T227">
        <v>4</v>
      </c>
      <c r="U227">
        <v>215</v>
      </c>
    </row>
    <row r="228" spans="1:28" ht="26.15" customHeight="1">
      <c r="A228" s="147" t="str">
        <f>HYPERLINK("C:\Users\chizh\Desktop\ffcell\提取结果.xlsx#'4内部关联现金流'!A1","[提取结果.xlsx]4内部关联现金流")</f>
        <v>[提取结果.xlsx]4内部关联现金流</v>
      </c>
      <c r="B228" s="9">
        <v>437</v>
      </c>
      <c r="C228" s="111" t="str">
        <f t="shared" ref="C228:C235" si="22">TEXT(D228,"000")&amp;"-"&amp;TEXT(F228,"000")</f>
        <v>4级-4级</v>
      </c>
      <c r="D228" s="98" t="s">
        <v>72</v>
      </c>
      <c r="E228" s="111" t="s">
        <v>80</v>
      </c>
      <c r="F228" s="98" t="s">
        <v>72</v>
      </c>
      <c r="G228" s="98" t="s">
        <v>73</v>
      </c>
      <c r="H228" s="222" t="s">
        <v>3</v>
      </c>
      <c r="I228" s="222" t="s">
        <v>3</v>
      </c>
      <c r="J228" s="229">
        <v>122673</v>
      </c>
      <c r="K228" s="22"/>
      <c r="L228" s="307" t="s">
        <v>750</v>
      </c>
      <c r="M228" s="192">
        <v>144000</v>
      </c>
      <c r="N228" s="248">
        <f t="shared" si="17"/>
        <v>-21327</v>
      </c>
      <c r="O228" s="20"/>
      <c r="P228" s="58" t="str">
        <f t="shared" si="18"/>
        <v>待核对</v>
      </c>
      <c r="Q228" s="20"/>
      <c r="R228" s="20"/>
      <c r="S228" s="20"/>
      <c r="T228">
        <v>18</v>
      </c>
      <c r="U228">
        <v>303</v>
      </c>
      <c r="V228" s="162"/>
      <c r="W228" s="162"/>
      <c r="X228" s="162"/>
      <c r="Y228" s="162"/>
      <c r="Z228" s="162"/>
      <c r="AA228" s="162"/>
      <c r="AB228" s="162"/>
    </row>
    <row r="229" spans="1:28" ht="13.5" customHeight="1">
      <c r="A229" s="147" t="str">
        <f>HYPERLINK("C:\Users\chizh\Desktop\ffcell\提取结果.xlsx#'4内部关联现金流-1'!A1","[提取结果.xlsx]4内部关联现金流-1")</f>
        <v>[提取结果.xlsx]4内部关联现金流-1</v>
      </c>
      <c r="B229" s="9">
        <v>554</v>
      </c>
      <c r="C229" s="111" t="str">
        <f t="shared" si="22"/>
        <v>3级-3级</v>
      </c>
      <c r="D229" s="111" t="s">
        <v>69</v>
      </c>
      <c r="E229" s="111" t="s">
        <v>415</v>
      </c>
      <c r="F229" s="111" t="s">
        <v>69</v>
      </c>
      <c r="G229" s="111" t="s">
        <v>180</v>
      </c>
      <c r="H229" s="76" t="s">
        <v>478</v>
      </c>
      <c r="I229" s="222" t="s">
        <v>9</v>
      </c>
      <c r="J229" s="227">
        <v>121344</v>
      </c>
      <c r="K229" s="22"/>
      <c r="L229" s="278" t="s">
        <v>751</v>
      </c>
      <c r="M229" s="279">
        <v>121344</v>
      </c>
      <c r="N229" s="248">
        <f t="shared" si="17"/>
        <v>0</v>
      </c>
      <c r="O229" s="20"/>
      <c r="P229" s="58" t="str">
        <f t="shared" si="18"/>
        <v>OK</v>
      </c>
      <c r="Q229" s="20"/>
      <c r="R229" s="20"/>
      <c r="S229" s="20"/>
      <c r="T229">
        <v>97</v>
      </c>
      <c r="U229">
        <v>216</v>
      </c>
      <c r="V229" s="162"/>
      <c r="W229" s="162"/>
      <c r="X229" s="162"/>
      <c r="Y229" s="162"/>
      <c r="Z229" s="162"/>
      <c r="AA229" s="162"/>
      <c r="AB229" s="162"/>
    </row>
    <row r="230" spans="1:28" ht="13.5" customHeight="1">
      <c r="A230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30" s="9">
        <v>756</v>
      </c>
      <c r="C230" s="218" t="str">
        <f t="shared" si="22"/>
        <v>3级-2级</v>
      </c>
      <c r="D230" s="218" t="s">
        <v>69</v>
      </c>
      <c r="E230" s="218" t="s">
        <v>358</v>
      </c>
      <c r="F230" s="218" t="s">
        <v>66</v>
      </c>
      <c r="G230" s="218" t="s">
        <v>106</v>
      </c>
      <c r="H230" s="76" t="s">
        <v>658</v>
      </c>
      <c r="I230" s="195" t="s">
        <v>3</v>
      </c>
      <c r="J230" s="227">
        <v>112723.71</v>
      </c>
      <c r="K230" s="54"/>
      <c r="L230" s="307" t="s">
        <v>9</v>
      </c>
      <c r="M230" s="279">
        <v>112723.71</v>
      </c>
      <c r="N230" s="248">
        <f t="shared" si="17"/>
        <v>0</v>
      </c>
      <c r="O230" s="58"/>
      <c r="P230" s="58" t="str">
        <f t="shared" si="18"/>
        <v>OK</v>
      </c>
      <c r="Q230" s="58"/>
      <c r="R230" s="58"/>
      <c r="S230" s="58"/>
      <c r="T230">
        <v>349</v>
      </c>
      <c r="U230">
        <v>207</v>
      </c>
      <c r="V230" s="162"/>
      <c r="W230" s="162"/>
      <c r="X230" s="162"/>
      <c r="Y230" s="162"/>
      <c r="Z230" s="162"/>
      <c r="AA230" s="162"/>
      <c r="AB230" s="162"/>
    </row>
    <row r="231" spans="1:28" ht="39" customHeight="1">
      <c r="A23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31" s="9">
        <v>801</v>
      </c>
      <c r="C231" s="218" t="str">
        <f t="shared" si="22"/>
        <v>3级-4级</v>
      </c>
      <c r="D231" s="218" t="s">
        <v>69</v>
      </c>
      <c r="E231" s="218" t="s">
        <v>347</v>
      </c>
      <c r="F231" s="218" t="s">
        <v>72</v>
      </c>
      <c r="G231" s="218" t="s">
        <v>97</v>
      </c>
      <c r="H231" s="220" t="s">
        <v>165</v>
      </c>
      <c r="I231" s="195" t="s">
        <v>5</v>
      </c>
      <c r="J231" s="227">
        <v>112431.56</v>
      </c>
      <c r="K231" s="54"/>
      <c r="L231" s="278" t="s">
        <v>6</v>
      </c>
      <c r="M231" s="279">
        <v>112431.56</v>
      </c>
      <c r="N231" s="248">
        <f t="shared" si="17"/>
        <v>0</v>
      </c>
      <c r="O231" s="58"/>
      <c r="P231" s="58" t="str">
        <f t="shared" si="18"/>
        <v>OK</v>
      </c>
      <c r="Q231" s="58"/>
      <c r="R231" s="58"/>
      <c r="S231" s="58"/>
      <c r="T231">
        <v>448</v>
      </c>
      <c r="U231">
        <v>217</v>
      </c>
    </row>
    <row r="232" spans="1:28" ht="12.75" customHeight="1">
      <c r="A23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32" s="9">
        <v>240</v>
      </c>
      <c r="C232" s="111" t="str">
        <f t="shared" si="22"/>
        <v>2级-4级</v>
      </c>
      <c r="D232" s="111" t="s">
        <v>66</v>
      </c>
      <c r="E232" s="111" t="s">
        <v>82</v>
      </c>
      <c r="F232" s="111" t="s">
        <v>72</v>
      </c>
      <c r="G232" s="111" t="s">
        <v>76</v>
      </c>
      <c r="H232" s="220" t="s">
        <v>306</v>
      </c>
      <c r="I232" s="222" t="s">
        <v>9</v>
      </c>
      <c r="J232" s="227">
        <v>110608.66</v>
      </c>
      <c r="K232" s="217" t="s">
        <v>306</v>
      </c>
      <c r="L232" s="237" t="s">
        <v>3</v>
      </c>
      <c r="M232" s="249">
        <v>110608.66</v>
      </c>
      <c r="N232" s="248">
        <f t="shared" si="17"/>
        <v>0</v>
      </c>
      <c r="O232" s="58"/>
      <c r="P232" s="58" t="str">
        <f t="shared" si="18"/>
        <v>OK</v>
      </c>
      <c r="Q232" s="58"/>
      <c r="R232" s="58"/>
      <c r="S232" s="58"/>
      <c r="T232">
        <v>58</v>
      </c>
      <c r="U232">
        <v>218</v>
      </c>
    </row>
    <row r="233" spans="1:28" ht="13.5" customHeight="1">
      <c r="A23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3" s="9">
        <v>408</v>
      </c>
      <c r="C233" s="224" t="str">
        <f t="shared" si="22"/>
        <v>4级-3级</v>
      </c>
      <c r="D233" s="111" t="s">
        <v>72</v>
      </c>
      <c r="E233" s="111" t="s">
        <v>76</v>
      </c>
      <c r="F233" s="111" t="s">
        <v>69</v>
      </c>
      <c r="G233" s="111" t="s">
        <v>364</v>
      </c>
      <c r="H233" s="194" t="s">
        <v>165</v>
      </c>
      <c r="I233" s="222" t="s">
        <v>6</v>
      </c>
      <c r="J233" s="227">
        <v>108035.29</v>
      </c>
      <c r="K233" s="22"/>
      <c r="L233" s="293" t="s">
        <v>5</v>
      </c>
      <c r="M233" s="207">
        <v>108035.29</v>
      </c>
      <c r="N233" s="248">
        <f t="shared" si="17"/>
        <v>0</v>
      </c>
      <c r="O233" s="20"/>
      <c r="P233" s="58" t="str">
        <f t="shared" si="18"/>
        <v>OK</v>
      </c>
      <c r="Q233" s="20"/>
      <c r="R233" s="20"/>
      <c r="S233" s="20"/>
      <c r="T233">
        <v>88</v>
      </c>
      <c r="U233">
        <v>219</v>
      </c>
    </row>
    <row r="234" spans="1:28" ht="13.5" customHeight="1">
      <c r="A23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4" s="9">
        <v>311</v>
      </c>
      <c r="C234" s="111" t="str">
        <f t="shared" si="22"/>
        <v>4级-3级</v>
      </c>
      <c r="D234" s="111" t="s">
        <v>72</v>
      </c>
      <c r="E234" s="111" t="s">
        <v>97</v>
      </c>
      <c r="F234" s="111" t="s">
        <v>69</v>
      </c>
      <c r="G234" s="111" t="s">
        <v>349</v>
      </c>
      <c r="H234" s="194" t="s">
        <v>165</v>
      </c>
      <c r="I234" s="222" t="s">
        <v>6</v>
      </c>
      <c r="J234" s="227">
        <v>107514.43</v>
      </c>
      <c r="K234" s="22"/>
      <c r="L234" s="293" t="s">
        <v>5</v>
      </c>
      <c r="M234" s="207">
        <v>36452.82</v>
      </c>
      <c r="N234" s="248">
        <f t="shared" si="17"/>
        <v>71061.609999999986</v>
      </c>
      <c r="O234" s="20"/>
      <c r="P234" s="58" t="str">
        <f t="shared" si="18"/>
        <v>待核对</v>
      </c>
      <c r="Q234" s="20"/>
      <c r="R234" s="20"/>
      <c r="S234" s="20"/>
      <c r="T234">
        <v>19</v>
      </c>
      <c r="U234">
        <v>32</v>
      </c>
    </row>
    <row r="235" spans="1:28" ht="39" customHeight="1">
      <c r="A23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5" s="9">
        <v>322</v>
      </c>
      <c r="C235" s="111" t="str">
        <f t="shared" si="22"/>
        <v>4级-3级</v>
      </c>
      <c r="D235" s="111" t="s">
        <v>72</v>
      </c>
      <c r="E235" s="111" t="s">
        <v>97</v>
      </c>
      <c r="F235" s="111" t="s">
        <v>69</v>
      </c>
      <c r="G235" s="111" t="s">
        <v>355</v>
      </c>
      <c r="H235" s="194" t="s">
        <v>306</v>
      </c>
      <c r="I235" s="222" t="s">
        <v>3</v>
      </c>
      <c r="J235" s="227">
        <v>107438.39999999999</v>
      </c>
      <c r="K235" s="22"/>
      <c r="L235" s="278" t="s">
        <v>752</v>
      </c>
      <c r="M235" s="279">
        <v>107438.39999999999</v>
      </c>
      <c r="N235" s="248">
        <f t="shared" si="17"/>
        <v>0</v>
      </c>
      <c r="O235" s="20"/>
      <c r="P235" s="58" t="str">
        <f t="shared" si="18"/>
        <v>OK</v>
      </c>
      <c r="Q235" s="20"/>
      <c r="R235" s="20"/>
      <c r="S235" s="20"/>
      <c r="T235">
        <v>30</v>
      </c>
      <c r="U235">
        <v>220</v>
      </c>
    </row>
    <row r="236" spans="1:28" ht="39" customHeight="1">
      <c r="A23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36" s="9">
        <v>585</v>
      </c>
      <c r="C236" s="111" t="s">
        <v>499</v>
      </c>
      <c r="D236" s="111" t="s">
        <v>69</v>
      </c>
      <c r="E236" s="111" t="s">
        <v>476</v>
      </c>
      <c r="F236" s="111" t="s">
        <v>69</v>
      </c>
      <c r="G236" s="111" t="s">
        <v>293</v>
      </c>
      <c r="H236" s="112"/>
      <c r="I236" s="222" t="s">
        <v>3</v>
      </c>
      <c r="J236" s="227">
        <v>106516.07</v>
      </c>
      <c r="K236" s="217" t="s">
        <v>403</v>
      </c>
      <c r="L236" s="237" t="s">
        <v>6</v>
      </c>
      <c r="M236" s="238">
        <v>106516.07</v>
      </c>
      <c r="N236" s="248">
        <f t="shared" si="17"/>
        <v>0</v>
      </c>
      <c r="O236" s="20"/>
      <c r="P236" s="58" t="str">
        <f t="shared" si="18"/>
        <v>OK</v>
      </c>
      <c r="Q236" s="20"/>
      <c r="R236" s="20"/>
      <c r="S236" s="20"/>
      <c r="T236">
        <v>5</v>
      </c>
      <c r="U236">
        <v>221</v>
      </c>
    </row>
    <row r="237" spans="1:28" ht="39" customHeight="1">
      <c r="A237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237" s="9">
        <v>566</v>
      </c>
      <c r="C237" s="111" t="str">
        <f>TEXT(D237,"000")&amp;"-"&amp;TEXT(F237,"000")</f>
        <v>2级-2级</v>
      </c>
      <c r="D237" s="111" t="s">
        <v>66</v>
      </c>
      <c r="E237" s="111" t="s">
        <v>90</v>
      </c>
      <c r="F237" s="111" t="s">
        <v>66</v>
      </c>
      <c r="G237" s="111" t="s">
        <v>175</v>
      </c>
      <c r="H237" s="112" t="s">
        <v>488</v>
      </c>
      <c r="I237" s="222" t="s">
        <v>6</v>
      </c>
      <c r="J237" s="227">
        <v>106060</v>
      </c>
      <c r="K237" s="217" t="s">
        <v>513</v>
      </c>
      <c r="L237" s="237" t="s">
        <v>3</v>
      </c>
      <c r="M237" s="249">
        <v>106060</v>
      </c>
      <c r="N237" s="248">
        <f t="shared" si="17"/>
        <v>0</v>
      </c>
      <c r="O237" s="58"/>
      <c r="P237" s="58" t="str">
        <f t="shared" si="18"/>
        <v>OK</v>
      </c>
      <c r="Q237" s="58"/>
      <c r="R237" s="58"/>
      <c r="S237" s="58"/>
      <c r="T237">
        <v>9</v>
      </c>
      <c r="U237">
        <v>222</v>
      </c>
      <c r="V237" s="162"/>
      <c r="W237" s="162"/>
      <c r="X237" s="162"/>
      <c r="Y237" s="162"/>
      <c r="Z237" s="162"/>
      <c r="AA237" s="162"/>
      <c r="AB237" s="162"/>
    </row>
    <row r="238" spans="1:28" ht="13.9" customHeight="1">
      <c r="A238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238" s="9">
        <v>46</v>
      </c>
      <c r="C238" s="111" t="str">
        <f>TEXT(D238,"000")&amp;"-"&amp;TEXT(F238,"000")</f>
        <v>1级-2级</v>
      </c>
      <c r="D238" s="111" t="s">
        <v>64</v>
      </c>
      <c r="E238" s="111" t="s">
        <v>65</v>
      </c>
      <c r="F238" s="111" t="s">
        <v>66</v>
      </c>
      <c r="G238" s="111" t="s">
        <v>106</v>
      </c>
      <c r="H238" s="76" t="s">
        <v>107</v>
      </c>
      <c r="I238" s="222" t="s">
        <v>5</v>
      </c>
      <c r="J238" s="227">
        <v>100000</v>
      </c>
      <c r="K238" s="22" t="s">
        <v>304</v>
      </c>
      <c r="L238" s="381" t="s">
        <v>14</v>
      </c>
      <c r="M238" s="383">
        <v>100000</v>
      </c>
      <c r="N238" s="248">
        <f t="shared" si="17"/>
        <v>0</v>
      </c>
      <c r="O238" s="20"/>
      <c r="P238" s="58" t="str">
        <f t="shared" si="18"/>
        <v>OK</v>
      </c>
      <c r="Q238" s="20"/>
      <c r="R238" s="20"/>
      <c r="S238" s="20"/>
      <c r="T238">
        <v>46</v>
      </c>
      <c r="U238">
        <v>223</v>
      </c>
    </row>
    <row r="239" spans="1:28" ht="13.9" customHeight="1">
      <c r="A239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39" s="9">
        <v>376</v>
      </c>
      <c r="C239" s="111" t="str">
        <f>TEXT(D239,"000")&amp;"-"&amp;TEXT(F239,"000")</f>
        <v>4级-2级</v>
      </c>
      <c r="D239" s="111" t="s">
        <v>72</v>
      </c>
      <c r="E239" s="111" t="s">
        <v>76</v>
      </c>
      <c r="F239" s="231" t="s">
        <v>66</v>
      </c>
      <c r="G239" s="231" t="s">
        <v>303</v>
      </c>
      <c r="H239" s="194" t="s">
        <v>306</v>
      </c>
      <c r="I239" s="222" t="s">
        <v>3</v>
      </c>
      <c r="J239" s="227">
        <v>98786.92</v>
      </c>
      <c r="K239" s="22"/>
      <c r="L239" s="348" t="s">
        <v>9</v>
      </c>
      <c r="M239" s="207">
        <v>74757.95</v>
      </c>
      <c r="N239" s="248">
        <f t="shared" si="17"/>
        <v>24028.97</v>
      </c>
      <c r="O239" s="20"/>
      <c r="P239" s="58" t="str">
        <f t="shared" si="18"/>
        <v>待核对</v>
      </c>
      <c r="Q239" s="20"/>
      <c r="R239" s="20"/>
      <c r="S239" s="20"/>
      <c r="T239">
        <v>39</v>
      </c>
      <c r="U239">
        <v>50</v>
      </c>
    </row>
    <row r="240" spans="1:28" ht="13.9" customHeight="1">
      <c r="A240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40" s="9">
        <v>632</v>
      </c>
      <c r="C240" s="111" t="s">
        <v>503</v>
      </c>
      <c r="D240" s="111" t="s">
        <v>69</v>
      </c>
      <c r="E240" s="111" t="s">
        <v>70</v>
      </c>
      <c r="F240" s="111" t="s">
        <v>64</v>
      </c>
      <c r="G240" s="111" t="s">
        <v>65</v>
      </c>
      <c r="H240" s="194" t="s">
        <v>256</v>
      </c>
      <c r="I240" s="222" t="s">
        <v>5</v>
      </c>
      <c r="J240" s="227">
        <v>98333.33</v>
      </c>
      <c r="K240" s="22" t="s">
        <v>91</v>
      </c>
      <c r="L240" s="23" t="s">
        <v>24</v>
      </c>
      <c r="M240" s="249">
        <v>98333.33</v>
      </c>
      <c r="N240" s="248">
        <f t="shared" si="17"/>
        <v>0</v>
      </c>
      <c r="O240" s="20"/>
      <c r="P240" s="58" t="str">
        <f t="shared" si="18"/>
        <v>OK</v>
      </c>
      <c r="Q240" s="20"/>
      <c r="R240" s="20"/>
      <c r="S240" s="20"/>
      <c r="T240">
        <v>57</v>
      </c>
      <c r="U240">
        <v>224</v>
      </c>
    </row>
    <row r="241" spans="1:28" ht="13.9" customHeight="1">
      <c r="A24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41" s="9">
        <v>209</v>
      </c>
      <c r="C241" s="111" t="str">
        <f t="shared" ref="C241:C251" si="23">TEXT(D241,"000")&amp;"-"&amp;TEXT(F241,"000")</f>
        <v>2级-2级</v>
      </c>
      <c r="D241" s="111" t="s">
        <v>66</v>
      </c>
      <c r="E241" s="111" t="s">
        <v>281</v>
      </c>
      <c r="F241" s="111" t="s">
        <v>66</v>
      </c>
      <c r="G241" s="111" t="s">
        <v>282</v>
      </c>
      <c r="H241" s="112" t="s">
        <v>283</v>
      </c>
      <c r="I241" s="222" t="s">
        <v>5</v>
      </c>
      <c r="J241" s="227">
        <f>120000*0.8176</f>
        <v>98112</v>
      </c>
      <c r="K241" s="54" t="s">
        <v>284</v>
      </c>
      <c r="L241" s="237" t="s">
        <v>9</v>
      </c>
      <c r="M241" s="238">
        <v>98112</v>
      </c>
      <c r="N241" s="248">
        <f t="shared" si="17"/>
        <v>0</v>
      </c>
      <c r="O241" s="58"/>
      <c r="P241" s="58" t="str">
        <f t="shared" si="18"/>
        <v>OK</v>
      </c>
      <c r="Q241" s="58"/>
      <c r="R241" s="58"/>
      <c r="S241" s="58"/>
      <c r="T241">
        <v>22</v>
      </c>
      <c r="U241">
        <v>225</v>
      </c>
    </row>
    <row r="242" spans="1:28" ht="13.9" customHeight="1">
      <c r="A24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42" s="9">
        <v>264</v>
      </c>
      <c r="C242" s="111" t="str">
        <f t="shared" si="23"/>
        <v>2级-2级</v>
      </c>
      <c r="D242" s="111" t="s">
        <v>66</v>
      </c>
      <c r="E242" s="111" t="s">
        <v>728</v>
      </c>
      <c r="F242" s="111" t="s">
        <v>66</v>
      </c>
      <c r="G242" s="111" t="s">
        <v>257</v>
      </c>
      <c r="H242" s="112" t="s">
        <v>185</v>
      </c>
      <c r="I242" s="222" t="s">
        <v>5</v>
      </c>
      <c r="J242" s="227">
        <v>98000</v>
      </c>
      <c r="K242" s="54"/>
      <c r="L242" s="348" t="s">
        <v>9</v>
      </c>
      <c r="M242" s="207">
        <v>98000</v>
      </c>
      <c r="N242" s="248">
        <f t="shared" si="17"/>
        <v>0</v>
      </c>
      <c r="O242" s="58"/>
      <c r="P242" s="58" t="str">
        <f t="shared" si="18"/>
        <v>OK</v>
      </c>
      <c r="Q242" s="58"/>
      <c r="R242" s="58"/>
      <c r="S242" s="58"/>
      <c r="T242">
        <v>83</v>
      </c>
      <c r="U242">
        <v>226</v>
      </c>
      <c r="V242" s="162"/>
      <c r="W242" s="162"/>
      <c r="X242" s="162"/>
      <c r="Y242" s="162"/>
      <c r="Z242" s="162"/>
      <c r="AA242" s="162"/>
      <c r="AB242" s="162"/>
    </row>
    <row r="243" spans="1:28" ht="13.9" customHeight="1">
      <c r="A24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43" s="9">
        <v>261</v>
      </c>
      <c r="C243" s="111" t="str">
        <f t="shared" si="23"/>
        <v>3级-2级</v>
      </c>
      <c r="D243" s="111" t="s">
        <v>69</v>
      </c>
      <c r="E243" s="111" t="s">
        <v>730</v>
      </c>
      <c r="F243" s="111" t="s">
        <v>66</v>
      </c>
      <c r="G243" s="111" t="s">
        <v>257</v>
      </c>
      <c r="H243" s="112" t="s">
        <v>185</v>
      </c>
      <c r="I243" s="222" t="s">
        <v>5</v>
      </c>
      <c r="J243" s="227">
        <v>95000</v>
      </c>
      <c r="K243" s="54"/>
      <c r="L243" s="348" t="s">
        <v>9</v>
      </c>
      <c r="M243" s="207">
        <v>95000</v>
      </c>
      <c r="N243" s="248">
        <f t="shared" si="17"/>
        <v>0</v>
      </c>
      <c r="O243" s="58"/>
      <c r="P243" s="58" t="str">
        <f t="shared" si="18"/>
        <v>OK</v>
      </c>
      <c r="Q243" s="58"/>
      <c r="R243" s="58"/>
      <c r="S243" s="58"/>
      <c r="T243">
        <v>80</v>
      </c>
      <c r="U243">
        <v>227</v>
      </c>
    </row>
    <row r="244" spans="1:28" ht="13.9" customHeight="1">
      <c r="A244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44" s="9">
        <v>683</v>
      </c>
      <c r="C244" s="218" t="str">
        <f t="shared" si="23"/>
        <v>3级-4级</v>
      </c>
      <c r="D244" s="218" t="s">
        <v>69</v>
      </c>
      <c r="E244" s="218" t="s">
        <v>245</v>
      </c>
      <c r="F244" s="218" t="s">
        <v>72</v>
      </c>
      <c r="G244" s="218" t="s">
        <v>76</v>
      </c>
      <c r="H244" s="128" t="s">
        <v>77</v>
      </c>
      <c r="I244" s="195" t="s">
        <v>5</v>
      </c>
      <c r="J244" s="227">
        <v>94373.84</v>
      </c>
      <c r="K244" s="126"/>
      <c r="L244" s="316" t="s">
        <v>740</v>
      </c>
      <c r="M244" s="279">
        <v>94373.84</v>
      </c>
      <c r="N244" s="248">
        <f t="shared" si="17"/>
        <v>0</v>
      </c>
      <c r="O244" s="20"/>
      <c r="P244" s="58" t="str">
        <f t="shared" si="18"/>
        <v>OK</v>
      </c>
      <c r="Q244" s="20"/>
      <c r="R244" s="20"/>
      <c r="S244" s="20"/>
      <c r="T244">
        <v>82</v>
      </c>
      <c r="U244">
        <v>228</v>
      </c>
    </row>
    <row r="245" spans="1:28" ht="13.9" customHeight="1">
      <c r="A245" s="147" t="str">
        <f>HYPERLINK("C:\Users\chizh\Desktop\ffcell\提取结果.xlsx#'4内部关联现金流'!A1","[提取结果.xlsx]4内部关联现金流")</f>
        <v>[提取结果.xlsx]4内部关联现金流</v>
      </c>
      <c r="B245" s="9">
        <v>498</v>
      </c>
      <c r="C245" s="111" t="str">
        <f t="shared" si="23"/>
        <v>3级-3级</v>
      </c>
      <c r="D245" s="228" t="s">
        <v>69</v>
      </c>
      <c r="E245" s="111" t="s">
        <v>80</v>
      </c>
      <c r="F245" s="228" t="s">
        <v>69</v>
      </c>
      <c r="G245" s="228" t="s">
        <v>293</v>
      </c>
      <c r="H245" s="102" t="s">
        <v>380</v>
      </c>
      <c r="I245" s="222" t="s">
        <v>3</v>
      </c>
      <c r="J245" s="229">
        <v>94157</v>
      </c>
      <c r="K245" s="22"/>
      <c r="L245" s="278"/>
      <c r="M245" s="320"/>
      <c r="N245" s="248">
        <f t="shared" si="17"/>
        <v>94157</v>
      </c>
      <c r="O245" s="20"/>
      <c r="P245" s="58" t="str">
        <f t="shared" si="18"/>
        <v>待核对</v>
      </c>
      <c r="Q245" s="20"/>
      <c r="R245" s="20"/>
      <c r="S245" s="20"/>
      <c r="T245">
        <v>79</v>
      </c>
      <c r="U245">
        <v>29</v>
      </c>
    </row>
    <row r="246" spans="1:28" ht="13.9" customHeight="1">
      <c r="A246" s="147" t="str">
        <f>HYPERLINK("C:\Users\chizh\Desktop\ffcell\提取结果.xlsx#'4内部关联现金流'!A1","[提取结果.xlsx]4内部关联现金流")</f>
        <v>[提取结果.xlsx]4内部关联现金流</v>
      </c>
      <c r="B246" s="9">
        <v>465</v>
      </c>
      <c r="C246" s="111" t="str">
        <f t="shared" si="23"/>
        <v>4级-4级</v>
      </c>
      <c r="D246" s="228" t="s">
        <v>72</v>
      </c>
      <c r="E246" s="111" t="s">
        <v>80</v>
      </c>
      <c r="F246" s="228" t="s">
        <v>72</v>
      </c>
      <c r="G246" s="228" t="s">
        <v>386</v>
      </c>
      <c r="H246" s="102" t="s">
        <v>383</v>
      </c>
      <c r="I246" s="222" t="s">
        <v>6</v>
      </c>
      <c r="J246" s="229">
        <v>93084</v>
      </c>
      <c r="K246" s="22" t="s">
        <v>544</v>
      </c>
      <c r="L246" s="237" t="s">
        <v>3</v>
      </c>
      <c r="M246" s="249">
        <v>93084</v>
      </c>
      <c r="N246" s="248">
        <f t="shared" si="17"/>
        <v>0</v>
      </c>
      <c r="O246" s="20"/>
      <c r="P246" s="58" t="str">
        <f t="shared" si="18"/>
        <v>OK</v>
      </c>
      <c r="Q246" s="20"/>
      <c r="R246" s="20"/>
      <c r="S246" s="20"/>
      <c r="T246">
        <v>46</v>
      </c>
      <c r="U246">
        <v>229</v>
      </c>
    </row>
    <row r="247" spans="1:28" ht="13.9" customHeight="1">
      <c r="A24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47" s="9">
        <v>277</v>
      </c>
      <c r="C247" s="111" t="str">
        <f t="shared" si="23"/>
        <v>2级-4级</v>
      </c>
      <c r="D247" s="111" t="s">
        <v>66</v>
      </c>
      <c r="E247" s="111" t="s">
        <v>95</v>
      </c>
      <c r="F247" s="111" t="s">
        <v>72</v>
      </c>
      <c r="G247" s="111" t="s">
        <v>76</v>
      </c>
      <c r="H247" s="112" t="s">
        <v>103</v>
      </c>
      <c r="I247" s="222" t="s">
        <v>5</v>
      </c>
      <c r="J247" s="227">
        <v>92493.52</v>
      </c>
      <c r="K247" s="22"/>
      <c r="L247" s="298" t="s">
        <v>9</v>
      </c>
      <c r="M247" s="207">
        <v>385639.63</v>
      </c>
      <c r="N247" s="248">
        <f t="shared" si="17"/>
        <v>-293146.11</v>
      </c>
      <c r="O247" s="20"/>
      <c r="P247" s="58" t="str">
        <f t="shared" si="18"/>
        <v>待核对</v>
      </c>
      <c r="Q247" s="20"/>
      <c r="R247" s="20"/>
      <c r="S247" s="20"/>
      <c r="T247">
        <v>97</v>
      </c>
      <c r="U247">
        <v>317</v>
      </c>
    </row>
    <row r="248" spans="1:28" ht="13.9" customHeight="1">
      <c r="A248" s="147" t="str">
        <f>HYPERLINK("C:\Users\chizh\Desktop\ffcell\提取结果.xlsx#'02-关联交易等事项统计表-虎头公司-4内部关联现金流'!A1","[提取结果.xlsx]02-关联交易等事项统计表-虎头公司-4内部关联现金流")</f>
        <v>[提取结果.xlsx]02-关联交易等事项统计表-虎头公司-4内部关联现金流</v>
      </c>
      <c r="B248" s="9">
        <v>872</v>
      </c>
      <c r="C248" s="111" t="str">
        <f t="shared" si="23"/>
        <v>2级-1级</v>
      </c>
      <c r="D248" s="111" t="s">
        <v>66</v>
      </c>
      <c r="E248" s="111" t="s">
        <v>78</v>
      </c>
      <c r="F248" s="224" t="s">
        <v>64</v>
      </c>
      <c r="G248" s="111" t="s">
        <v>65</v>
      </c>
      <c r="H248" s="112" t="s">
        <v>699</v>
      </c>
      <c r="I248" s="222" t="s">
        <v>9</v>
      </c>
      <c r="J248" s="227">
        <v>90053.84</v>
      </c>
      <c r="K248" s="22"/>
      <c r="L248" s="298" t="s">
        <v>753</v>
      </c>
      <c r="M248" s="207">
        <v>90053.84</v>
      </c>
      <c r="N248" s="248">
        <f t="shared" si="17"/>
        <v>0</v>
      </c>
      <c r="O248" s="20"/>
      <c r="P248" s="58" t="str">
        <f t="shared" si="18"/>
        <v>OK</v>
      </c>
      <c r="Q248" s="20"/>
      <c r="R248" s="20"/>
      <c r="S248" s="20"/>
      <c r="T248">
        <v>53</v>
      </c>
      <c r="U248">
        <v>230</v>
      </c>
    </row>
    <row r="249" spans="1:28" ht="13.9" customHeight="1">
      <c r="A24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49" s="9">
        <v>86</v>
      </c>
      <c r="C249" s="111" t="str">
        <f t="shared" si="23"/>
        <v>2级-2级</v>
      </c>
      <c r="D249" s="111" t="s">
        <v>66</v>
      </c>
      <c r="E249" s="111" t="s">
        <v>81</v>
      </c>
      <c r="F249" s="111" t="s">
        <v>66</v>
      </c>
      <c r="G249" s="111" t="s">
        <v>169</v>
      </c>
      <c r="H249" s="112" t="s">
        <v>185</v>
      </c>
      <c r="I249" s="222" t="s">
        <v>5</v>
      </c>
      <c r="J249" s="227">
        <v>90000</v>
      </c>
      <c r="K249" s="22" t="s">
        <v>185</v>
      </c>
      <c r="L249" s="380" t="s">
        <v>9</v>
      </c>
      <c r="M249" s="384">
        <v>90000</v>
      </c>
      <c r="N249" s="248">
        <f t="shared" si="17"/>
        <v>0</v>
      </c>
      <c r="O249" s="20"/>
      <c r="P249" s="58" t="str">
        <f t="shared" si="18"/>
        <v>OK</v>
      </c>
      <c r="Q249" s="33"/>
      <c r="R249" s="33"/>
      <c r="S249" s="33"/>
      <c r="T249">
        <v>158</v>
      </c>
      <c r="U249">
        <v>231</v>
      </c>
    </row>
    <row r="250" spans="1:28" ht="13.9" customHeight="1">
      <c r="A25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50" s="9">
        <v>390</v>
      </c>
      <c r="C250" s="111" t="str">
        <f t="shared" si="23"/>
        <v>4级-2级</v>
      </c>
      <c r="D250" s="364" t="s">
        <v>72</v>
      </c>
      <c r="E250" s="379" t="s">
        <v>76</v>
      </c>
      <c r="F250" s="379" t="s">
        <v>66</v>
      </c>
      <c r="G250" s="379" t="s">
        <v>89</v>
      </c>
      <c r="H250" s="369" t="s">
        <v>165</v>
      </c>
      <c r="I250" s="372" t="s">
        <v>6</v>
      </c>
      <c r="J250" s="370">
        <v>89660</v>
      </c>
      <c r="K250" s="22"/>
      <c r="L250" s="262" t="s">
        <v>739</v>
      </c>
      <c r="M250" s="263">
        <v>1032840.48</v>
      </c>
      <c r="N250" s="248">
        <f t="shared" si="17"/>
        <v>-943180.48</v>
      </c>
      <c r="O250" s="20"/>
      <c r="P250" s="58" t="str">
        <f t="shared" si="18"/>
        <v>待核对</v>
      </c>
      <c r="Q250" s="20"/>
      <c r="R250" s="20"/>
      <c r="S250" s="20"/>
      <c r="T250">
        <v>56</v>
      </c>
      <c r="U250">
        <v>325</v>
      </c>
    </row>
    <row r="251" spans="1:28" ht="13.9" customHeight="1">
      <c r="A25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1" s="9">
        <v>274</v>
      </c>
      <c r="C251" s="111" t="str">
        <f t="shared" si="23"/>
        <v>3级-2级</v>
      </c>
      <c r="D251" s="111" t="s">
        <v>69</v>
      </c>
      <c r="E251" s="111" t="s">
        <v>334</v>
      </c>
      <c r="F251" s="111" t="s">
        <v>66</v>
      </c>
      <c r="G251" s="111" t="s">
        <v>335</v>
      </c>
      <c r="H251" s="76" t="s">
        <v>336</v>
      </c>
      <c r="I251" s="222" t="s">
        <v>9</v>
      </c>
      <c r="J251" s="227">
        <v>86583.84</v>
      </c>
      <c r="K251" s="22"/>
      <c r="L251" s="293" t="s">
        <v>5</v>
      </c>
      <c r="M251" s="207">
        <v>75114.429999999993</v>
      </c>
      <c r="N251" s="248">
        <f t="shared" si="17"/>
        <v>11469.410000000003</v>
      </c>
      <c r="O251" s="20"/>
      <c r="P251" s="58" t="str">
        <f t="shared" si="18"/>
        <v>待核对</v>
      </c>
      <c r="Q251" s="20"/>
      <c r="R251" s="20"/>
      <c r="S251" s="20"/>
      <c r="T251">
        <v>94</v>
      </c>
      <c r="U251">
        <v>55</v>
      </c>
    </row>
    <row r="252" spans="1:28" ht="13.9" customHeight="1">
      <c r="A252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52" s="9">
        <v>619</v>
      </c>
      <c r="C252" s="111" t="s">
        <v>500</v>
      </c>
      <c r="D252" s="111" t="s">
        <v>69</v>
      </c>
      <c r="E252" s="111" t="s">
        <v>158</v>
      </c>
      <c r="F252" s="111" t="s">
        <v>66</v>
      </c>
      <c r="G252" s="111" t="s">
        <v>184</v>
      </c>
      <c r="H252" s="76"/>
      <c r="I252" s="222" t="s">
        <v>9</v>
      </c>
      <c r="J252" s="227">
        <v>84845.87</v>
      </c>
      <c r="K252" s="22"/>
      <c r="L252" s="374" t="s">
        <v>3</v>
      </c>
      <c r="M252" s="207">
        <v>84845.87</v>
      </c>
      <c r="N252" s="248">
        <f t="shared" si="17"/>
        <v>0</v>
      </c>
      <c r="O252" s="20"/>
      <c r="P252" s="58" t="str">
        <f t="shared" si="18"/>
        <v>OK</v>
      </c>
      <c r="Q252" s="20"/>
      <c r="R252" s="20"/>
      <c r="S252" s="20"/>
      <c r="T252">
        <v>43</v>
      </c>
      <c r="U252">
        <v>232</v>
      </c>
    </row>
    <row r="253" spans="1:28" ht="13.9" customHeight="1">
      <c r="A253" s="147" t="str">
        <f>HYPERLINK("C:\Users\chizh\Desktop\ffcell\提取结果.xlsx#'4内部关联现金流-1'!A1","[提取结果.xlsx]4内部关联现金流-1")</f>
        <v>[提取结果.xlsx]4内部关联现金流-1</v>
      </c>
      <c r="B253" s="9">
        <v>518</v>
      </c>
      <c r="C253" s="111" t="str">
        <f t="shared" ref="C253:C264" si="24">TEXT(D253,"000")&amp;"-"&amp;TEXT(F253,"000")</f>
        <v>2级-3级</v>
      </c>
      <c r="D253" s="111" t="s">
        <v>66</v>
      </c>
      <c r="E253" s="111" t="s">
        <v>106</v>
      </c>
      <c r="F253" s="111" t="s">
        <v>69</v>
      </c>
      <c r="G253" s="111" t="s">
        <v>180</v>
      </c>
      <c r="H253" s="76" t="s">
        <v>430</v>
      </c>
      <c r="I253" s="222" t="s">
        <v>9</v>
      </c>
      <c r="J253" s="227">
        <f>27000+56688</f>
        <v>83688</v>
      </c>
      <c r="K253" s="22"/>
      <c r="L253" s="278" t="s">
        <v>751</v>
      </c>
      <c r="M253" s="279">
        <v>83688</v>
      </c>
      <c r="N253" s="248">
        <f t="shared" si="17"/>
        <v>0</v>
      </c>
      <c r="O253" s="20"/>
      <c r="P253" s="58" t="str">
        <f t="shared" si="18"/>
        <v>OK</v>
      </c>
      <c r="Q253" s="20"/>
      <c r="R253" s="20"/>
      <c r="S253" s="20"/>
      <c r="T253">
        <v>27</v>
      </c>
      <c r="U253">
        <v>233</v>
      </c>
    </row>
    <row r="254" spans="1:28" ht="13.9" customHeight="1">
      <c r="A25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54" s="9">
        <v>192</v>
      </c>
      <c r="C254" s="111" t="str">
        <f t="shared" si="24"/>
        <v>2级-1级</v>
      </c>
      <c r="D254" s="111" t="s">
        <v>66</v>
      </c>
      <c r="E254" s="111" t="s">
        <v>253</v>
      </c>
      <c r="F254" s="111" t="s">
        <v>64</v>
      </c>
      <c r="G254" s="111" t="s">
        <v>210</v>
      </c>
      <c r="H254" s="194" t="s">
        <v>256</v>
      </c>
      <c r="I254" s="222" t="s">
        <v>5</v>
      </c>
      <c r="J254" s="227">
        <v>82500</v>
      </c>
      <c r="K254" s="22" t="s">
        <v>91</v>
      </c>
      <c r="L254" s="23" t="s">
        <v>24</v>
      </c>
      <c r="M254" s="238">
        <v>82500</v>
      </c>
      <c r="N254" s="248">
        <f t="shared" si="17"/>
        <v>0</v>
      </c>
      <c r="O254" s="20"/>
      <c r="P254" s="58" t="str">
        <f t="shared" si="18"/>
        <v>OK</v>
      </c>
      <c r="Q254" s="20"/>
      <c r="R254" s="20"/>
      <c r="S254" s="20"/>
      <c r="T254" s="149">
        <v>2</v>
      </c>
      <c r="U254">
        <v>234</v>
      </c>
    </row>
    <row r="255" spans="1:28" ht="13.9" customHeight="1">
      <c r="A255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55" s="9">
        <v>308</v>
      </c>
      <c r="C255" s="111" t="str">
        <f t="shared" si="24"/>
        <v>4级-3级</v>
      </c>
      <c r="D255" s="111" t="s">
        <v>72</v>
      </c>
      <c r="E255" s="111" t="s">
        <v>97</v>
      </c>
      <c r="F255" s="111" t="s">
        <v>69</v>
      </c>
      <c r="G255" s="111" t="s">
        <v>347</v>
      </c>
      <c r="H255" s="194" t="s">
        <v>165</v>
      </c>
      <c r="I255" s="222" t="s">
        <v>6</v>
      </c>
      <c r="J255" s="227">
        <v>81509.070000000007</v>
      </c>
      <c r="K255" s="22"/>
      <c r="L255" s="278" t="s">
        <v>754</v>
      </c>
      <c r="M255" s="279">
        <v>81509.070000000007</v>
      </c>
      <c r="N255" s="248">
        <f t="shared" si="17"/>
        <v>0</v>
      </c>
      <c r="O255" s="20"/>
      <c r="P255" s="58" t="str">
        <f t="shared" si="18"/>
        <v>OK</v>
      </c>
      <c r="Q255" s="20"/>
      <c r="R255" s="20"/>
      <c r="S255" s="20"/>
      <c r="T255">
        <v>16</v>
      </c>
      <c r="U255">
        <v>235</v>
      </c>
    </row>
    <row r="256" spans="1:28" ht="13.9" customHeight="1">
      <c r="A25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56" s="9">
        <v>332</v>
      </c>
      <c r="C256" s="111" t="str">
        <f t="shared" si="24"/>
        <v>4级-3级</v>
      </c>
      <c r="D256" s="111" t="s">
        <v>72</v>
      </c>
      <c r="E256" s="111" t="s">
        <v>97</v>
      </c>
      <c r="F256" s="111" t="s">
        <v>69</v>
      </c>
      <c r="G256" s="111" t="s">
        <v>358</v>
      </c>
      <c r="H256" s="194" t="s">
        <v>306</v>
      </c>
      <c r="I256" s="222" t="s">
        <v>3</v>
      </c>
      <c r="J256" s="227">
        <v>81113.7</v>
      </c>
      <c r="K256" s="22"/>
      <c r="L256" s="278" t="s">
        <v>9</v>
      </c>
      <c r="M256" s="279">
        <v>81113.7</v>
      </c>
      <c r="N256" s="248">
        <f t="shared" si="17"/>
        <v>0</v>
      </c>
      <c r="O256" s="20"/>
      <c r="P256" s="58" t="str">
        <f t="shared" si="18"/>
        <v>OK</v>
      </c>
      <c r="Q256" s="20"/>
      <c r="R256" s="20"/>
      <c r="S256" s="20"/>
      <c r="T256">
        <v>40</v>
      </c>
      <c r="U256">
        <v>236</v>
      </c>
    </row>
    <row r="257" spans="1:28" ht="13.9" customHeight="1">
      <c r="A257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57" s="9">
        <v>56</v>
      </c>
      <c r="C257" s="111" t="str">
        <f t="shared" si="24"/>
        <v>3级-4级</v>
      </c>
      <c r="D257" s="111" t="s">
        <v>69</v>
      </c>
      <c r="E257" s="111" t="s">
        <v>121</v>
      </c>
      <c r="F257" s="111" t="s">
        <v>72</v>
      </c>
      <c r="G257" s="111" t="s">
        <v>76</v>
      </c>
      <c r="H257" s="112" t="s">
        <v>166</v>
      </c>
      <c r="I257" s="222" t="s">
        <v>5</v>
      </c>
      <c r="J257" s="227">
        <v>76484.899999999994</v>
      </c>
      <c r="K257" s="22"/>
      <c r="L257" s="298" t="s">
        <v>748</v>
      </c>
      <c r="M257" s="207">
        <v>93014.9</v>
      </c>
      <c r="N257" s="248">
        <f t="shared" si="17"/>
        <v>-16530</v>
      </c>
      <c r="O257" s="20"/>
      <c r="P257" s="58" t="str">
        <f t="shared" si="18"/>
        <v>待核对</v>
      </c>
      <c r="Q257" s="33"/>
      <c r="R257" s="33"/>
      <c r="S257" s="33"/>
      <c r="T257">
        <v>128</v>
      </c>
      <c r="U257">
        <v>302</v>
      </c>
    </row>
    <row r="258" spans="1:28" ht="13.9" customHeight="1">
      <c r="A258" s="147" t="str">
        <f>HYPERLINK("C:\Users\chizh\Desktop\ffcell\提取结果.xlsx#'4内部关联现金流'!A1","[提取结果.xlsx]4内部关联现金流")</f>
        <v>[提取结果.xlsx]4内部关联现金流</v>
      </c>
      <c r="B258" s="9">
        <v>460</v>
      </c>
      <c r="C258" s="111" t="str">
        <f t="shared" si="24"/>
        <v>3级-3级</v>
      </c>
      <c r="D258" s="228" t="s">
        <v>69</v>
      </c>
      <c r="E258" s="111" t="s">
        <v>80</v>
      </c>
      <c r="F258" s="228" t="s">
        <v>69</v>
      </c>
      <c r="G258" s="228" t="s">
        <v>102</v>
      </c>
      <c r="H258" s="102" t="s">
        <v>380</v>
      </c>
      <c r="I258" s="222" t="s">
        <v>3</v>
      </c>
      <c r="J258" s="229">
        <v>75716.800000000003</v>
      </c>
      <c r="K258" s="22"/>
      <c r="L258" s="302" t="s">
        <v>6</v>
      </c>
      <c r="M258" s="279">
        <v>75716.800000000003</v>
      </c>
      <c r="N258" s="248">
        <f t="shared" si="17"/>
        <v>0</v>
      </c>
      <c r="O258" s="20"/>
      <c r="P258" s="58" t="str">
        <f t="shared" si="18"/>
        <v>OK</v>
      </c>
      <c r="Q258" s="20"/>
      <c r="R258" s="20"/>
      <c r="S258" s="20"/>
      <c r="T258">
        <v>41</v>
      </c>
      <c r="U258">
        <v>237</v>
      </c>
    </row>
    <row r="259" spans="1:28" ht="13.9" customHeight="1">
      <c r="A259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59" s="9">
        <v>701</v>
      </c>
      <c r="C259" s="218" t="str">
        <f t="shared" si="24"/>
        <v>3级-4级</v>
      </c>
      <c r="D259" s="218" t="s">
        <v>69</v>
      </c>
      <c r="E259" s="218" t="s">
        <v>371</v>
      </c>
      <c r="F259" s="218" t="s">
        <v>72</v>
      </c>
      <c r="G259" s="218" t="s">
        <v>97</v>
      </c>
      <c r="H259" s="144" t="s">
        <v>609</v>
      </c>
      <c r="I259" s="195" t="s">
        <v>6</v>
      </c>
      <c r="J259" s="227">
        <v>75600</v>
      </c>
      <c r="K259" s="22"/>
      <c r="L259" s="278" t="s">
        <v>3</v>
      </c>
      <c r="M259" s="279">
        <v>75600</v>
      </c>
      <c r="N259" s="248">
        <f t="shared" ref="N259:N322" si="25">J259-M259</f>
        <v>0</v>
      </c>
      <c r="O259" s="20"/>
      <c r="P259" s="58" t="str">
        <f t="shared" ref="P259:P326" si="26">IF(N259=0,"OK","待核对")</f>
        <v>OK</v>
      </c>
      <c r="Q259" s="20"/>
      <c r="R259" s="20"/>
      <c r="S259" s="20"/>
      <c r="T259">
        <v>208</v>
      </c>
      <c r="U259">
        <v>238</v>
      </c>
    </row>
    <row r="260" spans="1:28" ht="13.9" customHeight="1">
      <c r="A260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60" s="9">
        <v>283</v>
      </c>
      <c r="C260" s="111" t="str">
        <f t="shared" si="24"/>
        <v>2级-4级</v>
      </c>
      <c r="D260" s="111" t="s">
        <v>66</v>
      </c>
      <c r="E260" s="111" t="s">
        <v>337</v>
      </c>
      <c r="F260" s="111" t="s">
        <v>72</v>
      </c>
      <c r="G260" s="111" t="s">
        <v>76</v>
      </c>
      <c r="H260" s="219" t="s">
        <v>165</v>
      </c>
      <c r="I260" s="222" t="s">
        <v>5</v>
      </c>
      <c r="J260" s="227">
        <v>72703.13</v>
      </c>
      <c r="K260" s="22" t="s">
        <v>165</v>
      </c>
      <c r="L260" s="380" t="s">
        <v>6</v>
      </c>
      <c r="M260" s="384">
        <v>72703.13</v>
      </c>
      <c r="N260" s="248">
        <f t="shared" si="25"/>
        <v>0</v>
      </c>
      <c r="O260" s="20"/>
      <c r="P260" s="58" t="str">
        <f t="shared" si="26"/>
        <v>OK</v>
      </c>
      <c r="Q260" s="20"/>
      <c r="R260" s="20"/>
      <c r="S260" s="20"/>
      <c r="T260">
        <v>103</v>
      </c>
      <c r="U260">
        <v>239</v>
      </c>
      <c r="V260" s="162"/>
      <c r="W260" s="162"/>
      <c r="X260" s="162"/>
      <c r="Y260" s="162"/>
      <c r="Z260" s="162"/>
      <c r="AA260" s="162"/>
      <c r="AB260" s="162"/>
    </row>
    <row r="261" spans="1:28" ht="13.9" customHeight="1">
      <c r="A261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61" s="9">
        <v>676</v>
      </c>
      <c r="C261" s="218" t="str">
        <f t="shared" si="24"/>
        <v>3级-3级</v>
      </c>
      <c r="D261" s="218" t="s">
        <v>69</v>
      </c>
      <c r="E261" s="218" t="s">
        <v>195</v>
      </c>
      <c r="F261" s="218" t="s">
        <v>69</v>
      </c>
      <c r="G261" s="218" t="s">
        <v>196</v>
      </c>
      <c r="H261" s="144" t="s">
        <v>557</v>
      </c>
      <c r="I261" s="195" t="s">
        <v>5</v>
      </c>
      <c r="J261" s="234">
        <v>72000</v>
      </c>
      <c r="K261" s="22"/>
      <c r="L261" s="298" t="s">
        <v>9</v>
      </c>
      <c r="M261" s="207">
        <v>72000</v>
      </c>
      <c r="N261" s="248">
        <f t="shared" si="25"/>
        <v>0</v>
      </c>
      <c r="O261" s="20"/>
      <c r="P261" s="58" t="str">
        <f t="shared" si="26"/>
        <v>OK</v>
      </c>
      <c r="Q261" s="20"/>
      <c r="R261" s="20"/>
      <c r="S261" s="20"/>
      <c r="T261">
        <v>55</v>
      </c>
      <c r="U261">
        <v>240</v>
      </c>
    </row>
    <row r="262" spans="1:28" ht="13.9" customHeight="1">
      <c r="A262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262" s="9">
        <v>108</v>
      </c>
      <c r="C262" s="111" t="str">
        <f t="shared" si="24"/>
        <v>3级-2级</v>
      </c>
      <c r="D262" s="111" t="s">
        <v>69</v>
      </c>
      <c r="E262" s="111" t="s">
        <v>170</v>
      </c>
      <c r="F262" s="111" t="s">
        <v>66</v>
      </c>
      <c r="G262" s="111" t="s">
        <v>81</v>
      </c>
      <c r="H262" s="112"/>
      <c r="I262" s="222" t="s">
        <v>6</v>
      </c>
      <c r="J262" s="227">
        <v>70289.490000000005</v>
      </c>
      <c r="K262" s="22"/>
      <c r="L262" s="237" t="s">
        <v>9</v>
      </c>
      <c r="M262" s="249">
        <v>70289.490000000005</v>
      </c>
      <c r="N262" s="248">
        <f t="shared" si="25"/>
        <v>0</v>
      </c>
      <c r="O262" s="20"/>
      <c r="P262" s="58" t="str">
        <f t="shared" si="26"/>
        <v>OK</v>
      </c>
      <c r="Q262" s="20"/>
      <c r="R262" s="20"/>
      <c r="S262" s="20"/>
      <c r="T262">
        <v>25</v>
      </c>
      <c r="U262">
        <v>241</v>
      </c>
      <c r="X262" t="s">
        <v>713</v>
      </c>
    </row>
    <row r="263" spans="1:28" ht="13.9" customHeight="1">
      <c r="A263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63" s="9">
        <v>364</v>
      </c>
      <c r="C263" s="224" t="str">
        <f t="shared" si="24"/>
        <v>4级-3级</v>
      </c>
      <c r="D263" s="111" t="s">
        <v>72</v>
      </c>
      <c r="E263" s="111" t="s">
        <v>76</v>
      </c>
      <c r="F263" s="231" t="s">
        <v>69</v>
      </c>
      <c r="G263" s="231" t="s">
        <v>351</v>
      </c>
      <c r="H263" s="194" t="s">
        <v>306</v>
      </c>
      <c r="I263" s="222" t="s">
        <v>3</v>
      </c>
      <c r="J263" s="227">
        <v>69903.22</v>
      </c>
      <c r="K263" s="22"/>
      <c r="L263" s="278" t="s">
        <v>752</v>
      </c>
      <c r="M263" s="279">
        <v>115751.14</v>
      </c>
      <c r="N263" s="248">
        <f t="shared" si="25"/>
        <v>-45847.92</v>
      </c>
      <c r="O263" s="20"/>
      <c r="P263" s="58" t="str">
        <f t="shared" si="26"/>
        <v>待核对</v>
      </c>
      <c r="Q263" s="20"/>
      <c r="R263" s="20"/>
      <c r="S263" s="20"/>
      <c r="T263">
        <v>27</v>
      </c>
      <c r="U263">
        <v>307</v>
      </c>
    </row>
    <row r="264" spans="1:28" ht="13.9" customHeight="1">
      <c r="A264" s="147" t="str">
        <f>HYPERLINK("C:\Users\chizh\Desktop\ffcell\提取结果.xlsx#'4内部关联现金流'!A1","[提取结果.xlsx]4内部关联现金流")</f>
        <v>[提取结果.xlsx]4内部关联现金流</v>
      </c>
      <c r="B264" s="9">
        <v>451</v>
      </c>
      <c r="C264" s="111" t="str">
        <f t="shared" si="24"/>
        <v>2级-2级</v>
      </c>
      <c r="D264" s="228" t="s">
        <v>66</v>
      </c>
      <c r="E264" s="111" t="s">
        <v>80</v>
      </c>
      <c r="F264" s="228" t="s">
        <v>66</v>
      </c>
      <c r="G264" s="228" t="s">
        <v>90</v>
      </c>
      <c r="H264" s="102" t="s">
        <v>383</v>
      </c>
      <c r="I264" s="222" t="s">
        <v>6</v>
      </c>
      <c r="J264" s="234">
        <v>68760</v>
      </c>
      <c r="K264" s="22" t="s">
        <v>297</v>
      </c>
      <c r="L264" s="237" t="s">
        <v>3</v>
      </c>
      <c r="M264" s="249">
        <v>68760</v>
      </c>
      <c r="N264" s="248">
        <f t="shared" si="25"/>
        <v>0</v>
      </c>
      <c r="O264" s="20"/>
      <c r="P264" s="58" t="str">
        <f t="shared" si="26"/>
        <v>OK</v>
      </c>
      <c r="Q264" s="20"/>
      <c r="R264" s="20"/>
      <c r="S264" s="20"/>
      <c r="T264">
        <v>32</v>
      </c>
      <c r="U264">
        <v>242</v>
      </c>
    </row>
    <row r="265" spans="1:28" ht="13.9" customHeight="1">
      <c r="A26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65" s="9">
        <v>621</v>
      </c>
      <c r="C265" s="111" t="s">
        <v>506</v>
      </c>
      <c r="D265" s="111" t="s">
        <v>66</v>
      </c>
      <c r="E265" s="111" t="s">
        <v>88</v>
      </c>
      <c r="F265" s="111" t="s">
        <v>66</v>
      </c>
      <c r="G265" s="111" t="s">
        <v>175</v>
      </c>
      <c r="H265" s="194" t="s">
        <v>346</v>
      </c>
      <c r="I265" s="222" t="s">
        <v>6</v>
      </c>
      <c r="J265" s="227">
        <v>67756</v>
      </c>
      <c r="K265" s="217" t="s">
        <v>513</v>
      </c>
      <c r="L265" s="237" t="s">
        <v>3</v>
      </c>
      <c r="M265" s="249">
        <v>67756</v>
      </c>
      <c r="N265" s="248">
        <f t="shared" si="25"/>
        <v>0</v>
      </c>
      <c r="O265" s="20"/>
      <c r="P265" s="58" t="str">
        <f t="shared" si="26"/>
        <v>OK</v>
      </c>
      <c r="Q265" s="20"/>
      <c r="R265" s="20"/>
      <c r="S265" s="20"/>
      <c r="T265">
        <v>45</v>
      </c>
      <c r="U265">
        <v>243</v>
      </c>
    </row>
    <row r="266" spans="1:28" ht="13.9" customHeight="1">
      <c r="A266" s="147" t="str">
        <f>HYPERLINK("C:\Users\chizh\Desktop\ffcell\提取结果.xlsx#'4内部关联现金流'!A1","[提取结果.xlsx]4内部关联现金流")</f>
        <v>[提取结果.xlsx]4内部关联现金流</v>
      </c>
      <c r="B266" s="9">
        <v>501</v>
      </c>
      <c r="C266" s="111" t="str">
        <f>TEXT(D266,"000")&amp;"-"&amp;TEXT(F266,"000")</f>
        <v>3级-2级</v>
      </c>
      <c r="D266" s="111" t="s">
        <v>69</v>
      </c>
      <c r="E266" s="111" t="s">
        <v>199</v>
      </c>
      <c r="F266" s="98" t="s">
        <v>66</v>
      </c>
      <c r="G266" s="98" t="s">
        <v>175</v>
      </c>
      <c r="H266" s="220" t="s">
        <v>403</v>
      </c>
      <c r="I266" s="222" t="s">
        <v>6</v>
      </c>
      <c r="J266" s="227">
        <v>67750</v>
      </c>
      <c r="K266" s="22" t="s">
        <v>513</v>
      </c>
      <c r="L266" s="380" t="s">
        <v>3</v>
      </c>
      <c r="M266" s="383">
        <v>67750</v>
      </c>
      <c r="N266" s="248">
        <f t="shared" si="25"/>
        <v>0</v>
      </c>
      <c r="O266" s="20"/>
      <c r="P266" s="58" t="str">
        <f t="shared" si="26"/>
        <v>OK</v>
      </c>
      <c r="Q266" s="20"/>
      <c r="R266" s="20"/>
      <c r="S266" s="20"/>
      <c r="T266">
        <v>90</v>
      </c>
      <c r="U266">
        <v>244</v>
      </c>
      <c r="V266" s="162"/>
      <c r="W266" s="162"/>
      <c r="X266" s="162"/>
      <c r="Y266" s="162"/>
      <c r="Z266" s="162"/>
      <c r="AA266" s="162"/>
      <c r="AB266" s="162"/>
    </row>
    <row r="267" spans="1:28" ht="13.9" customHeight="1">
      <c r="A26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67" s="9">
        <v>813</v>
      </c>
      <c r="C267" s="218" t="str">
        <f>TEXT(D267,"000")&amp;"-"&amp;TEXT(F267,"000")</f>
        <v>3级-4级</v>
      </c>
      <c r="D267" s="218" t="s">
        <v>69</v>
      </c>
      <c r="E267" s="218" t="s">
        <v>352</v>
      </c>
      <c r="F267" s="218" t="s">
        <v>72</v>
      </c>
      <c r="G267" s="218" t="s">
        <v>76</v>
      </c>
      <c r="H267" s="144" t="s">
        <v>687</v>
      </c>
      <c r="I267" s="195" t="s">
        <v>5</v>
      </c>
      <c r="J267" s="227">
        <v>67036.399999999994</v>
      </c>
      <c r="K267" s="54"/>
      <c r="L267" s="314" t="s">
        <v>748</v>
      </c>
      <c r="M267" s="315">
        <v>67036.399999999994</v>
      </c>
      <c r="N267" s="248">
        <f t="shared" si="25"/>
        <v>0</v>
      </c>
      <c r="O267" s="58"/>
      <c r="P267" s="58" t="str">
        <f t="shared" si="26"/>
        <v>OK</v>
      </c>
      <c r="Q267" s="58"/>
      <c r="R267" s="58"/>
      <c r="S267" s="58"/>
      <c r="T267">
        <v>479</v>
      </c>
      <c r="U267">
        <v>245</v>
      </c>
      <c r="V267" s="162"/>
      <c r="W267" s="162"/>
      <c r="X267" s="162"/>
      <c r="Y267" s="162"/>
      <c r="Z267" s="162"/>
      <c r="AA267" s="162"/>
      <c r="AB267" s="162"/>
    </row>
    <row r="268" spans="1:28" ht="13.9" customHeight="1">
      <c r="A268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68" s="9">
        <v>589</v>
      </c>
      <c r="C268" s="111" t="s">
        <v>500</v>
      </c>
      <c r="D268" s="111" t="s">
        <v>69</v>
      </c>
      <c r="E268" s="111" t="s">
        <v>158</v>
      </c>
      <c r="F268" s="111" t="s">
        <v>66</v>
      </c>
      <c r="G268" s="111" t="s">
        <v>109</v>
      </c>
      <c r="H268" s="76"/>
      <c r="I268" s="222" t="s">
        <v>3</v>
      </c>
      <c r="J268" s="227">
        <v>66828</v>
      </c>
      <c r="K268" s="22"/>
      <c r="L268" s="348" t="s">
        <v>9</v>
      </c>
      <c r="M268" s="207">
        <v>66828</v>
      </c>
      <c r="N268" s="248">
        <f t="shared" si="25"/>
        <v>0</v>
      </c>
      <c r="O268" s="20"/>
      <c r="P268" s="58" t="str">
        <f t="shared" si="26"/>
        <v>OK</v>
      </c>
      <c r="Q268" s="20"/>
      <c r="R268" s="20"/>
      <c r="S268" s="20"/>
      <c r="T268">
        <v>11</v>
      </c>
      <c r="U268">
        <v>246</v>
      </c>
    </row>
    <row r="269" spans="1:28" ht="13.9" customHeight="1">
      <c r="A26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69" s="9">
        <v>78</v>
      </c>
      <c r="C269" s="111" t="str">
        <f t="shared" ref="C269:C274" si="27">TEXT(D269,"000")&amp;"-"&amp;TEXT(F269,"000")</f>
        <v>2级-1级</v>
      </c>
      <c r="D269" s="111" t="s">
        <v>66</v>
      </c>
      <c r="E269" s="111" t="s">
        <v>81</v>
      </c>
      <c r="F269" s="111" t="s">
        <v>64</v>
      </c>
      <c r="G269" s="111" t="s">
        <v>65</v>
      </c>
      <c r="H269" s="219" t="s">
        <v>101</v>
      </c>
      <c r="I269" s="97" t="s">
        <v>7</v>
      </c>
      <c r="J269" s="227">
        <v>66422.880000000005</v>
      </c>
      <c r="K269" s="22" t="s">
        <v>101</v>
      </c>
      <c r="L269" s="23" t="s">
        <v>5</v>
      </c>
      <c r="M269" s="238">
        <v>55352.4</v>
      </c>
      <c r="N269" s="248">
        <f t="shared" si="25"/>
        <v>11070.480000000003</v>
      </c>
      <c r="O269" s="20"/>
      <c r="P269" s="58" t="str">
        <f t="shared" si="26"/>
        <v>待核对</v>
      </c>
      <c r="Q269" s="33"/>
      <c r="R269" s="33"/>
      <c r="S269" s="33"/>
      <c r="T269">
        <v>150</v>
      </c>
      <c r="U269">
        <v>56</v>
      </c>
      <c r="X269" t="s">
        <v>709</v>
      </c>
    </row>
    <row r="270" spans="1:28" ht="13.9" customHeight="1">
      <c r="A270" s="147" t="str">
        <f>HYPERLINK("C:\Users\chizh\Desktop\ffcell\提取结果.xlsx#'4内部关联现金流'!A1","[提取结果.xlsx]4内部关联现金流")</f>
        <v>[提取结果.xlsx]4内部关联现金流</v>
      </c>
      <c r="B270" s="9">
        <v>477</v>
      </c>
      <c r="C270" s="111" t="str">
        <f t="shared" si="27"/>
        <v>4级-4级</v>
      </c>
      <c r="D270" s="228" t="s">
        <v>72</v>
      </c>
      <c r="E270" s="111" t="s">
        <v>80</v>
      </c>
      <c r="F270" s="228" t="s">
        <v>72</v>
      </c>
      <c r="G270" s="228" t="s">
        <v>76</v>
      </c>
      <c r="H270" s="102" t="s">
        <v>389</v>
      </c>
      <c r="I270" s="222" t="s">
        <v>5</v>
      </c>
      <c r="J270" s="229">
        <v>66086.84</v>
      </c>
      <c r="K270" s="22"/>
      <c r="L270" s="300" t="s">
        <v>742</v>
      </c>
      <c r="M270" s="301">
        <v>458312.98</v>
      </c>
      <c r="N270" s="248">
        <f t="shared" si="25"/>
        <v>-392226.14</v>
      </c>
      <c r="O270" s="20"/>
      <c r="P270" s="58" t="str">
        <f t="shared" si="26"/>
        <v>待核对</v>
      </c>
      <c r="Q270" s="20"/>
      <c r="R270" s="20"/>
      <c r="S270" s="20"/>
      <c r="T270">
        <v>58</v>
      </c>
      <c r="U270">
        <v>318</v>
      </c>
    </row>
    <row r="271" spans="1:28" ht="13.9" customHeight="1">
      <c r="A271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71" s="9">
        <v>80</v>
      </c>
      <c r="C271" s="111" t="str">
        <f t="shared" si="27"/>
        <v>2级-2级</v>
      </c>
      <c r="D271" s="111" t="s">
        <v>66</v>
      </c>
      <c r="E271" s="111" t="s">
        <v>81</v>
      </c>
      <c r="F271" s="111" t="s">
        <v>66</v>
      </c>
      <c r="G271" s="111" t="s">
        <v>184</v>
      </c>
      <c r="H271" s="112" t="s">
        <v>183</v>
      </c>
      <c r="I271" s="97" t="s">
        <v>24</v>
      </c>
      <c r="J271" s="227">
        <v>65910.41</v>
      </c>
      <c r="K271" s="22"/>
      <c r="L271" s="317" t="s">
        <v>11</v>
      </c>
      <c r="M271" s="207">
        <v>65910.41</v>
      </c>
      <c r="N271" s="248">
        <f t="shared" si="25"/>
        <v>0</v>
      </c>
      <c r="O271" s="20"/>
      <c r="P271" s="58" t="str">
        <f t="shared" si="26"/>
        <v>OK</v>
      </c>
      <c r="Q271" s="33"/>
      <c r="R271" s="33"/>
      <c r="S271" s="33"/>
      <c r="T271">
        <v>152</v>
      </c>
      <c r="U271">
        <v>247</v>
      </c>
    </row>
    <row r="272" spans="1:28" ht="13.9" customHeight="1">
      <c r="A272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72" s="9">
        <v>53</v>
      </c>
      <c r="C272" s="111" t="str">
        <f t="shared" si="27"/>
        <v>3级-3级</v>
      </c>
      <c r="D272" s="111" t="s">
        <v>69</v>
      </c>
      <c r="E272" s="111" t="s">
        <v>117</v>
      </c>
      <c r="F272" s="111" t="s">
        <v>69</v>
      </c>
      <c r="G272" s="111" t="s">
        <v>158</v>
      </c>
      <c r="H272" s="112" t="s">
        <v>159</v>
      </c>
      <c r="I272" s="222" t="s">
        <v>9</v>
      </c>
      <c r="J272" s="227">
        <v>64160</v>
      </c>
      <c r="K272" s="22"/>
      <c r="L272" s="237" t="s">
        <v>3</v>
      </c>
      <c r="M272" s="238">
        <v>64160</v>
      </c>
      <c r="N272" s="248">
        <f t="shared" si="25"/>
        <v>0</v>
      </c>
      <c r="O272" s="20"/>
      <c r="P272" s="58" t="str">
        <f t="shared" si="26"/>
        <v>OK</v>
      </c>
      <c r="Q272" s="33"/>
      <c r="R272" s="33"/>
      <c r="S272" s="33"/>
      <c r="T272">
        <v>125</v>
      </c>
      <c r="U272">
        <v>248</v>
      </c>
    </row>
    <row r="273" spans="1:28" ht="13.9" customHeight="1">
      <c r="A273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73" s="9">
        <v>769</v>
      </c>
      <c r="C273" s="218" t="str">
        <f t="shared" si="27"/>
        <v>3级-2级</v>
      </c>
      <c r="D273" s="218" t="s">
        <v>69</v>
      </c>
      <c r="E273" s="218" t="s">
        <v>161</v>
      </c>
      <c r="F273" s="218" t="s">
        <v>66</v>
      </c>
      <c r="G273" s="218" t="s">
        <v>78</v>
      </c>
      <c r="H273" s="220" t="s">
        <v>669</v>
      </c>
      <c r="I273" s="195" t="s">
        <v>3</v>
      </c>
      <c r="J273" s="227">
        <v>63299</v>
      </c>
      <c r="K273" s="22" t="s">
        <v>403</v>
      </c>
      <c r="L273" s="237" t="s">
        <v>6</v>
      </c>
      <c r="M273" s="249">
        <v>63299</v>
      </c>
      <c r="N273" s="248">
        <f t="shared" si="25"/>
        <v>0</v>
      </c>
      <c r="O273" s="20"/>
      <c r="P273" s="58" t="str">
        <f t="shared" si="26"/>
        <v>OK</v>
      </c>
      <c r="Q273" s="20"/>
      <c r="R273" s="20"/>
      <c r="S273" s="20"/>
      <c r="T273">
        <v>379</v>
      </c>
      <c r="U273">
        <v>249</v>
      </c>
      <c r="V273" s="162"/>
      <c r="W273" s="162"/>
      <c r="X273" s="162"/>
      <c r="Y273" s="162"/>
      <c r="Z273" s="162"/>
      <c r="AA273" s="162"/>
      <c r="AB273" s="162"/>
    </row>
    <row r="274" spans="1:28" ht="13.9" customHeight="1">
      <c r="A27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74" s="9">
        <v>351</v>
      </c>
      <c r="C274" s="224" t="str">
        <f t="shared" si="27"/>
        <v>4级-3级</v>
      </c>
      <c r="D274" s="111" t="s">
        <v>72</v>
      </c>
      <c r="E274" s="111" t="s">
        <v>76</v>
      </c>
      <c r="F274" s="231" t="s">
        <v>69</v>
      </c>
      <c r="G274" s="231" t="s">
        <v>161</v>
      </c>
      <c r="H274" s="194" t="s">
        <v>306</v>
      </c>
      <c r="I274" s="222" t="s">
        <v>3</v>
      </c>
      <c r="J274" s="227">
        <v>63122.1</v>
      </c>
      <c r="K274" s="22"/>
      <c r="L274" s="278" t="s">
        <v>9</v>
      </c>
      <c r="M274" s="279">
        <v>63122.1</v>
      </c>
      <c r="N274" s="248">
        <f t="shared" si="25"/>
        <v>0</v>
      </c>
      <c r="O274" s="20"/>
      <c r="P274" s="58" t="str">
        <f t="shared" si="26"/>
        <v>OK</v>
      </c>
      <c r="Q274" s="20"/>
      <c r="R274" s="20"/>
      <c r="S274" s="20"/>
      <c r="T274">
        <v>14</v>
      </c>
      <c r="U274">
        <v>250</v>
      </c>
    </row>
    <row r="275" spans="1:28" ht="13.5" customHeight="1">
      <c r="A275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75" s="9">
        <v>648</v>
      </c>
      <c r="C275" s="111" t="s">
        <v>511</v>
      </c>
      <c r="D275" s="111" t="s">
        <v>66</v>
      </c>
      <c r="E275" s="111" t="s">
        <v>175</v>
      </c>
      <c r="F275" s="111" t="s">
        <v>72</v>
      </c>
      <c r="G275" s="111" t="s">
        <v>264</v>
      </c>
      <c r="H275" s="194" t="s">
        <v>513</v>
      </c>
      <c r="I275" s="222" t="s">
        <v>3</v>
      </c>
      <c r="J275" s="227">
        <v>62900</v>
      </c>
      <c r="K275" s="22"/>
      <c r="L275" s="278" t="s">
        <v>6</v>
      </c>
      <c r="M275" s="279">
        <v>62900</v>
      </c>
      <c r="N275" s="248">
        <f t="shared" si="25"/>
        <v>0</v>
      </c>
      <c r="O275" s="20"/>
      <c r="P275" s="58" t="str">
        <f t="shared" si="26"/>
        <v>OK</v>
      </c>
      <c r="Q275" s="20"/>
      <c r="R275" s="20"/>
      <c r="S275" s="20"/>
      <c r="T275">
        <v>74</v>
      </c>
      <c r="U275">
        <v>251</v>
      </c>
    </row>
    <row r="276" spans="1:28" ht="13.5" customHeight="1">
      <c r="A27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76" s="9">
        <v>762</v>
      </c>
      <c r="C276" s="218" t="str">
        <f t="shared" ref="C276:C292" si="28">TEXT(D276,"000")&amp;"-"&amp;TEXT(F276,"000")</f>
        <v>3级-1级</v>
      </c>
      <c r="D276" s="218" t="s">
        <v>69</v>
      </c>
      <c r="E276" s="218" t="s">
        <v>161</v>
      </c>
      <c r="F276" s="218" t="s">
        <v>64</v>
      </c>
      <c r="G276" s="218" t="s">
        <v>65</v>
      </c>
      <c r="H276" s="220" t="s">
        <v>669</v>
      </c>
      <c r="I276" s="195" t="s">
        <v>3</v>
      </c>
      <c r="J276" s="227">
        <v>59631</v>
      </c>
      <c r="K276" s="22"/>
      <c r="L276" s="314" t="s">
        <v>753</v>
      </c>
      <c r="M276" s="315">
        <v>59631</v>
      </c>
      <c r="N276" s="248">
        <f t="shared" si="25"/>
        <v>0</v>
      </c>
      <c r="O276" s="20"/>
      <c r="P276" s="58" t="str">
        <f t="shared" si="26"/>
        <v>OK</v>
      </c>
      <c r="Q276" s="20"/>
      <c r="R276" s="20"/>
      <c r="S276" s="20"/>
      <c r="T276">
        <v>372</v>
      </c>
      <c r="U276">
        <v>252</v>
      </c>
    </row>
    <row r="277" spans="1:28" ht="12.75" customHeight="1">
      <c r="A277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77" s="9">
        <v>671</v>
      </c>
      <c r="C277" s="218" t="str">
        <f t="shared" si="28"/>
        <v>3级-1级</v>
      </c>
      <c r="D277" s="218" t="s">
        <v>69</v>
      </c>
      <c r="E277" s="218" t="s">
        <v>195</v>
      </c>
      <c r="F277" s="218" t="s">
        <v>64</v>
      </c>
      <c r="G277" s="218" t="s">
        <v>65</v>
      </c>
      <c r="H277" s="220" t="s">
        <v>544</v>
      </c>
      <c r="I277" s="195" t="s">
        <v>3</v>
      </c>
      <c r="J277" s="234">
        <v>58050</v>
      </c>
      <c r="K277" s="22"/>
      <c r="L277" s="298" t="s">
        <v>753</v>
      </c>
      <c r="M277" s="207">
        <v>58050</v>
      </c>
      <c r="N277" s="248">
        <f t="shared" si="25"/>
        <v>0</v>
      </c>
      <c r="O277" s="20"/>
      <c r="P277" s="58" t="str">
        <f t="shared" si="26"/>
        <v>OK</v>
      </c>
      <c r="Q277" s="20"/>
      <c r="R277" s="20"/>
      <c r="S277" s="20"/>
      <c r="T277">
        <v>50</v>
      </c>
      <c r="U277">
        <v>253</v>
      </c>
    </row>
    <row r="278" spans="1:28" ht="12.75" customHeight="1">
      <c r="A27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78" s="9">
        <v>356</v>
      </c>
      <c r="C278" s="224" t="str">
        <f t="shared" si="28"/>
        <v>4级-3级</v>
      </c>
      <c r="D278" s="111" t="s">
        <v>72</v>
      </c>
      <c r="E278" s="111" t="s">
        <v>76</v>
      </c>
      <c r="F278" s="231" t="s">
        <v>69</v>
      </c>
      <c r="G278" s="231" t="s">
        <v>231</v>
      </c>
      <c r="H278" s="194" t="s">
        <v>306</v>
      </c>
      <c r="I278" s="222" t="s">
        <v>3</v>
      </c>
      <c r="J278" s="227">
        <v>57173.5</v>
      </c>
      <c r="K278" s="22"/>
      <c r="L278" s="278" t="s">
        <v>752</v>
      </c>
      <c r="M278" s="279">
        <v>37315.629999999997</v>
      </c>
      <c r="N278" s="248">
        <f t="shared" si="25"/>
        <v>19857.870000000003</v>
      </c>
      <c r="O278" s="20"/>
      <c r="P278" s="58" t="str">
        <f t="shared" si="26"/>
        <v>待核对</v>
      </c>
      <c r="Q278" s="20"/>
      <c r="R278" s="20"/>
      <c r="S278" s="20"/>
      <c r="T278">
        <v>19</v>
      </c>
      <c r="U278">
        <v>52</v>
      </c>
    </row>
    <row r="279" spans="1:28" ht="13.5" customHeight="1">
      <c r="A279" s="147" t="str">
        <f>HYPERLINK("C:\Users\chizh\Desktop\ffcell\提取结果.xlsx#'4内部关联现金流'!A1","[提取结果.xlsx]4内部关联现金流")</f>
        <v>[提取结果.xlsx]4内部关联现金流</v>
      </c>
      <c r="B279" s="9">
        <v>493</v>
      </c>
      <c r="C279" s="111" t="str">
        <f t="shared" si="28"/>
        <v>2级-2级</v>
      </c>
      <c r="D279" s="228" t="s">
        <v>66</v>
      </c>
      <c r="E279" s="111" t="s">
        <v>80</v>
      </c>
      <c r="F279" s="228" t="s">
        <v>66</v>
      </c>
      <c r="G279" s="228" t="s">
        <v>179</v>
      </c>
      <c r="H279" s="102" t="s">
        <v>380</v>
      </c>
      <c r="I279" s="222" t="s">
        <v>3</v>
      </c>
      <c r="J279" s="229">
        <v>57066</v>
      </c>
      <c r="K279" s="22" t="s">
        <v>204</v>
      </c>
      <c r="L279" s="299" t="s">
        <v>6</v>
      </c>
      <c r="M279" s="320">
        <v>48544.800000000003</v>
      </c>
      <c r="N279" s="248">
        <f t="shared" si="25"/>
        <v>8521.1999999999971</v>
      </c>
      <c r="O279" s="20"/>
      <c r="P279" s="58" t="str">
        <f t="shared" si="26"/>
        <v>待核对</v>
      </c>
      <c r="Q279" s="20"/>
      <c r="R279" s="20"/>
      <c r="S279" s="20"/>
      <c r="T279">
        <v>74</v>
      </c>
      <c r="U279">
        <v>61</v>
      </c>
    </row>
    <row r="280" spans="1:28" ht="13.5" customHeight="1">
      <c r="A28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80" s="9">
        <v>298</v>
      </c>
      <c r="C280" s="111" t="str">
        <f t="shared" si="28"/>
        <v>4级-3级</v>
      </c>
      <c r="D280" s="111" t="s">
        <v>72</v>
      </c>
      <c r="E280" s="111" t="s">
        <v>97</v>
      </c>
      <c r="F280" s="111" t="s">
        <v>69</v>
      </c>
      <c r="G280" s="111" t="s">
        <v>341</v>
      </c>
      <c r="H280" s="144" t="s">
        <v>342</v>
      </c>
      <c r="I280" s="222" t="s">
        <v>5</v>
      </c>
      <c r="J280" s="227">
        <v>55838.82</v>
      </c>
      <c r="K280" s="22"/>
      <c r="L280" s="278" t="s">
        <v>752</v>
      </c>
      <c r="M280" s="207">
        <v>55838.82</v>
      </c>
      <c r="N280" s="248">
        <f t="shared" si="25"/>
        <v>0</v>
      </c>
      <c r="O280" s="20"/>
      <c r="P280" s="58" t="str">
        <f t="shared" si="26"/>
        <v>OK</v>
      </c>
      <c r="Q280" s="20"/>
      <c r="R280" s="20"/>
      <c r="S280" s="20"/>
      <c r="T280">
        <v>6</v>
      </c>
      <c r="U280">
        <v>254</v>
      </c>
    </row>
    <row r="281" spans="1:28" ht="13.5" customHeight="1">
      <c r="A281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281" s="9">
        <v>101</v>
      </c>
      <c r="C281" s="111" t="str">
        <f t="shared" si="28"/>
        <v>2级-2级</v>
      </c>
      <c r="D281" s="111" t="s">
        <v>66</v>
      </c>
      <c r="E281" s="111" t="s">
        <v>169</v>
      </c>
      <c r="F281" s="111" t="s">
        <v>66</v>
      </c>
      <c r="G281" s="111" t="s">
        <v>81</v>
      </c>
      <c r="H281" s="76"/>
      <c r="I281" s="222" t="s">
        <v>9</v>
      </c>
      <c r="J281" s="227">
        <v>55200</v>
      </c>
      <c r="K281" s="22"/>
      <c r="L281" s="278" t="s">
        <v>740</v>
      </c>
      <c r="M281" s="207">
        <v>55200</v>
      </c>
      <c r="N281" s="248">
        <f t="shared" si="25"/>
        <v>0</v>
      </c>
      <c r="O281" s="20"/>
      <c r="P281" s="58" t="str">
        <f t="shared" si="26"/>
        <v>OK</v>
      </c>
      <c r="Q281" s="20"/>
      <c r="R281" s="20"/>
      <c r="S281" s="20"/>
      <c r="T281">
        <v>10</v>
      </c>
      <c r="U281">
        <v>255</v>
      </c>
    </row>
    <row r="282" spans="1:28" ht="39" customHeight="1">
      <c r="A282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2" s="9">
        <v>806</v>
      </c>
      <c r="C282" s="218" t="str">
        <f t="shared" si="28"/>
        <v>3级-2级</v>
      </c>
      <c r="D282" s="218" t="s">
        <v>69</v>
      </c>
      <c r="E282" s="218" t="s">
        <v>347</v>
      </c>
      <c r="F282" s="218" t="s">
        <v>66</v>
      </c>
      <c r="G282" s="218" t="s">
        <v>90</v>
      </c>
      <c r="H282" s="144" t="s">
        <v>103</v>
      </c>
      <c r="I282" s="195" t="s">
        <v>9</v>
      </c>
      <c r="J282" s="227">
        <v>54906</v>
      </c>
      <c r="K282" s="54"/>
      <c r="L282" s="298" t="s">
        <v>9</v>
      </c>
      <c r="M282" s="207">
        <v>54906</v>
      </c>
      <c r="N282" s="248">
        <f t="shared" si="25"/>
        <v>0</v>
      </c>
      <c r="O282" s="58"/>
      <c r="P282" s="58" t="str">
        <f t="shared" si="26"/>
        <v>OK</v>
      </c>
      <c r="Q282" s="58"/>
      <c r="R282" s="58"/>
      <c r="S282" s="58"/>
      <c r="T282">
        <v>453</v>
      </c>
      <c r="U282">
        <v>256</v>
      </c>
    </row>
    <row r="283" spans="1:28" ht="13.5" customHeight="1">
      <c r="A283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83" s="9">
        <v>198</v>
      </c>
      <c r="C283" s="111" t="str">
        <f t="shared" si="28"/>
        <v>2级-3级</v>
      </c>
      <c r="D283" s="111" t="s">
        <v>66</v>
      </c>
      <c r="E283" s="111" t="s">
        <v>253</v>
      </c>
      <c r="F283" s="111" t="s">
        <v>69</v>
      </c>
      <c r="G283" s="111" t="s">
        <v>265</v>
      </c>
      <c r="H283" s="76" t="s">
        <v>266</v>
      </c>
      <c r="I283" s="222" t="s">
        <v>9</v>
      </c>
      <c r="J283" s="227">
        <v>52800</v>
      </c>
      <c r="K283" s="22"/>
      <c r="L283" s="380" t="s">
        <v>3</v>
      </c>
      <c r="M283" s="249">
        <v>52800</v>
      </c>
      <c r="N283" s="248">
        <f t="shared" si="25"/>
        <v>0</v>
      </c>
      <c r="O283" s="20"/>
      <c r="P283" s="58" t="str">
        <f t="shared" si="26"/>
        <v>OK</v>
      </c>
      <c r="Q283" s="20"/>
      <c r="R283" s="20"/>
      <c r="S283" s="20"/>
      <c r="T283">
        <v>8</v>
      </c>
      <c r="U283">
        <v>257</v>
      </c>
    </row>
    <row r="284" spans="1:28" ht="39" customHeight="1">
      <c r="A284" s="147" t="str">
        <f>HYPERLINK("C:\Users\chizh\Desktop\ffcell\提取结果.xlsx#'02-关联交易等事项统计表-三角公司-4内部关联现金流'!A1","[提取结果.xlsx]02-关联交易等事项统计表-三角公司-4内部关联现金流")</f>
        <v>[提取结果.xlsx]02-关联交易等事项统计表-三角公司-4内部关联现金流</v>
      </c>
      <c r="B284" s="9">
        <v>96</v>
      </c>
      <c r="C284" s="111" t="str">
        <f t="shared" si="28"/>
        <v>2级-2级</v>
      </c>
      <c r="D284" s="111" t="s">
        <v>66</v>
      </c>
      <c r="E284" s="111" t="s">
        <v>169</v>
      </c>
      <c r="F284" s="111" t="s">
        <v>66</v>
      </c>
      <c r="G284" s="111" t="s">
        <v>81</v>
      </c>
      <c r="H284" s="112"/>
      <c r="I284" s="222" t="s">
        <v>9</v>
      </c>
      <c r="J284" s="227">
        <v>52682.720000000001</v>
      </c>
      <c r="K284" s="22"/>
      <c r="L284" s="298" t="s">
        <v>3</v>
      </c>
      <c r="M284" s="207">
        <v>52682.720000000001</v>
      </c>
      <c r="N284" s="248">
        <f t="shared" si="25"/>
        <v>0</v>
      </c>
      <c r="O284" s="20"/>
      <c r="P284" s="58" t="str">
        <f t="shared" si="26"/>
        <v>OK</v>
      </c>
      <c r="Q284" s="20"/>
      <c r="R284" s="20"/>
      <c r="S284" s="20"/>
      <c r="T284">
        <v>5</v>
      </c>
      <c r="U284">
        <v>258</v>
      </c>
    </row>
    <row r="285" spans="1:28" ht="39" customHeight="1">
      <c r="A28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85" s="9">
        <v>66</v>
      </c>
      <c r="C285" s="111" t="str">
        <f t="shared" si="28"/>
        <v>2级-4级</v>
      </c>
      <c r="D285" s="111" t="s">
        <v>66</v>
      </c>
      <c r="E285" s="111" t="s">
        <v>81</v>
      </c>
      <c r="F285" s="111" t="s">
        <v>72</v>
      </c>
      <c r="G285" s="111" t="s">
        <v>173</v>
      </c>
      <c r="H285" s="112" t="s">
        <v>174</v>
      </c>
      <c r="I285" s="222" t="s">
        <v>9</v>
      </c>
      <c r="J285" s="227">
        <v>52388</v>
      </c>
      <c r="K285" s="217" t="s">
        <v>437</v>
      </c>
      <c r="L285" s="237" t="s">
        <v>3</v>
      </c>
      <c r="M285" s="238">
        <v>52388</v>
      </c>
      <c r="N285" s="248">
        <f t="shared" si="25"/>
        <v>0</v>
      </c>
      <c r="O285" s="20"/>
      <c r="P285" s="58" t="str">
        <f t="shared" si="26"/>
        <v>OK</v>
      </c>
      <c r="Q285" s="33"/>
      <c r="R285" s="33"/>
      <c r="S285" s="33"/>
      <c r="T285">
        <v>138</v>
      </c>
      <c r="U285">
        <v>259</v>
      </c>
    </row>
    <row r="286" spans="1:28" ht="12.75" customHeight="1">
      <c r="A286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286" s="9">
        <v>779</v>
      </c>
      <c r="C286" s="218" t="str">
        <f t="shared" si="28"/>
        <v>3级-3级</v>
      </c>
      <c r="D286" s="218" t="s">
        <v>69</v>
      </c>
      <c r="E286" s="218" t="s">
        <v>161</v>
      </c>
      <c r="F286" s="218" t="s">
        <v>69</v>
      </c>
      <c r="G286" s="218" t="s">
        <v>197</v>
      </c>
      <c r="H286" s="220" t="s">
        <v>669</v>
      </c>
      <c r="I286" s="195" t="s">
        <v>3</v>
      </c>
      <c r="J286" s="227">
        <v>52084</v>
      </c>
      <c r="K286" s="22" t="s">
        <v>244</v>
      </c>
      <c r="L286" s="237" t="s">
        <v>6</v>
      </c>
      <c r="M286" s="249">
        <v>49984</v>
      </c>
      <c r="N286" s="248">
        <f t="shared" si="25"/>
        <v>2100</v>
      </c>
      <c r="O286" s="20"/>
      <c r="P286" s="58" t="str">
        <f t="shared" si="26"/>
        <v>待核对</v>
      </c>
      <c r="Q286" s="20"/>
      <c r="R286" s="20"/>
      <c r="S286" s="20"/>
      <c r="T286">
        <v>390</v>
      </c>
      <c r="U286">
        <v>70</v>
      </c>
    </row>
    <row r="287" spans="1:28" ht="13.5" customHeight="1">
      <c r="A28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87" s="9">
        <v>352</v>
      </c>
      <c r="C287" s="224" t="str">
        <f t="shared" si="28"/>
        <v>4级-3级</v>
      </c>
      <c r="D287" s="111" t="s">
        <v>72</v>
      </c>
      <c r="E287" s="111" t="s">
        <v>76</v>
      </c>
      <c r="F287" s="231" t="s">
        <v>69</v>
      </c>
      <c r="G287" s="231" t="s">
        <v>245</v>
      </c>
      <c r="H287" s="194" t="s">
        <v>306</v>
      </c>
      <c r="I287" s="222" t="s">
        <v>3</v>
      </c>
      <c r="J287" s="227">
        <v>50390.18</v>
      </c>
      <c r="K287" s="22" t="s">
        <v>573</v>
      </c>
      <c r="L287" s="237" t="s">
        <v>9</v>
      </c>
      <c r="M287" s="249">
        <v>50390.18</v>
      </c>
      <c r="N287" s="248">
        <f t="shared" si="25"/>
        <v>0</v>
      </c>
      <c r="O287" s="20"/>
      <c r="P287" s="58" t="str">
        <f t="shared" si="26"/>
        <v>OK</v>
      </c>
      <c r="Q287" s="20"/>
      <c r="R287" s="20"/>
      <c r="S287" s="20"/>
      <c r="T287">
        <v>15</v>
      </c>
      <c r="U287">
        <v>260</v>
      </c>
      <c r="V287" s="162"/>
      <c r="W287" s="162"/>
      <c r="X287" s="162"/>
      <c r="Y287" s="162"/>
      <c r="Z287" s="162"/>
      <c r="AA287" s="162"/>
      <c r="AB287" s="162"/>
    </row>
    <row r="288" spans="1:28" ht="39" customHeight="1">
      <c r="A288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88" s="9">
        <v>263</v>
      </c>
      <c r="C288" s="111" t="str">
        <f t="shared" si="28"/>
        <v>2级-2级</v>
      </c>
      <c r="D288" s="111" t="s">
        <v>66</v>
      </c>
      <c r="E288" s="111" t="s">
        <v>728</v>
      </c>
      <c r="F288" s="111" t="s">
        <v>66</v>
      </c>
      <c r="G288" s="111" t="s">
        <v>257</v>
      </c>
      <c r="H288" s="112" t="s">
        <v>185</v>
      </c>
      <c r="I288" s="222" t="s">
        <v>5</v>
      </c>
      <c r="J288" s="227">
        <v>48727.02</v>
      </c>
      <c r="K288" s="54"/>
      <c r="L288" s="298" t="s">
        <v>748</v>
      </c>
      <c r="M288" s="207">
        <v>39350.44</v>
      </c>
      <c r="N288" s="248">
        <f t="shared" si="25"/>
        <v>9376.5799999999945</v>
      </c>
      <c r="O288" s="58"/>
      <c r="P288" s="58" t="str">
        <f t="shared" si="26"/>
        <v>待核对</v>
      </c>
      <c r="Q288" s="58"/>
      <c r="R288" s="58"/>
      <c r="S288" s="58"/>
      <c r="T288">
        <v>82</v>
      </c>
      <c r="U288">
        <v>60</v>
      </c>
    </row>
    <row r="289" spans="1:28" ht="39" customHeight="1">
      <c r="A289" s="147" t="str">
        <f>HYPERLINK("C:\Users\chizh\Desktop\ffcell\提取结果.xlsx#'4内部关联现金流-1'!A1","[提取结果.xlsx]4内部关联现金流-1")</f>
        <v>[提取结果.xlsx]4内部关联现金流-1</v>
      </c>
      <c r="B289" s="9">
        <v>526</v>
      </c>
      <c r="C289" s="111" t="str">
        <f t="shared" si="28"/>
        <v>4级-2级</v>
      </c>
      <c r="D289" s="111" t="s">
        <v>72</v>
      </c>
      <c r="E289" s="111" t="s">
        <v>173</v>
      </c>
      <c r="F289" s="111" t="s">
        <v>66</v>
      </c>
      <c r="G289" s="111" t="s">
        <v>436</v>
      </c>
      <c r="H289" s="219" t="s">
        <v>437</v>
      </c>
      <c r="I289" s="222" t="s">
        <v>3</v>
      </c>
      <c r="J289" s="227">
        <v>47866</v>
      </c>
      <c r="K289" s="54" t="s">
        <v>490</v>
      </c>
      <c r="L289" s="237" t="s">
        <v>6</v>
      </c>
      <c r="M289" s="238">
        <v>47866</v>
      </c>
      <c r="N289" s="248">
        <f t="shared" si="25"/>
        <v>0</v>
      </c>
      <c r="O289" s="20"/>
      <c r="P289" s="58" t="str">
        <f t="shared" si="26"/>
        <v>OK</v>
      </c>
      <c r="Q289" s="20"/>
      <c r="R289" s="20"/>
      <c r="S289" s="20"/>
      <c r="T289">
        <v>44</v>
      </c>
      <c r="U289">
        <v>261</v>
      </c>
    </row>
    <row r="290" spans="1:28" s="149" customFormat="1" ht="13.5" customHeight="1">
      <c r="A290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90" s="9">
        <v>50</v>
      </c>
      <c r="C290" s="111" t="str">
        <f t="shared" si="28"/>
        <v>3级-3级</v>
      </c>
      <c r="D290" s="111" t="s">
        <v>69</v>
      </c>
      <c r="E290" s="111" t="s">
        <v>127</v>
      </c>
      <c r="F290" s="111" t="s">
        <v>69</v>
      </c>
      <c r="G290" s="111" t="s">
        <v>158</v>
      </c>
      <c r="H290" s="112" t="s">
        <v>159</v>
      </c>
      <c r="I290" s="222" t="s">
        <v>9</v>
      </c>
      <c r="J290" s="227">
        <v>47280</v>
      </c>
      <c r="K290" s="22"/>
      <c r="L290" s="237" t="s">
        <v>3</v>
      </c>
      <c r="M290" s="238">
        <v>47280</v>
      </c>
      <c r="N290" s="248">
        <f t="shared" si="25"/>
        <v>0</v>
      </c>
      <c r="O290" s="20"/>
      <c r="P290" s="58" t="str">
        <f t="shared" si="26"/>
        <v>OK</v>
      </c>
      <c r="Q290" s="33"/>
      <c r="R290" s="33"/>
      <c r="S290" s="33"/>
      <c r="T290">
        <v>122</v>
      </c>
      <c r="U290">
        <v>262</v>
      </c>
      <c r="V290"/>
      <c r="W290"/>
      <c r="X290"/>
      <c r="Y290"/>
      <c r="Z290"/>
      <c r="AA290"/>
      <c r="AB290"/>
    </row>
    <row r="291" spans="1:28" ht="12.75" customHeight="1">
      <c r="A291" s="340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1" s="9">
        <v>330</v>
      </c>
      <c r="C291" s="111" t="str">
        <f t="shared" si="28"/>
        <v>4级-3级</v>
      </c>
      <c r="D291" s="111" t="s">
        <v>72</v>
      </c>
      <c r="E291" s="111" t="s">
        <v>97</v>
      </c>
      <c r="F291" s="111" t="s">
        <v>69</v>
      </c>
      <c r="G291" s="111" t="s">
        <v>357</v>
      </c>
      <c r="H291" s="194" t="s">
        <v>306</v>
      </c>
      <c r="I291" s="222" t="s">
        <v>3</v>
      </c>
      <c r="J291" s="227">
        <v>47122.559999999998</v>
      </c>
      <c r="K291" s="341"/>
      <c r="L291" s="342" t="s">
        <v>55</v>
      </c>
      <c r="M291" s="343">
        <v>48803.95</v>
      </c>
      <c r="N291" s="248">
        <f t="shared" si="25"/>
        <v>-1681.3899999999994</v>
      </c>
      <c r="O291" s="344"/>
      <c r="P291" s="344" t="str">
        <f t="shared" si="26"/>
        <v>待核对</v>
      </c>
      <c r="Q291" s="344"/>
      <c r="R291" s="344"/>
      <c r="S291" s="344"/>
      <c r="T291" s="149">
        <v>38</v>
      </c>
      <c r="U291">
        <v>298</v>
      </c>
    </row>
    <row r="292" spans="1:28" ht="12.75" customHeight="1">
      <c r="A292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2" s="9">
        <v>379</v>
      </c>
      <c r="C292" s="224" t="str">
        <f t="shared" si="28"/>
        <v>4级-3级</v>
      </c>
      <c r="D292" s="111" t="s">
        <v>72</v>
      </c>
      <c r="E292" s="111" t="s">
        <v>76</v>
      </c>
      <c r="F292" s="231" t="s">
        <v>69</v>
      </c>
      <c r="G292" s="231" t="s">
        <v>364</v>
      </c>
      <c r="H292" s="194" t="s">
        <v>306</v>
      </c>
      <c r="I292" s="222" t="s">
        <v>3</v>
      </c>
      <c r="J292" s="227">
        <v>46227.96</v>
      </c>
      <c r="K292" s="22"/>
      <c r="L292" s="348" t="s">
        <v>9</v>
      </c>
      <c r="M292" s="207">
        <v>202986.37</v>
      </c>
      <c r="N292" s="248">
        <f t="shared" si="25"/>
        <v>-156758.41</v>
      </c>
      <c r="O292" s="20"/>
      <c r="P292" s="58" t="str">
        <f t="shared" si="26"/>
        <v>待核对</v>
      </c>
      <c r="Q292" s="20"/>
      <c r="R292" s="20"/>
      <c r="S292" s="20"/>
      <c r="T292">
        <v>42</v>
      </c>
      <c r="U292">
        <v>313</v>
      </c>
    </row>
    <row r="293" spans="1:28" ht="13.5" customHeight="1">
      <c r="A293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93" s="9">
        <v>610</v>
      </c>
      <c r="C293" s="111" t="s">
        <v>500</v>
      </c>
      <c r="D293" s="111" t="s">
        <v>69</v>
      </c>
      <c r="E293" s="111" t="s">
        <v>158</v>
      </c>
      <c r="F293" s="111" t="s">
        <v>66</v>
      </c>
      <c r="G293" s="111" t="s">
        <v>179</v>
      </c>
      <c r="H293" s="76"/>
      <c r="I293" s="222" t="s">
        <v>3</v>
      </c>
      <c r="J293" s="227">
        <v>46222</v>
      </c>
      <c r="K293" s="22"/>
      <c r="L293" s="312" t="s">
        <v>390</v>
      </c>
      <c r="M293" s="313">
        <v>180304</v>
      </c>
      <c r="N293" s="248">
        <f t="shared" si="25"/>
        <v>-134082</v>
      </c>
      <c r="O293" s="20"/>
      <c r="P293" s="58" t="str">
        <f t="shared" si="26"/>
        <v>待核对</v>
      </c>
      <c r="Q293" s="20"/>
      <c r="R293" s="20"/>
      <c r="S293" s="20"/>
      <c r="T293">
        <v>33</v>
      </c>
      <c r="U293">
        <v>312</v>
      </c>
    </row>
    <row r="294" spans="1:28" ht="39" customHeight="1">
      <c r="A29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94" s="9">
        <v>224</v>
      </c>
      <c r="C294" s="111" t="str">
        <f>TEXT(D294,"000")&amp;"-"&amp;TEXT(F294,"000")</f>
        <v>000-3级</v>
      </c>
      <c r="D294" s="111"/>
      <c r="E294" s="233"/>
      <c r="F294" s="111" t="s">
        <v>69</v>
      </c>
      <c r="G294" s="111" t="s">
        <v>180</v>
      </c>
      <c r="H294" s="112" t="s">
        <v>298</v>
      </c>
      <c r="I294" s="222" t="s">
        <v>9</v>
      </c>
      <c r="J294" s="227">
        <v>46009</v>
      </c>
      <c r="K294" s="22"/>
      <c r="L294" s="278" t="s">
        <v>751</v>
      </c>
      <c r="M294" s="207">
        <v>46009</v>
      </c>
      <c r="N294" s="248">
        <f t="shared" si="25"/>
        <v>0</v>
      </c>
      <c r="O294" s="20"/>
      <c r="P294" s="58" t="str">
        <f t="shared" si="26"/>
        <v>OK</v>
      </c>
      <c r="Q294" s="20"/>
      <c r="R294" s="20"/>
      <c r="S294" s="20"/>
      <c r="T294">
        <v>42</v>
      </c>
      <c r="U294">
        <v>263</v>
      </c>
    </row>
    <row r="295" spans="1:28" ht="13.5" customHeight="1">
      <c r="A29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295" s="9">
        <v>270</v>
      </c>
      <c r="C295" s="111" t="str">
        <f>TEXT(D295,"000")&amp;"-"&amp;TEXT(F295,"000")</f>
        <v>2级-1级</v>
      </c>
      <c r="D295" s="111" t="s">
        <v>66</v>
      </c>
      <c r="E295" s="111" t="s">
        <v>98</v>
      </c>
      <c r="F295" s="111" t="s">
        <v>64</v>
      </c>
      <c r="G295" s="111" t="s">
        <v>65</v>
      </c>
      <c r="H295" s="219" t="s">
        <v>256</v>
      </c>
      <c r="I295" s="222" t="s">
        <v>5</v>
      </c>
      <c r="J295" s="227">
        <v>45000</v>
      </c>
      <c r="K295" s="54" t="s">
        <v>91</v>
      </c>
      <c r="L295" s="55" t="s">
        <v>24</v>
      </c>
      <c r="M295" s="238">
        <v>45000</v>
      </c>
      <c r="N295" s="248">
        <f t="shared" si="25"/>
        <v>0</v>
      </c>
      <c r="O295" s="58"/>
      <c r="P295" s="58" t="str">
        <f t="shared" si="26"/>
        <v>OK</v>
      </c>
      <c r="Q295" s="58"/>
      <c r="R295" s="58"/>
      <c r="S295" s="58"/>
      <c r="T295">
        <v>90</v>
      </c>
      <c r="U295">
        <v>264</v>
      </c>
    </row>
    <row r="296" spans="1:28" ht="13.5" customHeight="1">
      <c r="A29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296" s="9">
        <v>594</v>
      </c>
      <c r="C296" s="111" t="s">
        <v>499</v>
      </c>
      <c r="D296" s="111" t="s">
        <v>69</v>
      </c>
      <c r="E296" s="111" t="s">
        <v>158</v>
      </c>
      <c r="F296" s="111" t="s">
        <v>69</v>
      </c>
      <c r="G296" s="111" t="s">
        <v>121</v>
      </c>
      <c r="H296" s="76"/>
      <c r="I296" s="222" t="s">
        <v>3</v>
      </c>
      <c r="J296" s="227">
        <v>44375</v>
      </c>
      <c r="K296" s="22"/>
      <c r="L296" s="278" t="s">
        <v>748</v>
      </c>
      <c r="M296" s="279">
        <v>2375</v>
      </c>
      <c r="N296" s="248">
        <f t="shared" si="25"/>
        <v>42000</v>
      </c>
      <c r="O296" s="20"/>
      <c r="P296" s="58" t="str">
        <f t="shared" si="26"/>
        <v>待核对</v>
      </c>
      <c r="Q296" s="20"/>
      <c r="R296" s="20"/>
      <c r="S296" s="20"/>
      <c r="T296">
        <v>16</v>
      </c>
      <c r="U296">
        <v>44</v>
      </c>
    </row>
    <row r="297" spans="1:28" ht="12.75" customHeight="1">
      <c r="A297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297" s="9">
        <v>151</v>
      </c>
      <c r="C297" s="111" t="str">
        <f t="shared" ref="C297:C315" si="29">TEXT(D297,"000")&amp;"-"&amp;TEXT(F297,"000")</f>
        <v>2级-3级</v>
      </c>
      <c r="D297" s="111" t="s">
        <v>66</v>
      </c>
      <c r="E297" s="111" t="s">
        <v>84</v>
      </c>
      <c r="F297" s="111" t="s">
        <v>69</v>
      </c>
      <c r="G297" s="111" t="s">
        <v>194</v>
      </c>
      <c r="H297" s="112" t="s">
        <v>227</v>
      </c>
      <c r="I297" s="222" t="s">
        <v>6</v>
      </c>
      <c r="J297" s="227">
        <v>44031.4</v>
      </c>
      <c r="K297" s="22"/>
      <c r="L297" s="278" t="s">
        <v>752</v>
      </c>
      <c r="M297" s="207">
        <v>18176.7</v>
      </c>
      <c r="N297" s="248">
        <f t="shared" si="25"/>
        <v>25854.7</v>
      </c>
      <c r="O297" s="20"/>
      <c r="P297" s="58" t="str">
        <f t="shared" si="26"/>
        <v>待核对</v>
      </c>
      <c r="Q297" s="20"/>
      <c r="R297" s="20"/>
      <c r="S297" s="20"/>
      <c r="T297" s="149">
        <v>2</v>
      </c>
      <c r="U297">
        <v>49</v>
      </c>
      <c r="V297" s="169"/>
      <c r="W297" s="169"/>
      <c r="X297" s="169"/>
      <c r="Y297" s="169"/>
      <c r="Z297" s="169"/>
      <c r="AA297" s="169"/>
      <c r="AB297" s="169"/>
    </row>
    <row r="298" spans="1:28" ht="12.75" customHeight="1">
      <c r="A298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298" s="9">
        <v>384</v>
      </c>
      <c r="C298" s="224" t="str">
        <f t="shared" si="29"/>
        <v>4级-3级</v>
      </c>
      <c r="D298" s="111" t="s">
        <v>72</v>
      </c>
      <c r="E298" s="111" t="s">
        <v>76</v>
      </c>
      <c r="F298" s="231" t="s">
        <v>69</v>
      </c>
      <c r="G298" s="231" t="s">
        <v>158</v>
      </c>
      <c r="H298" s="194" t="s">
        <v>306</v>
      </c>
      <c r="I298" s="222" t="s">
        <v>3</v>
      </c>
      <c r="J298" s="227">
        <v>43871</v>
      </c>
      <c r="K298" s="22"/>
      <c r="L298" s="278" t="s">
        <v>755</v>
      </c>
      <c r="M298" s="313">
        <v>43871</v>
      </c>
      <c r="N298" s="248">
        <f t="shared" si="25"/>
        <v>0</v>
      </c>
      <c r="O298" s="20"/>
      <c r="P298" s="58" t="str">
        <f t="shared" si="26"/>
        <v>OK</v>
      </c>
      <c r="Q298" s="20"/>
      <c r="R298" s="20"/>
      <c r="S298" s="20"/>
      <c r="T298">
        <v>47</v>
      </c>
      <c r="U298">
        <v>265</v>
      </c>
    </row>
    <row r="299" spans="1:28" ht="39" customHeight="1">
      <c r="A299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299" s="9">
        <v>62</v>
      </c>
      <c r="C299" s="111" t="str">
        <f t="shared" si="29"/>
        <v>2级-3级</v>
      </c>
      <c r="D299" s="111" t="s">
        <v>66</v>
      </c>
      <c r="E299" s="111" t="s">
        <v>81</v>
      </c>
      <c r="F299" s="111" t="s">
        <v>69</v>
      </c>
      <c r="G299" s="111" t="s">
        <v>170</v>
      </c>
      <c r="H299" s="112" t="s">
        <v>129</v>
      </c>
      <c r="I299" s="222" t="s">
        <v>3</v>
      </c>
      <c r="J299" s="227">
        <v>42500</v>
      </c>
      <c r="K299" s="22"/>
      <c r="L299" s="278" t="s">
        <v>9</v>
      </c>
      <c r="M299" s="279">
        <v>42500</v>
      </c>
      <c r="N299" s="248">
        <f t="shared" si="25"/>
        <v>0</v>
      </c>
      <c r="O299" s="20"/>
      <c r="P299" s="58" t="str">
        <f t="shared" si="26"/>
        <v>OK</v>
      </c>
      <c r="Q299" s="33"/>
      <c r="R299" s="33"/>
      <c r="S299" s="33"/>
      <c r="T299">
        <v>134</v>
      </c>
      <c r="U299">
        <v>266</v>
      </c>
    </row>
    <row r="300" spans="1:28" ht="13.5" customHeight="1">
      <c r="A30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0" s="9">
        <v>316</v>
      </c>
      <c r="C300" s="111" t="str">
        <f t="shared" si="29"/>
        <v>4级-3级</v>
      </c>
      <c r="D300" s="111" t="s">
        <v>72</v>
      </c>
      <c r="E300" s="111" t="s">
        <v>97</v>
      </c>
      <c r="F300" s="111" t="s">
        <v>69</v>
      </c>
      <c r="G300" s="111" t="s">
        <v>194</v>
      </c>
      <c r="H300" s="194" t="s">
        <v>165</v>
      </c>
      <c r="I300" s="222" t="s">
        <v>6</v>
      </c>
      <c r="J300" s="227">
        <v>42184.15</v>
      </c>
      <c r="K300" s="22" t="s">
        <v>129</v>
      </c>
      <c r="L300" s="23" t="s">
        <v>5</v>
      </c>
      <c r="M300" s="249">
        <v>42184.15</v>
      </c>
      <c r="N300" s="248">
        <f t="shared" si="25"/>
        <v>0</v>
      </c>
      <c r="O300" s="20"/>
      <c r="P300" s="58" t="str">
        <f t="shared" si="26"/>
        <v>OK</v>
      </c>
      <c r="Q300" s="20"/>
      <c r="R300" s="20"/>
      <c r="S300" s="20"/>
      <c r="T300">
        <v>24</v>
      </c>
      <c r="U300">
        <v>267</v>
      </c>
      <c r="V300" s="149"/>
      <c r="W300" s="149"/>
      <c r="X300" s="149"/>
      <c r="Y300" s="149"/>
      <c r="Z300" s="149"/>
      <c r="AA300" s="149"/>
      <c r="AB300" s="149"/>
    </row>
    <row r="301" spans="1:28" ht="13.5" customHeight="1">
      <c r="A301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1" s="9">
        <v>310</v>
      </c>
      <c r="C301" s="111" t="str">
        <f t="shared" si="29"/>
        <v>4级-3级</v>
      </c>
      <c r="D301" s="111" t="s">
        <v>72</v>
      </c>
      <c r="E301" s="111" t="s">
        <v>97</v>
      </c>
      <c r="F301" s="111" t="s">
        <v>69</v>
      </c>
      <c r="G301" s="111" t="s">
        <v>349</v>
      </c>
      <c r="H301" s="194" t="s">
        <v>306</v>
      </c>
      <c r="I301" s="222" t="s">
        <v>3</v>
      </c>
      <c r="J301" s="227">
        <v>41587.42</v>
      </c>
      <c r="K301" s="22"/>
      <c r="L301" s="348" t="s">
        <v>9</v>
      </c>
      <c r="M301" s="207">
        <v>41587.42</v>
      </c>
      <c r="N301" s="248">
        <f t="shared" si="25"/>
        <v>0</v>
      </c>
      <c r="O301" s="20"/>
      <c r="P301" s="58" t="str">
        <f t="shared" si="26"/>
        <v>OK</v>
      </c>
      <c r="Q301" s="20"/>
      <c r="R301" s="20"/>
      <c r="S301" s="20"/>
      <c r="T301">
        <v>18</v>
      </c>
      <c r="U301">
        <v>268</v>
      </c>
      <c r="V301" s="149"/>
      <c r="W301" s="149"/>
      <c r="X301" s="149"/>
      <c r="Y301" s="149"/>
      <c r="Z301" s="149"/>
      <c r="AA301" s="149"/>
      <c r="AB301" s="149"/>
    </row>
    <row r="302" spans="1:28" ht="39" customHeight="1">
      <c r="A302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02" s="9">
        <v>250</v>
      </c>
      <c r="C302" s="111" t="str">
        <f t="shared" si="29"/>
        <v>2级-3级</v>
      </c>
      <c r="D302" s="111" t="s">
        <v>66</v>
      </c>
      <c r="E302" s="111" t="s">
        <v>308</v>
      </c>
      <c r="F302" s="111" t="s">
        <v>69</v>
      </c>
      <c r="G302" s="219" t="s">
        <v>313</v>
      </c>
      <c r="H302" s="76" t="s">
        <v>314</v>
      </c>
      <c r="I302" s="222" t="s">
        <v>9</v>
      </c>
      <c r="J302" s="227">
        <v>40964.5</v>
      </c>
      <c r="K302" s="22"/>
      <c r="L302" s="278"/>
      <c r="M302" s="279"/>
      <c r="N302" s="248">
        <f t="shared" si="25"/>
        <v>40964.5</v>
      </c>
      <c r="O302" s="20"/>
      <c r="P302" s="58" t="str">
        <f t="shared" si="26"/>
        <v>待核对</v>
      </c>
      <c r="Q302" s="20"/>
      <c r="R302" s="20"/>
      <c r="S302" s="20"/>
      <c r="T302">
        <v>68</v>
      </c>
      <c r="U302">
        <v>45</v>
      </c>
    </row>
    <row r="303" spans="1:28" ht="13.5" customHeight="1">
      <c r="A303" s="147" t="str">
        <f>HYPERLINK("C:\Users\chizh\Desktop\ffcell\提取结果.xlsx#'4内部关联现金流-1'!A1","[提取结果.xlsx]4内部关联现金流-1")</f>
        <v>[提取结果.xlsx]4内部关联现金流-1</v>
      </c>
      <c r="B303" s="9">
        <v>527</v>
      </c>
      <c r="C303" s="111" t="str">
        <f t="shared" si="29"/>
        <v>4级-2级</v>
      </c>
      <c r="D303" s="111" t="s">
        <v>72</v>
      </c>
      <c r="E303" s="111" t="s">
        <v>173</v>
      </c>
      <c r="F303" s="111" t="s">
        <v>66</v>
      </c>
      <c r="G303" s="111" t="s">
        <v>221</v>
      </c>
      <c r="H303" s="219" t="s">
        <v>437</v>
      </c>
      <c r="I303" s="222" t="s">
        <v>3</v>
      </c>
      <c r="J303" s="227">
        <v>40866</v>
      </c>
      <c r="K303" s="54" t="s">
        <v>235</v>
      </c>
      <c r="L303" s="237" t="s">
        <v>6</v>
      </c>
      <c r="M303" s="238">
        <v>37686</v>
      </c>
      <c r="N303" s="248">
        <f t="shared" si="25"/>
        <v>3180</v>
      </c>
      <c r="O303" s="20"/>
      <c r="P303" s="58" t="str">
        <f t="shared" si="26"/>
        <v>待核对</v>
      </c>
      <c r="Q303" s="20"/>
      <c r="R303" s="20"/>
      <c r="S303" s="20"/>
      <c r="T303">
        <v>45</v>
      </c>
      <c r="U303">
        <v>67</v>
      </c>
      <c r="V303" s="169"/>
      <c r="W303" s="169"/>
      <c r="X303" s="169"/>
      <c r="Y303" s="169"/>
      <c r="Z303" s="169"/>
      <c r="AA303" s="169"/>
      <c r="AB303" s="169"/>
    </row>
    <row r="304" spans="1:28" ht="13.5" customHeight="1">
      <c r="A304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4" s="9">
        <v>396</v>
      </c>
      <c r="C304" s="224" t="str">
        <f t="shared" si="29"/>
        <v>4级-3级</v>
      </c>
      <c r="D304" s="111" t="s">
        <v>72</v>
      </c>
      <c r="E304" s="111" t="s">
        <v>76</v>
      </c>
      <c r="F304" s="111" t="s">
        <v>69</v>
      </c>
      <c r="G304" s="111" t="s">
        <v>161</v>
      </c>
      <c r="H304" s="194" t="s">
        <v>165</v>
      </c>
      <c r="I304" s="222" t="s">
        <v>6</v>
      </c>
      <c r="J304" s="227">
        <v>40516.799999999996</v>
      </c>
      <c r="K304" s="22"/>
      <c r="L304" s="278" t="s">
        <v>740</v>
      </c>
      <c r="M304" s="279">
        <v>40516.799999999996</v>
      </c>
      <c r="N304" s="248">
        <f t="shared" si="25"/>
        <v>0</v>
      </c>
      <c r="O304" s="20"/>
      <c r="P304" s="58" t="str">
        <f t="shared" si="26"/>
        <v>OK</v>
      </c>
      <c r="Q304" s="20"/>
      <c r="R304" s="20"/>
      <c r="S304" s="20"/>
      <c r="T304">
        <v>63</v>
      </c>
      <c r="U304">
        <v>269</v>
      </c>
      <c r="V304" s="169"/>
      <c r="W304" s="169"/>
      <c r="X304" s="169"/>
      <c r="Y304" s="169"/>
      <c r="Z304" s="169"/>
      <c r="AA304" s="169"/>
      <c r="AB304" s="169"/>
    </row>
    <row r="305" spans="1:28" ht="39" customHeight="1">
      <c r="A305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05" s="9">
        <v>262</v>
      </c>
      <c r="C305" s="111" t="str">
        <f t="shared" si="29"/>
        <v>2级-4级</v>
      </c>
      <c r="D305" s="111" t="s">
        <v>66</v>
      </c>
      <c r="E305" s="111" t="s">
        <v>728</v>
      </c>
      <c r="F305" s="111" t="s">
        <v>72</v>
      </c>
      <c r="G305" s="111" t="s">
        <v>264</v>
      </c>
      <c r="H305" s="112" t="s">
        <v>327</v>
      </c>
      <c r="I305" s="222" t="s">
        <v>5</v>
      </c>
      <c r="J305" s="227">
        <v>39350.44</v>
      </c>
      <c r="K305" s="54" t="s">
        <v>165</v>
      </c>
      <c r="L305" s="237" t="s">
        <v>6</v>
      </c>
      <c r="M305" s="249">
        <v>39350.44</v>
      </c>
      <c r="N305" s="248">
        <f t="shared" si="25"/>
        <v>0</v>
      </c>
      <c r="O305" s="58"/>
      <c r="P305" s="58" t="str">
        <f t="shared" si="26"/>
        <v>OK</v>
      </c>
      <c r="Q305" s="58"/>
      <c r="R305" s="58"/>
      <c r="S305" s="58"/>
      <c r="T305">
        <v>81</v>
      </c>
      <c r="U305">
        <v>270</v>
      </c>
    </row>
    <row r="306" spans="1:28" ht="12.75" customHeight="1">
      <c r="A306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6" s="9">
        <v>357</v>
      </c>
      <c r="C306" s="224" t="str">
        <f t="shared" si="29"/>
        <v>4级-3级</v>
      </c>
      <c r="D306" s="111" t="s">
        <v>72</v>
      </c>
      <c r="E306" s="111" t="s">
        <v>76</v>
      </c>
      <c r="F306" s="231" t="s">
        <v>69</v>
      </c>
      <c r="G306" s="231" t="s">
        <v>357</v>
      </c>
      <c r="H306" s="194" t="s">
        <v>306</v>
      </c>
      <c r="I306" s="222" t="s">
        <v>3</v>
      </c>
      <c r="J306" s="227">
        <v>39043.160000000003</v>
      </c>
      <c r="K306" s="22" t="s">
        <v>306</v>
      </c>
      <c r="L306" s="23" t="s">
        <v>3</v>
      </c>
      <c r="M306" s="202">
        <v>29282.37</v>
      </c>
      <c r="N306" s="248">
        <f t="shared" si="25"/>
        <v>9760.7900000000045</v>
      </c>
      <c r="O306" s="20"/>
      <c r="P306" s="58" t="str">
        <f t="shared" si="26"/>
        <v>待核对</v>
      </c>
      <c r="Q306" s="20"/>
      <c r="R306" s="20"/>
      <c r="S306" s="20"/>
      <c r="T306">
        <v>20</v>
      </c>
      <c r="U306">
        <v>59</v>
      </c>
    </row>
    <row r="307" spans="1:28" ht="12.75" customHeight="1">
      <c r="A307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07" s="9">
        <v>366</v>
      </c>
      <c r="C307" s="224" t="str">
        <f t="shared" si="29"/>
        <v>4级-3级</v>
      </c>
      <c r="D307" s="111" t="s">
        <v>72</v>
      </c>
      <c r="E307" s="111" t="s">
        <v>76</v>
      </c>
      <c r="F307" s="231" t="s">
        <v>69</v>
      </c>
      <c r="G307" s="231" t="s">
        <v>341</v>
      </c>
      <c r="H307" s="194" t="s">
        <v>306</v>
      </c>
      <c r="I307" s="222" t="s">
        <v>3</v>
      </c>
      <c r="J307" s="227">
        <v>38425.379999999997</v>
      </c>
      <c r="K307" s="22" t="s">
        <v>532</v>
      </c>
      <c r="L307" s="237" t="s">
        <v>9</v>
      </c>
      <c r="M307" s="249">
        <v>38425.379999999997</v>
      </c>
      <c r="N307" s="248">
        <f t="shared" si="25"/>
        <v>0</v>
      </c>
      <c r="O307" s="20"/>
      <c r="P307" s="58" t="str">
        <f t="shared" si="26"/>
        <v>OK</v>
      </c>
      <c r="Q307" s="20"/>
      <c r="R307" s="20"/>
      <c r="S307" s="20"/>
      <c r="T307">
        <v>29</v>
      </c>
      <c r="U307">
        <v>271</v>
      </c>
    </row>
    <row r="308" spans="1:28" ht="13.5" customHeight="1">
      <c r="A308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308" s="9">
        <v>140</v>
      </c>
      <c r="C308" s="111" t="str">
        <f t="shared" si="29"/>
        <v>2级-2级</v>
      </c>
      <c r="D308" s="111" t="s">
        <v>66</v>
      </c>
      <c r="E308" s="111" t="s">
        <v>179</v>
      </c>
      <c r="F308" s="111" t="s">
        <v>66</v>
      </c>
      <c r="G308" s="111" t="s">
        <v>88</v>
      </c>
      <c r="H308" s="194" t="s">
        <v>204</v>
      </c>
      <c r="I308" s="222" t="s">
        <v>6</v>
      </c>
      <c r="J308" s="227">
        <v>37290</v>
      </c>
      <c r="K308" s="22"/>
      <c r="L308" s="278" t="s">
        <v>3</v>
      </c>
      <c r="M308" s="279">
        <v>37290</v>
      </c>
      <c r="N308" s="248">
        <f t="shared" si="25"/>
        <v>0</v>
      </c>
      <c r="O308" s="20"/>
      <c r="P308" s="58" t="str">
        <f t="shared" si="26"/>
        <v>OK</v>
      </c>
      <c r="Q308" s="20"/>
      <c r="R308" s="20"/>
      <c r="S308" s="20"/>
      <c r="T308">
        <v>28</v>
      </c>
      <c r="U308">
        <v>272</v>
      </c>
      <c r="V308" s="169"/>
      <c r="W308" s="169"/>
      <c r="X308" s="169"/>
      <c r="Y308" s="169"/>
      <c r="Z308" s="169"/>
      <c r="AA308" s="169"/>
      <c r="AB308" s="169"/>
    </row>
    <row r="309" spans="1:28" ht="13.5" customHeight="1">
      <c r="A309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09" s="9">
        <v>168</v>
      </c>
      <c r="C309" s="111" t="str">
        <f t="shared" si="29"/>
        <v>2级-3级</v>
      </c>
      <c r="D309" s="111" t="s">
        <v>66</v>
      </c>
      <c r="E309" s="111" t="s">
        <v>84</v>
      </c>
      <c r="F309" s="111" t="s">
        <v>69</v>
      </c>
      <c r="G309" s="111" t="s">
        <v>196</v>
      </c>
      <c r="H309" s="76" t="s">
        <v>240</v>
      </c>
      <c r="I309" s="222" t="s">
        <v>5</v>
      </c>
      <c r="J309" s="227">
        <v>36136</v>
      </c>
      <c r="K309" s="22"/>
      <c r="L309" s="278" t="s">
        <v>9</v>
      </c>
      <c r="M309" s="279">
        <v>36136</v>
      </c>
      <c r="N309" s="248">
        <f t="shared" si="25"/>
        <v>0</v>
      </c>
      <c r="O309" s="20"/>
      <c r="P309" s="58" t="str">
        <f t="shared" si="26"/>
        <v>OK</v>
      </c>
      <c r="Q309" s="20"/>
      <c r="R309" s="20"/>
      <c r="S309" s="20"/>
      <c r="T309">
        <v>19</v>
      </c>
      <c r="U309">
        <v>273</v>
      </c>
      <c r="V309" s="169"/>
      <c r="W309" s="169"/>
      <c r="X309" s="169"/>
      <c r="Y309" s="169"/>
      <c r="Z309" s="169"/>
      <c r="AA309" s="169"/>
      <c r="AB309" s="169"/>
    </row>
    <row r="310" spans="1:28" ht="26.15" customHeight="1">
      <c r="A310" s="147" t="str">
        <f>HYPERLINK("C:\Users\chizh\Desktop\ffcell\提取结果.xlsx#'4内部关联现金流'!A1","[提取结果.xlsx]4内部关联现金流")</f>
        <v>[提取结果.xlsx]4内部关联现金流</v>
      </c>
      <c r="B310" s="9">
        <v>438</v>
      </c>
      <c r="C310" s="111" t="str">
        <f t="shared" si="29"/>
        <v>3级-3级</v>
      </c>
      <c r="D310" s="98" t="s">
        <v>69</v>
      </c>
      <c r="E310" s="111" t="s">
        <v>80</v>
      </c>
      <c r="F310" s="98" t="s">
        <v>69</v>
      </c>
      <c r="G310" s="98" t="s">
        <v>96</v>
      </c>
      <c r="H310" s="222" t="s">
        <v>3</v>
      </c>
      <c r="I310" s="222" t="s">
        <v>3</v>
      </c>
      <c r="J310" s="232">
        <v>36002.400000000001</v>
      </c>
      <c r="K310" s="22"/>
      <c r="L310" s="307" t="s">
        <v>756</v>
      </c>
      <c r="M310" s="192">
        <v>182.4</v>
      </c>
      <c r="N310" s="248">
        <f t="shared" si="25"/>
        <v>35820</v>
      </c>
      <c r="O310" s="20"/>
      <c r="P310" s="58" t="str">
        <f t="shared" si="26"/>
        <v>待核对</v>
      </c>
      <c r="Q310" s="20"/>
      <c r="R310" s="20"/>
      <c r="S310" s="20"/>
      <c r="T310">
        <v>19</v>
      </c>
      <c r="U310">
        <v>46</v>
      </c>
      <c r="V310" s="169"/>
      <c r="W310" s="169"/>
      <c r="X310" s="169"/>
      <c r="Y310" s="169"/>
      <c r="Z310" s="169"/>
      <c r="AA310" s="169"/>
      <c r="AB310" s="169"/>
    </row>
    <row r="311" spans="1:28" ht="13.5" customHeight="1">
      <c r="A311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11" s="9">
        <v>41</v>
      </c>
      <c r="C311" s="111" t="str">
        <f t="shared" si="29"/>
        <v>1级-3级</v>
      </c>
      <c r="D311" s="111" t="s">
        <v>64</v>
      </c>
      <c r="E311" s="111" t="s">
        <v>65</v>
      </c>
      <c r="F311" s="111" t="s">
        <v>69</v>
      </c>
      <c r="G311" s="111" t="s">
        <v>102</v>
      </c>
      <c r="H311" s="194" t="s">
        <v>101</v>
      </c>
      <c r="I311" s="222" t="s">
        <v>5</v>
      </c>
      <c r="J311" s="227">
        <v>35281.68</v>
      </c>
      <c r="K311" s="22"/>
      <c r="L311" s="307" t="s">
        <v>753</v>
      </c>
      <c r="M311" s="279">
        <v>35281.68</v>
      </c>
      <c r="N311" s="248">
        <f t="shared" si="25"/>
        <v>0</v>
      </c>
      <c r="O311" s="20"/>
      <c r="P311" s="58" t="str">
        <f t="shared" si="26"/>
        <v>OK</v>
      </c>
      <c r="Q311" s="20"/>
      <c r="R311" s="20"/>
      <c r="S311" s="20"/>
      <c r="T311">
        <v>41</v>
      </c>
      <c r="U311">
        <v>274</v>
      </c>
    </row>
    <row r="312" spans="1:28" ht="39" customHeight="1">
      <c r="A312" s="147" t="str">
        <f>HYPERLINK("C:\Users\chizh\Desktop\ffcell\提取结果.xlsx#'02-关联交易等事项统计表-新仕诚公司-4内部关联现金流'!A1","[提取结果.xlsx]02-关联交易等事项统计表-新仕诚公司-4内部关联现金流")</f>
        <v>[提取结果.xlsx]02-关联交易等事项统计表-新仕诚公司-4内部关联现金流</v>
      </c>
      <c r="B312" s="9">
        <v>177</v>
      </c>
      <c r="C312" s="111" t="str">
        <f t="shared" si="29"/>
        <v>3级-4级</v>
      </c>
      <c r="D312" s="111" t="s">
        <v>69</v>
      </c>
      <c r="E312" s="111" t="s">
        <v>197</v>
      </c>
      <c r="F312" s="111" t="s">
        <v>72</v>
      </c>
      <c r="G312" s="111" t="s">
        <v>173</v>
      </c>
      <c r="H312" s="194" t="s">
        <v>244</v>
      </c>
      <c r="I312" s="222" t="s">
        <v>6</v>
      </c>
      <c r="J312" s="227">
        <v>35175</v>
      </c>
      <c r="K312" s="217" t="s">
        <v>437</v>
      </c>
      <c r="L312" s="237" t="s">
        <v>3</v>
      </c>
      <c r="M312" s="249">
        <v>35175</v>
      </c>
      <c r="N312" s="248">
        <f t="shared" si="25"/>
        <v>0</v>
      </c>
      <c r="O312" s="20"/>
      <c r="P312" s="58" t="str">
        <f t="shared" si="26"/>
        <v>OK</v>
      </c>
      <c r="Q312" s="20"/>
      <c r="R312" s="20"/>
      <c r="S312" s="20"/>
      <c r="T312">
        <v>28</v>
      </c>
      <c r="U312">
        <v>275</v>
      </c>
    </row>
    <row r="313" spans="1:28" ht="13.5" customHeight="1">
      <c r="A313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13" s="9">
        <v>58</v>
      </c>
      <c r="C313" s="111" t="str">
        <f t="shared" si="29"/>
        <v>4级-4级</v>
      </c>
      <c r="D313" s="111" t="s">
        <v>72</v>
      </c>
      <c r="E313" s="111" t="s">
        <v>167</v>
      </c>
      <c r="F313" s="111" t="s">
        <v>72</v>
      </c>
      <c r="G313" s="111" t="s">
        <v>76</v>
      </c>
      <c r="H313" s="112" t="s">
        <v>166</v>
      </c>
      <c r="I313" s="222" t="s">
        <v>5</v>
      </c>
      <c r="J313" s="227">
        <v>35131.42</v>
      </c>
      <c r="K313" s="22"/>
      <c r="L313" s="298" t="s">
        <v>748</v>
      </c>
      <c r="M313" s="207">
        <v>35131.42</v>
      </c>
      <c r="N313" s="248">
        <f t="shared" si="25"/>
        <v>0</v>
      </c>
      <c r="O313" s="20"/>
      <c r="P313" s="58" t="str">
        <f t="shared" si="26"/>
        <v>OK</v>
      </c>
      <c r="Q313" s="33"/>
      <c r="R313" s="33"/>
      <c r="S313" s="33"/>
      <c r="T313">
        <v>130</v>
      </c>
      <c r="U313">
        <v>276</v>
      </c>
    </row>
    <row r="314" spans="1:28" ht="13.5" customHeight="1">
      <c r="A314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14" s="9">
        <v>49</v>
      </c>
      <c r="C314" s="111" t="str">
        <f t="shared" si="29"/>
        <v>3级-3级</v>
      </c>
      <c r="D314" s="111" t="s">
        <v>69</v>
      </c>
      <c r="E314" s="111" t="s">
        <v>127</v>
      </c>
      <c r="F314" s="111" t="s">
        <v>69</v>
      </c>
      <c r="G314" s="111" t="s">
        <v>102</v>
      </c>
      <c r="H314" s="112" t="s">
        <v>139</v>
      </c>
      <c r="I314" s="222" t="s">
        <v>6</v>
      </c>
      <c r="J314" s="227">
        <v>34560</v>
      </c>
      <c r="K314" s="22"/>
      <c r="L314" s="322" t="s">
        <v>3</v>
      </c>
      <c r="M314" s="279">
        <v>34560</v>
      </c>
      <c r="N314" s="248">
        <f t="shared" si="25"/>
        <v>0</v>
      </c>
      <c r="O314" s="20"/>
      <c r="P314" s="58" t="str">
        <f t="shared" si="26"/>
        <v>OK</v>
      </c>
      <c r="Q314" s="33"/>
      <c r="R314" s="33"/>
      <c r="S314" s="33"/>
      <c r="T314">
        <v>121</v>
      </c>
      <c r="U314">
        <v>277</v>
      </c>
      <c r="V314" s="169"/>
      <c r="W314" s="169"/>
      <c r="X314" s="169"/>
      <c r="Y314" s="169"/>
      <c r="Z314" s="169"/>
      <c r="AA314" s="169"/>
      <c r="AB314" s="169"/>
    </row>
    <row r="315" spans="1:28" ht="39" customHeight="1">
      <c r="A315" s="147" t="str">
        <f>HYPERLINK("C:\Users\chizh\Desktop\ffcell\提取结果.xlsx#'02-关联交易等事项统计表-百花公司-4内部关联现金流'!A1","[提取结果.xlsx]02-关联交易等事项统计表-百花公司-4内部关联现金流")</f>
        <v>[提取结果.xlsx]02-关联交易等事项统计表-百花公司-4内部关联现金流</v>
      </c>
      <c r="B315" s="9">
        <v>568</v>
      </c>
      <c r="C315" s="111" t="str">
        <f t="shared" si="29"/>
        <v>2级-3级</v>
      </c>
      <c r="D315" s="111" t="s">
        <v>66</v>
      </c>
      <c r="E315" s="111" t="s">
        <v>90</v>
      </c>
      <c r="F315" s="111" t="s">
        <v>69</v>
      </c>
      <c r="G315" s="111" t="s">
        <v>161</v>
      </c>
      <c r="H315" s="76" t="s">
        <v>489</v>
      </c>
      <c r="I315" s="222" t="s">
        <v>6</v>
      </c>
      <c r="J315" s="227">
        <v>33335.5</v>
      </c>
      <c r="K315" s="54" t="s">
        <v>669</v>
      </c>
      <c r="L315" s="237" t="s">
        <v>3</v>
      </c>
      <c r="M315" s="249">
        <v>33335.5</v>
      </c>
      <c r="N315" s="248">
        <f t="shared" si="25"/>
        <v>0</v>
      </c>
      <c r="O315" s="58"/>
      <c r="P315" s="58" t="str">
        <f t="shared" si="26"/>
        <v>OK</v>
      </c>
      <c r="Q315" s="58"/>
      <c r="R315" s="58"/>
      <c r="S315" s="58"/>
      <c r="T315">
        <v>11</v>
      </c>
      <c r="U315">
        <v>278</v>
      </c>
      <c r="V315" s="169"/>
      <c r="W315" s="169"/>
      <c r="X315" s="169"/>
      <c r="Y315" s="169"/>
      <c r="Z315" s="169"/>
      <c r="AA315" s="169"/>
      <c r="AB315" s="169"/>
    </row>
    <row r="316" spans="1:28" ht="39" customHeight="1">
      <c r="A316" s="147" t="str">
        <f>HYPERLINK("C:\Users\chizh\Desktop\ffcell\提取结果.xlsx#'02-关联交易等事项统计表-大新文创-4内部关联现金流'!A1","[提取结果.xlsx]02-关联交易等事项统计表-大新文创-4内部关联现金流")</f>
        <v>[提取结果.xlsx]02-关联交易等事项统计表-大新文创-4内部关联现金流</v>
      </c>
      <c r="B316" s="9">
        <v>614</v>
      </c>
      <c r="C316" s="111" t="s">
        <v>500</v>
      </c>
      <c r="D316" s="111" t="s">
        <v>69</v>
      </c>
      <c r="E316" s="111" t="s">
        <v>158</v>
      </c>
      <c r="F316" s="111" t="s">
        <v>66</v>
      </c>
      <c r="G316" s="111" t="s">
        <v>88</v>
      </c>
      <c r="H316" s="76"/>
      <c r="I316" s="222" t="s">
        <v>6</v>
      </c>
      <c r="J316" s="227">
        <v>32560</v>
      </c>
      <c r="K316" s="22" t="s">
        <v>437</v>
      </c>
      <c r="L316" s="237" t="s">
        <v>3</v>
      </c>
      <c r="M316" s="249">
        <v>32560</v>
      </c>
      <c r="N316" s="248">
        <f t="shared" si="25"/>
        <v>0</v>
      </c>
      <c r="O316" s="20"/>
      <c r="P316" s="58" t="str">
        <f t="shared" si="26"/>
        <v>OK</v>
      </c>
      <c r="Q316" s="20"/>
      <c r="R316" s="20"/>
      <c r="S316" s="20"/>
      <c r="T316">
        <v>37</v>
      </c>
      <c r="U316">
        <v>279</v>
      </c>
    </row>
    <row r="317" spans="1:28" s="149" customFormat="1" ht="13.5" customHeight="1">
      <c r="A317" s="340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17" s="9">
        <v>331</v>
      </c>
      <c r="C317" s="111" t="str">
        <f t="shared" ref="C317:C337" si="30">TEXT(D317,"000")&amp;"-"&amp;TEXT(F317,"000")</f>
        <v>4级-3级</v>
      </c>
      <c r="D317" s="111" t="s">
        <v>72</v>
      </c>
      <c r="E317" s="111" t="s">
        <v>97</v>
      </c>
      <c r="F317" s="111" t="s">
        <v>69</v>
      </c>
      <c r="G317" s="111" t="s">
        <v>357</v>
      </c>
      <c r="H317" s="194" t="s">
        <v>165</v>
      </c>
      <c r="I317" s="222" t="s">
        <v>6</v>
      </c>
      <c r="J317" s="227">
        <v>32317.599999999999</v>
      </c>
      <c r="K317" s="341" t="s">
        <v>77</v>
      </c>
      <c r="L317" s="342" t="s">
        <v>5</v>
      </c>
      <c r="M317" s="343">
        <v>35168.199999999997</v>
      </c>
      <c r="N317" s="248">
        <f t="shared" si="25"/>
        <v>-2850.5999999999985</v>
      </c>
      <c r="O317" s="344"/>
      <c r="P317" s="344" t="str">
        <f t="shared" si="26"/>
        <v>待核对</v>
      </c>
      <c r="Q317" s="344"/>
      <c r="R317" s="344"/>
      <c r="S317" s="344"/>
      <c r="T317" s="149">
        <v>39</v>
      </c>
      <c r="U317">
        <v>299</v>
      </c>
      <c r="V317"/>
      <c r="W317"/>
      <c r="X317"/>
      <c r="Y317"/>
      <c r="Z317"/>
      <c r="AA317"/>
      <c r="AB317"/>
    </row>
    <row r="318" spans="1:28" ht="13.5" customHeight="1">
      <c r="A318" s="147" t="str">
        <f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18" s="9">
        <v>770</v>
      </c>
      <c r="C318" s="218" t="str">
        <f t="shared" si="30"/>
        <v>3级-2级</v>
      </c>
      <c r="D318" s="218" t="s">
        <v>69</v>
      </c>
      <c r="E318" s="218" t="s">
        <v>161</v>
      </c>
      <c r="F318" s="218" t="s">
        <v>66</v>
      </c>
      <c r="G318" s="218" t="s">
        <v>87</v>
      </c>
      <c r="H318" s="220" t="s">
        <v>669</v>
      </c>
      <c r="I318" s="195" t="s">
        <v>3</v>
      </c>
      <c r="J318" s="227">
        <v>31807</v>
      </c>
      <c r="K318" s="22"/>
      <c r="L318" s="348" t="s">
        <v>9</v>
      </c>
      <c r="M318" s="207">
        <v>31807</v>
      </c>
      <c r="N318" s="248">
        <f t="shared" si="25"/>
        <v>0</v>
      </c>
      <c r="O318" s="20"/>
      <c r="P318" s="58" t="str">
        <f t="shared" si="26"/>
        <v>OK</v>
      </c>
      <c r="Q318" s="20"/>
      <c r="R318" s="20"/>
      <c r="S318" s="20"/>
      <c r="T318">
        <v>381</v>
      </c>
      <c r="U318">
        <v>280</v>
      </c>
      <c r="V318" s="162"/>
      <c r="W318" s="162"/>
      <c r="X318" s="162"/>
      <c r="Y318" s="162"/>
      <c r="Z318" s="162"/>
      <c r="AA318" s="162"/>
      <c r="AB318" s="162"/>
    </row>
    <row r="319" spans="1:28" ht="13.5" customHeight="1">
      <c r="A319" s="147" t="str">
        <f>HYPERLINK("C:\Users\chizh\Desktop\ffcell\提取结果.xlsx#'02-关联交易等事项统计表-双鱼-4内部关联现金流'!A1","[提取结果.xlsx]02-关联交易等事项统计表-双鱼-4内部关联现金流")</f>
        <v>[提取结果.xlsx]02-关联交易等事项统计表-双鱼-4内部关联现金流</v>
      </c>
      <c r="B319" s="9">
        <v>114</v>
      </c>
      <c r="C319" s="111" t="str">
        <f t="shared" si="30"/>
        <v>2级-1级</v>
      </c>
      <c r="D319" s="111" t="s">
        <v>66</v>
      </c>
      <c r="E319" s="111" t="s">
        <v>179</v>
      </c>
      <c r="F319" s="111" t="s">
        <v>64</v>
      </c>
      <c r="G319" s="111" t="s">
        <v>65</v>
      </c>
      <c r="H319" s="112" t="s">
        <v>193</v>
      </c>
      <c r="I319" s="222" t="s">
        <v>3</v>
      </c>
      <c r="J319" s="227">
        <v>31695.991499999996</v>
      </c>
      <c r="K319" s="22"/>
      <c r="L319" s="23"/>
      <c r="M319" s="205"/>
      <c r="N319" s="248">
        <f t="shared" si="25"/>
        <v>31695.991499999996</v>
      </c>
      <c r="O319" s="20"/>
      <c r="P319" s="58" t="str">
        <f t="shared" si="26"/>
        <v>待核对</v>
      </c>
      <c r="Q319" s="20"/>
      <c r="R319" s="20"/>
      <c r="S319" s="20"/>
      <c r="T319">
        <v>1</v>
      </c>
      <c r="U319">
        <v>47</v>
      </c>
    </row>
    <row r="320" spans="1:28" ht="13.5" customHeight="1">
      <c r="A320" s="147" t="str">
        <f>HYPERLINK("C:\Users\chizh\Desktop\ffcell\提取结果.xlsx#'奥宝板块关联交易等事项统计表2021年-4内部关联现金流'!A1","[提取结果.xlsx]奥宝板块关联交易等事项统计表2021年-4内部关联现金流")</f>
        <v>[提取结果.xlsx]奥宝板块关联交易等事项统计表2021年-4内部关联现金流</v>
      </c>
      <c r="B320" s="9">
        <v>309</v>
      </c>
      <c r="C320" s="111" t="str">
        <f t="shared" si="30"/>
        <v>4级-3级</v>
      </c>
      <c r="D320" s="111" t="s">
        <v>72</v>
      </c>
      <c r="E320" s="111" t="s">
        <v>97</v>
      </c>
      <c r="F320" s="111" t="s">
        <v>69</v>
      </c>
      <c r="G320" s="111" t="s">
        <v>347</v>
      </c>
      <c r="H320" s="76" t="s">
        <v>348</v>
      </c>
      <c r="I320" s="222" t="s">
        <v>6</v>
      </c>
      <c r="J320" s="227">
        <v>30922.49</v>
      </c>
      <c r="K320" s="22"/>
      <c r="L320" s="278" t="s">
        <v>754</v>
      </c>
      <c r="M320" s="279">
        <v>30922.49</v>
      </c>
      <c r="N320" s="248">
        <f t="shared" si="25"/>
        <v>0</v>
      </c>
      <c r="O320" s="20"/>
      <c r="P320" s="58" t="str">
        <f t="shared" si="26"/>
        <v>OK</v>
      </c>
      <c r="Q320" s="20"/>
      <c r="R320" s="20"/>
      <c r="S320" s="20"/>
      <c r="T320">
        <v>17</v>
      </c>
      <c r="U320">
        <v>281</v>
      </c>
      <c r="V320" s="169"/>
      <c r="W320" s="169"/>
      <c r="X320" s="169"/>
      <c r="Y320" s="169"/>
      <c r="Z320" s="169"/>
      <c r="AA320" s="169"/>
      <c r="AB320" s="169"/>
    </row>
    <row r="321" spans="1:28" ht="13.5" customHeight="1">
      <c r="A321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21" s="9">
        <v>230</v>
      </c>
      <c r="C321" s="111" t="str">
        <f t="shared" si="30"/>
        <v>000-2级</v>
      </c>
      <c r="D321" s="111"/>
      <c r="E321" s="233" t="s">
        <v>502</v>
      </c>
      <c r="F321" s="111" t="s">
        <v>66</v>
      </c>
      <c r="G321" s="111" t="s">
        <v>78</v>
      </c>
      <c r="H321" s="112" t="s">
        <v>298</v>
      </c>
      <c r="I321" s="222" t="s">
        <v>9</v>
      </c>
      <c r="J321" s="227">
        <v>30509.26</v>
      </c>
      <c r="K321" s="22"/>
      <c r="L321" s="314" t="s">
        <v>5</v>
      </c>
      <c r="M321" s="315">
        <v>196828.26</v>
      </c>
      <c r="N321" s="248">
        <f t="shared" si="25"/>
        <v>-166319</v>
      </c>
      <c r="O321" s="20"/>
      <c r="P321" s="58" t="str">
        <f t="shared" si="26"/>
        <v>待核对</v>
      </c>
      <c r="Q321" s="20"/>
      <c r="R321" s="20"/>
      <c r="S321" s="20"/>
      <c r="T321">
        <v>48</v>
      </c>
      <c r="U321">
        <v>314</v>
      </c>
      <c r="V321" s="162"/>
      <c r="W321" s="162"/>
      <c r="X321" s="162"/>
      <c r="Y321" s="162"/>
      <c r="Z321" s="162"/>
      <c r="AA321" s="162"/>
      <c r="AB321" s="162"/>
    </row>
    <row r="322" spans="1:28" ht="13.5" customHeight="1">
      <c r="A322" s="147" t="str">
        <f>HYPERLINK("C:\Users\chizh\Desktop\ffcell\提取结果.xlsx#'4内部关联现金流-1'!A1","[提取结果.xlsx]4内部关联现金流-1")</f>
        <v>[提取结果.xlsx]4内部关联现金流-1</v>
      </c>
      <c r="B322" s="9">
        <v>524</v>
      </c>
      <c r="C322" s="111" t="str">
        <f t="shared" si="30"/>
        <v>2级-3级</v>
      </c>
      <c r="D322" s="111" t="s">
        <v>66</v>
      </c>
      <c r="E322" s="111" t="s">
        <v>106</v>
      </c>
      <c r="F322" s="111" t="s">
        <v>69</v>
      </c>
      <c r="G322" s="111" t="s">
        <v>358</v>
      </c>
      <c r="H322" s="76" t="s">
        <v>424</v>
      </c>
      <c r="I322" s="97" t="s">
        <v>23</v>
      </c>
      <c r="J322" s="227">
        <v>30442.799999999999</v>
      </c>
      <c r="K322" s="22"/>
      <c r="L322" s="278" t="s">
        <v>3</v>
      </c>
      <c r="M322" s="279">
        <v>30442.799999999999</v>
      </c>
      <c r="N322" s="248">
        <f t="shared" si="25"/>
        <v>0</v>
      </c>
      <c r="O322" s="20"/>
      <c r="P322" s="58" t="str">
        <f t="shared" si="26"/>
        <v>OK</v>
      </c>
      <c r="Q322" s="20"/>
      <c r="R322" s="20"/>
      <c r="S322" s="20"/>
      <c r="T322">
        <v>33</v>
      </c>
      <c r="U322">
        <v>282</v>
      </c>
      <c r="V322" s="162"/>
      <c r="W322" s="162"/>
      <c r="X322" s="162"/>
      <c r="Y322" s="162"/>
      <c r="Z322" s="162"/>
      <c r="AA322" s="162"/>
      <c r="AB322" s="162"/>
    </row>
    <row r="323" spans="1:28" ht="26.15" customHeight="1">
      <c r="A323" s="147" t="str">
        <f>HYPERLINK("C:\Users\chizh\Desktop\ffcell\提取结果.xlsx#'4内部关联现金流'!A1","[提取结果.xlsx]4内部关联现金流")</f>
        <v>[提取结果.xlsx]4内部关联现金流</v>
      </c>
      <c r="B323" s="9">
        <v>440</v>
      </c>
      <c r="C323" s="111" t="str">
        <f t="shared" si="30"/>
        <v>3级-3级</v>
      </c>
      <c r="D323" s="228" t="s">
        <v>69</v>
      </c>
      <c r="E323" s="111" t="s">
        <v>80</v>
      </c>
      <c r="F323" s="228" t="s">
        <v>69</v>
      </c>
      <c r="G323" s="228" t="s">
        <v>197</v>
      </c>
      <c r="H323" s="97" t="s">
        <v>380</v>
      </c>
      <c r="I323" s="222" t="s">
        <v>3</v>
      </c>
      <c r="J323" s="234">
        <v>30281.200000000001</v>
      </c>
      <c r="K323" s="22"/>
      <c r="L323" s="307" t="s">
        <v>6</v>
      </c>
      <c r="M323" s="192">
        <v>30281.200000000001</v>
      </c>
      <c r="N323" s="248">
        <f t="shared" ref="N323:N337" si="31">J323-M323</f>
        <v>0</v>
      </c>
      <c r="O323" s="20"/>
      <c r="P323" s="58" t="str">
        <f t="shared" si="26"/>
        <v>OK</v>
      </c>
      <c r="Q323" s="20"/>
      <c r="R323" s="20"/>
      <c r="S323" s="20"/>
      <c r="T323">
        <v>21</v>
      </c>
      <c r="U323">
        <v>283</v>
      </c>
    </row>
    <row r="324" spans="1:28" ht="39">
      <c r="A324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24" s="9">
        <v>232</v>
      </c>
      <c r="C324" s="111" t="str">
        <f t="shared" si="30"/>
        <v>2级-3级</v>
      </c>
      <c r="D324" s="111" t="s">
        <v>731</v>
      </c>
      <c r="E324" s="233" t="s">
        <v>502</v>
      </c>
      <c r="F324" s="111" t="s">
        <v>69</v>
      </c>
      <c r="G324" s="111" t="s">
        <v>158</v>
      </c>
      <c r="H324" s="219" t="s">
        <v>300</v>
      </c>
      <c r="I324" s="97" t="s">
        <v>7</v>
      </c>
      <c r="J324" s="227">
        <v>30000</v>
      </c>
      <c r="K324" s="22"/>
      <c r="L324" s="237" t="s">
        <v>3</v>
      </c>
      <c r="M324" s="249">
        <v>30000</v>
      </c>
      <c r="N324" s="248">
        <f t="shared" si="31"/>
        <v>0</v>
      </c>
      <c r="O324" s="20"/>
      <c r="P324" s="58" t="str">
        <f t="shared" si="26"/>
        <v>OK</v>
      </c>
      <c r="Q324" s="20"/>
      <c r="R324" s="20"/>
      <c r="S324" s="20"/>
      <c r="T324">
        <v>50</v>
      </c>
      <c r="U324">
        <v>284</v>
      </c>
      <c r="V324" s="169"/>
      <c r="W324" s="169"/>
      <c r="X324" s="169"/>
      <c r="Y324" s="169"/>
      <c r="Z324" s="169"/>
      <c r="AA324" s="169"/>
      <c r="AB324" s="169"/>
    </row>
    <row r="325" spans="1:28" ht="13.5" customHeight="1">
      <c r="A325" s="147" t="str">
        <f>HYPERLINK("C:\Users\chizh\Desktop\ffcell\提取结果.xlsx#'02-关联交易等事项统计表-轻出公司-4内部关联现金流'!A1","[提取结果.xlsx]02-关联交易等事项统计表-轻出公司-4内部关联现金流")</f>
        <v>[提取结果.xlsx]02-关联交易等事项统计表-轻出公司-4内部关联现金流</v>
      </c>
      <c r="B325" s="9">
        <v>51</v>
      </c>
      <c r="C325" s="111" t="str">
        <f t="shared" si="30"/>
        <v>3级-3级</v>
      </c>
      <c r="D325" s="111" t="s">
        <v>69</v>
      </c>
      <c r="E325" s="111" t="s">
        <v>128</v>
      </c>
      <c r="F325" s="111" t="s">
        <v>69</v>
      </c>
      <c r="G325" s="111" t="s">
        <v>102</v>
      </c>
      <c r="H325" s="112" t="s">
        <v>160</v>
      </c>
      <c r="I325" s="222" t="s">
        <v>3</v>
      </c>
      <c r="J325" s="227">
        <v>-25160.06</v>
      </c>
      <c r="K325" s="22"/>
      <c r="L325" s="322" t="s">
        <v>456</v>
      </c>
      <c r="M325" s="279">
        <v>25160.06</v>
      </c>
      <c r="N325" s="248">
        <f t="shared" si="31"/>
        <v>-50320.12</v>
      </c>
      <c r="O325" s="20"/>
      <c r="P325" s="58" t="str">
        <f t="shared" si="26"/>
        <v>待核对</v>
      </c>
      <c r="Q325" s="33"/>
      <c r="R325" s="33"/>
      <c r="S325" s="33"/>
      <c r="T325">
        <v>123</v>
      </c>
      <c r="U325">
        <v>308</v>
      </c>
    </row>
    <row r="326" spans="1:28" ht="26.15" customHeight="1">
      <c r="A326" s="147" t="str">
        <f>HYPERLINK("C:\Users\chizh\Desktop\ffcell\提取结果.xlsx#'02-关联交易等事项统计表-集团总部-4内部关联现金流'!A1","[提取结果.xlsx]02-关联交易等事项统计表-集团总部-4内部关联现金流")</f>
        <v>[提取结果.xlsx]02-关联交易等事项统计表-集团总部-4内部关联现金流</v>
      </c>
      <c r="B326" s="9">
        <v>26</v>
      </c>
      <c r="C326" s="111" t="str">
        <f t="shared" si="30"/>
        <v>1级-2级</v>
      </c>
      <c r="D326" s="111" t="s">
        <v>64</v>
      </c>
      <c r="E326" s="111" t="s">
        <v>65</v>
      </c>
      <c r="F326" s="111" t="s">
        <v>66</v>
      </c>
      <c r="G326" s="111" t="s">
        <v>94</v>
      </c>
      <c r="H326" s="12" t="s">
        <v>91</v>
      </c>
      <c r="I326" s="97" t="s">
        <v>24</v>
      </c>
      <c r="J326" s="227">
        <v>-450000</v>
      </c>
      <c r="K326" s="12"/>
      <c r="L326" s="305" t="s">
        <v>5</v>
      </c>
      <c r="M326" s="282">
        <v>450000</v>
      </c>
      <c r="N326" s="248">
        <f t="shared" si="31"/>
        <v>-900000</v>
      </c>
      <c r="O326" s="18"/>
      <c r="P326" s="58" t="str">
        <f t="shared" si="26"/>
        <v>待核对</v>
      </c>
      <c r="Q326" s="20"/>
      <c r="R326" s="20"/>
      <c r="S326" s="20"/>
      <c r="T326">
        <v>26</v>
      </c>
      <c r="U326">
        <v>324</v>
      </c>
    </row>
    <row r="327" spans="1:28" ht="13.5" customHeight="1">
      <c r="A327" s="147"/>
      <c r="B327" s="9"/>
      <c r="C327" s="218" t="str">
        <f t="shared" si="30"/>
        <v>1级-4级</v>
      </c>
      <c r="D327" s="218" t="s">
        <v>64</v>
      </c>
      <c r="E327" s="397" t="s">
        <v>65</v>
      </c>
      <c r="F327" s="397" t="s">
        <v>72</v>
      </c>
      <c r="G327" s="397" t="s">
        <v>76</v>
      </c>
      <c r="H327" s="220" t="s">
        <v>91</v>
      </c>
      <c r="I327" s="195" t="s">
        <v>24</v>
      </c>
      <c r="J327" s="227">
        <v>-6913642.8099999996</v>
      </c>
      <c r="K327" s="22"/>
      <c r="L327" s="208" t="s">
        <v>740</v>
      </c>
      <c r="M327" s="281">
        <v>5159291.37</v>
      </c>
      <c r="N327" s="248">
        <f t="shared" si="31"/>
        <v>-12072934.18</v>
      </c>
      <c r="O327" s="20"/>
      <c r="P327" s="58"/>
      <c r="Q327" s="20"/>
      <c r="R327" s="20"/>
      <c r="S327" s="20"/>
      <c r="U327">
        <v>335</v>
      </c>
      <c r="V327" s="164"/>
      <c r="W327" s="165"/>
      <c r="X327" s="166"/>
      <c r="Y327" s="166"/>
      <c r="Z327" s="167"/>
      <c r="AA327" s="356">
        <f>ROUND(J327-W327-Z327,2)</f>
        <v>-6913642.8099999996</v>
      </c>
      <c r="AB327" s="168">
        <f>ROUND(M327+P327-S327,2)</f>
        <v>5159291.37</v>
      </c>
    </row>
    <row r="328" spans="1:28" ht="13.5" customHeight="1">
      <c r="A328" s="147" t="str">
        <f t="shared" ref="A328:A336" si="32">HYPERLINK("C:\Users\chizh\Desktop\ffcell\提取结果.xlsx#'02-关联交易等事项统计表-纺织公司-4内部关联现金流'!A1","[提取结果.xlsx]02-关联交易等事项统计表-纺织公司-4内部关联现金流")</f>
        <v>[提取结果.xlsx]02-关联交易等事项统计表-纺织公司-4内部关联现金流</v>
      </c>
      <c r="B328" s="9">
        <v>713</v>
      </c>
      <c r="C328" s="218" t="str">
        <f t="shared" si="30"/>
        <v>3级-2级</v>
      </c>
      <c r="D328" s="218" t="s">
        <v>69</v>
      </c>
      <c r="E328" s="218" t="s">
        <v>180</v>
      </c>
      <c r="F328" s="218" t="s">
        <v>66</v>
      </c>
      <c r="G328" s="218" t="s">
        <v>303</v>
      </c>
      <c r="H328" s="144"/>
      <c r="I328" s="195" t="s">
        <v>3</v>
      </c>
      <c r="J328" s="227"/>
      <c r="K328" s="22"/>
      <c r="L328" s="23"/>
      <c r="M328" s="202"/>
      <c r="N328" s="248">
        <f t="shared" si="31"/>
        <v>0</v>
      </c>
      <c r="O328" s="20"/>
      <c r="P328" s="58" t="str">
        <f t="shared" ref="P328:P337" si="33">IF(N328=0,"OK","待核对")</f>
        <v>OK</v>
      </c>
      <c r="Q328" s="20"/>
      <c r="R328" s="20"/>
      <c r="S328" s="20"/>
      <c r="T328">
        <v>256</v>
      </c>
      <c r="U328">
        <v>285</v>
      </c>
      <c r="V328" s="292"/>
      <c r="W328" s="292"/>
      <c r="X328" s="292"/>
      <c r="Y328" s="292"/>
      <c r="Z328" s="292"/>
      <c r="AA328" s="292"/>
      <c r="AB328" s="292"/>
    </row>
    <row r="329" spans="1:28" ht="13.5" customHeight="1">
      <c r="A329" s="147" t="str">
        <f t="shared" si="32"/>
        <v>[提取结果.xlsx]02-关联交易等事项统计表-纺织公司-4内部关联现金流</v>
      </c>
      <c r="B329" s="9">
        <v>732</v>
      </c>
      <c r="C329" s="218" t="str">
        <f t="shared" si="30"/>
        <v>3级-2级</v>
      </c>
      <c r="D329" s="218" t="s">
        <v>69</v>
      </c>
      <c r="E329" s="218" t="s">
        <v>180</v>
      </c>
      <c r="F329" s="218" t="s">
        <v>66</v>
      </c>
      <c r="G329" s="218" t="s">
        <v>270</v>
      </c>
      <c r="H329" s="76"/>
      <c r="I329" s="195" t="s">
        <v>3</v>
      </c>
      <c r="J329" s="227"/>
      <c r="K329" s="22"/>
      <c r="L329" s="23"/>
      <c r="M329" s="202"/>
      <c r="N329" s="248">
        <f t="shared" si="31"/>
        <v>0</v>
      </c>
      <c r="O329" s="20"/>
      <c r="P329" s="58" t="str">
        <f t="shared" si="33"/>
        <v>OK</v>
      </c>
      <c r="Q329" s="20"/>
      <c r="R329" s="20"/>
      <c r="S329" s="20"/>
      <c r="T329">
        <v>282</v>
      </c>
      <c r="U329">
        <v>286</v>
      </c>
    </row>
    <row r="330" spans="1:28" ht="13.5" customHeight="1">
      <c r="A330" s="147" t="str">
        <f t="shared" si="32"/>
        <v>[提取结果.xlsx]02-关联交易等事项统计表-纺织公司-4内部关联现金流</v>
      </c>
      <c r="B330" s="9">
        <v>733</v>
      </c>
      <c r="C330" s="218" t="str">
        <f t="shared" si="30"/>
        <v>3级-2级</v>
      </c>
      <c r="D330" s="218" t="s">
        <v>69</v>
      </c>
      <c r="E330" s="218" t="s">
        <v>180</v>
      </c>
      <c r="F330" s="218" t="s">
        <v>66</v>
      </c>
      <c r="G330" s="218" t="s">
        <v>184</v>
      </c>
      <c r="H330" s="76"/>
      <c r="I330" s="195" t="s">
        <v>5</v>
      </c>
      <c r="J330" s="227"/>
      <c r="K330" s="22"/>
      <c r="L330" s="23"/>
      <c r="M330" s="202"/>
      <c r="N330" s="248">
        <f t="shared" si="31"/>
        <v>0</v>
      </c>
      <c r="O330" s="20"/>
      <c r="P330" s="58" t="str">
        <f t="shared" si="33"/>
        <v>OK</v>
      </c>
      <c r="Q330" s="20"/>
      <c r="R330" s="20"/>
      <c r="S330" s="20"/>
      <c r="T330">
        <v>283</v>
      </c>
      <c r="U330">
        <v>287</v>
      </c>
    </row>
    <row r="331" spans="1:28" ht="13.5" customHeight="1">
      <c r="A331" s="147" t="str">
        <f t="shared" si="32"/>
        <v>[提取结果.xlsx]02-关联交易等事项统计表-纺织公司-4内部关联现金流</v>
      </c>
      <c r="B331" s="9">
        <v>737</v>
      </c>
      <c r="C331" s="218" t="str">
        <f t="shared" si="30"/>
        <v>3级-2级</v>
      </c>
      <c r="D331" s="218" t="s">
        <v>69</v>
      </c>
      <c r="E331" s="218" t="s">
        <v>180</v>
      </c>
      <c r="F331" s="218" t="s">
        <v>66</v>
      </c>
      <c r="G331" s="218" t="s">
        <v>172</v>
      </c>
      <c r="H331" s="76"/>
      <c r="I331" s="195" t="s">
        <v>5</v>
      </c>
      <c r="J331" s="227"/>
      <c r="K331" s="22"/>
      <c r="L331" s="23"/>
      <c r="M331" s="202"/>
      <c r="N331" s="248">
        <f t="shared" si="31"/>
        <v>0</v>
      </c>
      <c r="O331" s="20"/>
      <c r="P331" s="58" t="str">
        <f t="shared" si="33"/>
        <v>OK</v>
      </c>
      <c r="Q331" s="20"/>
      <c r="R331" s="20"/>
      <c r="S331" s="20"/>
      <c r="T331">
        <v>288</v>
      </c>
      <c r="U331">
        <v>288</v>
      </c>
    </row>
    <row r="332" spans="1:28" ht="13.5" customHeight="1">
      <c r="A332" s="147" t="str">
        <f t="shared" si="32"/>
        <v>[提取结果.xlsx]02-关联交易等事项统计表-纺织公司-4内部关联现金流</v>
      </c>
      <c r="B332" s="9">
        <v>738</v>
      </c>
      <c r="C332" s="218" t="str">
        <f t="shared" si="30"/>
        <v>3级-2级</v>
      </c>
      <c r="D332" s="218" t="s">
        <v>69</v>
      </c>
      <c r="E332" s="218" t="s">
        <v>180</v>
      </c>
      <c r="F332" s="218" t="s">
        <v>66</v>
      </c>
      <c r="G332" s="218" t="s">
        <v>86</v>
      </c>
      <c r="H332" s="76"/>
      <c r="I332" s="195" t="s">
        <v>5</v>
      </c>
      <c r="J332" s="227"/>
      <c r="K332" s="22"/>
      <c r="L332" s="23"/>
      <c r="M332" s="202"/>
      <c r="N332" s="248">
        <f t="shared" si="31"/>
        <v>0</v>
      </c>
      <c r="O332" s="20"/>
      <c r="P332" s="58" t="str">
        <f t="shared" si="33"/>
        <v>OK</v>
      </c>
      <c r="Q332" s="20"/>
      <c r="R332" s="20"/>
      <c r="S332" s="20"/>
      <c r="T332">
        <v>290</v>
      </c>
      <c r="U332">
        <v>289</v>
      </c>
      <c r="V332" s="162"/>
      <c r="W332" s="162"/>
      <c r="X332" s="162"/>
      <c r="Y332" s="162"/>
      <c r="Z332" s="162"/>
      <c r="AA332" s="162"/>
      <c r="AB332" s="162"/>
    </row>
    <row r="333" spans="1:28" ht="13.5" customHeight="1">
      <c r="A333" s="147" t="str">
        <f t="shared" si="32"/>
        <v>[提取结果.xlsx]02-关联交易等事项统计表-纺织公司-4内部关联现金流</v>
      </c>
      <c r="B333" s="9">
        <v>739</v>
      </c>
      <c r="C333" s="218" t="str">
        <f t="shared" si="30"/>
        <v>3级-2级</v>
      </c>
      <c r="D333" s="218" t="s">
        <v>69</v>
      </c>
      <c r="E333" s="218" t="s">
        <v>180</v>
      </c>
      <c r="F333" s="218" t="s">
        <v>66</v>
      </c>
      <c r="G333" s="218" t="s">
        <v>109</v>
      </c>
      <c r="H333" s="76"/>
      <c r="I333" s="195" t="s">
        <v>5</v>
      </c>
      <c r="J333" s="227"/>
      <c r="K333" s="22"/>
      <c r="L333" s="23"/>
      <c r="M333" s="202"/>
      <c r="N333" s="248">
        <f t="shared" si="31"/>
        <v>0</v>
      </c>
      <c r="O333" s="20"/>
      <c r="P333" s="58" t="str">
        <f t="shared" si="33"/>
        <v>OK</v>
      </c>
      <c r="Q333" s="20"/>
      <c r="R333" s="20"/>
      <c r="S333" s="20"/>
      <c r="T333">
        <v>291</v>
      </c>
      <c r="U333">
        <v>290</v>
      </c>
      <c r="V333" s="169"/>
      <c r="W333" s="169"/>
      <c r="X333" s="169"/>
      <c r="Y333" s="169"/>
      <c r="Z333" s="169"/>
      <c r="AA333" s="169"/>
      <c r="AB333" s="169"/>
    </row>
    <row r="334" spans="1:28" ht="13.5" customHeight="1">
      <c r="A334" s="147" t="str">
        <f t="shared" si="32"/>
        <v>[提取结果.xlsx]02-关联交易等事项统计表-纺织公司-4内部关联现金流</v>
      </c>
      <c r="B334" s="9">
        <v>740</v>
      </c>
      <c r="C334" s="218" t="str">
        <f t="shared" si="30"/>
        <v>3级-2级</v>
      </c>
      <c r="D334" s="218" t="s">
        <v>69</v>
      </c>
      <c r="E334" s="218" t="s">
        <v>180</v>
      </c>
      <c r="F334" s="218" t="s">
        <v>66</v>
      </c>
      <c r="G334" s="218" t="s">
        <v>95</v>
      </c>
      <c r="H334" s="76"/>
      <c r="I334" s="195" t="s">
        <v>5</v>
      </c>
      <c r="J334" s="227"/>
      <c r="K334" s="22"/>
      <c r="L334" s="23"/>
      <c r="M334" s="202"/>
      <c r="N334" s="248">
        <f t="shared" si="31"/>
        <v>0</v>
      </c>
      <c r="O334" s="20"/>
      <c r="P334" s="58" t="str">
        <f t="shared" si="33"/>
        <v>OK</v>
      </c>
      <c r="Q334" s="20"/>
      <c r="R334" s="20"/>
      <c r="S334" s="20"/>
      <c r="T334">
        <v>292</v>
      </c>
      <c r="U334">
        <v>291</v>
      </c>
      <c r="V334" s="169"/>
      <c r="W334" s="169"/>
      <c r="X334" s="169"/>
      <c r="Y334" s="169"/>
      <c r="Z334" s="169"/>
      <c r="AA334" s="169"/>
      <c r="AB334" s="169"/>
    </row>
    <row r="335" spans="1:28" ht="13.5" customHeight="1">
      <c r="A335" s="147" t="str">
        <f t="shared" si="32"/>
        <v>[提取结果.xlsx]02-关联交易等事项统计表-纺织公司-4内部关联现金流</v>
      </c>
      <c r="B335" s="9">
        <v>741</v>
      </c>
      <c r="C335" s="218" t="str">
        <f t="shared" si="30"/>
        <v>3级-2级</v>
      </c>
      <c r="D335" s="218" t="s">
        <v>69</v>
      </c>
      <c r="E335" s="218" t="s">
        <v>180</v>
      </c>
      <c r="F335" s="218" t="s">
        <v>66</v>
      </c>
      <c r="G335" s="218" t="s">
        <v>87</v>
      </c>
      <c r="H335" s="76"/>
      <c r="I335" s="195" t="s">
        <v>5</v>
      </c>
      <c r="J335" s="227"/>
      <c r="K335" s="22"/>
      <c r="L335" s="23"/>
      <c r="M335" s="202"/>
      <c r="N335" s="248">
        <f t="shared" si="31"/>
        <v>0</v>
      </c>
      <c r="O335" s="20"/>
      <c r="P335" s="58" t="str">
        <f t="shared" si="33"/>
        <v>OK</v>
      </c>
      <c r="Q335" s="20"/>
      <c r="R335" s="20"/>
      <c r="S335" s="20"/>
      <c r="T335">
        <v>293</v>
      </c>
      <c r="U335">
        <v>292</v>
      </c>
      <c r="X335" t="s">
        <v>711</v>
      </c>
    </row>
    <row r="336" spans="1:28" ht="13.5" customHeight="1">
      <c r="A336" s="147" t="str">
        <f t="shared" si="32"/>
        <v>[提取结果.xlsx]02-关联交易等事项统计表-纺织公司-4内部关联现金流</v>
      </c>
      <c r="B336" s="9">
        <v>789</v>
      </c>
      <c r="C336" s="218" t="str">
        <f t="shared" si="30"/>
        <v>3级-3级</v>
      </c>
      <c r="D336" s="218" t="s">
        <v>69</v>
      </c>
      <c r="E336" s="218" t="s">
        <v>161</v>
      </c>
      <c r="F336" s="218" t="s">
        <v>69</v>
      </c>
      <c r="G336" s="218" t="s">
        <v>158</v>
      </c>
      <c r="H336" s="220" t="s">
        <v>669</v>
      </c>
      <c r="I336" s="195" t="s">
        <v>3</v>
      </c>
      <c r="J336" s="227"/>
      <c r="K336" s="22"/>
      <c r="L336" s="23"/>
      <c r="M336" s="202"/>
      <c r="N336" s="248">
        <f t="shared" si="31"/>
        <v>0</v>
      </c>
      <c r="O336" s="20"/>
      <c r="P336" s="58" t="str">
        <f t="shared" si="33"/>
        <v>OK</v>
      </c>
      <c r="Q336" s="20"/>
      <c r="R336" s="20"/>
      <c r="S336" s="20"/>
      <c r="T336">
        <v>413</v>
      </c>
      <c r="U336">
        <v>293</v>
      </c>
      <c r="V336" s="162"/>
      <c r="W336" s="162"/>
      <c r="X336" s="162"/>
      <c r="Y336" s="162"/>
      <c r="Z336" s="162"/>
      <c r="AA336" s="162"/>
      <c r="AB336" s="162"/>
    </row>
    <row r="337" spans="1:21" ht="13.5" customHeight="1">
      <c r="A337" s="147" t="str">
        <f>HYPERLINK("C:\Users\chizh\Desktop\ffcell\提取结果.xlsx#'02-关联交易等事项统计表-资产公司-4内部关联现金流'!A1","[提取结果.xlsx]02-关联交易等事项统计表-资产公司-4内部关联现金流")</f>
        <v>[提取结果.xlsx]02-关联交易等事项统计表-资产公司-4内部关联现金流</v>
      </c>
      <c r="B337" s="9">
        <v>281</v>
      </c>
      <c r="C337" s="111" t="str">
        <f t="shared" si="30"/>
        <v>2级-4级</v>
      </c>
      <c r="D337" s="111" t="s">
        <v>66</v>
      </c>
      <c r="E337" s="111" t="s">
        <v>337</v>
      </c>
      <c r="F337" s="111" t="s">
        <v>72</v>
      </c>
      <c r="G337" s="111" t="s">
        <v>76</v>
      </c>
      <c r="H337" s="12"/>
      <c r="I337" s="12"/>
      <c r="J337" s="227"/>
      <c r="K337" s="15" t="s">
        <v>203</v>
      </c>
      <c r="L337" s="15" t="s">
        <v>306</v>
      </c>
      <c r="M337" s="170">
        <v>699296.01</v>
      </c>
      <c r="N337" s="248">
        <f t="shared" si="31"/>
        <v>-699296.01</v>
      </c>
      <c r="O337" s="18"/>
      <c r="P337" s="58" t="str">
        <f t="shared" si="33"/>
        <v>待核对</v>
      </c>
      <c r="Q337" s="62"/>
      <c r="R337" s="62"/>
      <c r="S337" s="63"/>
      <c r="T337">
        <v>101</v>
      </c>
      <c r="U337">
        <v>322</v>
      </c>
    </row>
    <row r="342" spans="1:21">
      <c r="K342" s="355"/>
    </row>
  </sheetData>
  <mergeCells count="2">
    <mergeCell ref="H1:J1"/>
    <mergeCell ref="K1:M1"/>
  </mergeCells>
  <phoneticPr fontId="21" type="noConversion"/>
  <conditionalFormatting sqref="E94">
    <cfRule type="duplicateValues" dxfId="198" priority="33"/>
  </conditionalFormatting>
  <conditionalFormatting sqref="E94">
    <cfRule type="duplicateValues" dxfId="197" priority="31"/>
    <cfRule type="duplicateValues" dxfId="196" priority="32"/>
  </conditionalFormatting>
  <conditionalFormatting sqref="G94">
    <cfRule type="duplicateValues" dxfId="195" priority="30"/>
  </conditionalFormatting>
  <conditionalFormatting sqref="G94">
    <cfRule type="duplicateValues" dxfId="194" priority="28"/>
    <cfRule type="duplicateValues" dxfId="193" priority="29"/>
  </conditionalFormatting>
  <conditionalFormatting sqref="E95">
    <cfRule type="duplicateValues" dxfId="192" priority="27"/>
  </conditionalFormatting>
  <conditionalFormatting sqref="E95">
    <cfRule type="duplicateValues" dxfId="191" priority="25"/>
    <cfRule type="duplicateValues" dxfId="190" priority="26"/>
  </conditionalFormatting>
  <conditionalFormatting sqref="G95">
    <cfRule type="duplicateValues" dxfId="189" priority="24"/>
  </conditionalFormatting>
  <conditionalFormatting sqref="G95">
    <cfRule type="duplicateValues" dxfId="188" priority="22"/>
    <cfRule type="duplicateValues" dxfId="187" priority="23"/>
  </conditionalFormatting>
  <conditionalFormatting sqref="H94">
    <cfRule type="duplicateValues" dxfId="186" priority="21"/>
  </conditionalFormatting>
  <conditionalFormatting sqref="H94">
    <cfRule type="duplicateValues" dxfId="185" priority="19"/>
    <cfRule type="duplicateValues" dxfId="184" priority="20"/>
  </conditionalFormatting>
  <conditionalFormatting sqref="G97">
    <cfRule type="duplicateValues" dxfId="183" priority="18"/>
  </conditionalFormatting>
  <conditionalFormatting sqref="G97">
    <cfRule type="duplicateValues" dxfId="182" priority="16"/>
    <cfRule type="duplicateValues" dxfId="181" priority="17"/>
  </conditionalFormatting>
  <conditionalFormatting sqref="G99">
    <cfRule type="duplicateValues" dxfId="180" priority="15"/>
  </conditionalFormatting>
  <conditionalFormatting sqref="G99">
    <cfRule type="duplicateValues" dxfId="179" priority="13"/>
    <cfRule type="duplicateValues" dxfId="178" priority="14"/>
  </conditionalFormatting>
  <conditionalFormatting sqref="G99">
    <cfRule type="duplicateValues" dxfId="177" priority="12"/>
  </conditionalFormatting>
  <conditionalFormatting sqref="G99">
    <cfRule type="duplicateValues" dxfId="176" priority="10"/>
    <cfRule type="duplicateValues" dxfId="175" priority="11"/>
  </conditionalFormatting>
  <conditionalFormatting sqref="G99">
    <cfRule type="duplicateValues" dxfId="174" priority="9"/>
  </conditionalFormatting>
  <conditionalFormatting sqref="G99">
    <cfRule type="duplicateValues" dxfId="173" priority="7"/>
    <cfRule type="duplicateValues" dxfId="172" priority="8"/>
  </conditionalFormatting>
  <conditionalFormatting sqref="H97">
    <cfRule type="duplicateValues" dxfId="171" priority="6"/>
  </conditionalFormatting>
  <conditionalFormatting sqref="H97">
    <cfRule type="duplicateValues" dxfId="170" priority="4"/>
    <cfRule type="duplicateValues" dxfId="169" priority="5"/>
  </conditionalFormatting>
  <conditionalFormatting sqref="G129">
    <cfRule type="duplicateValues" dxfId="168" priority="36"/>
  </conditionalFormatting>
  <conditionalFormatting sqref="G129">
    <cfRule type="duplicateValues" dxfId="167" priority="34"/>
    <cfRule type="duplicateValues" dxfId="166" priority="35"/>
  </conditionalFormatting>
  <conditionalFormatting sqref="G132">
    <cfRule type="duplicateValues" dxfId="165" priority="37"/>
  </conditionalFormatting>
  <conditionalFormatting sqref="G132">
    <cfRule type="duplicateValues" dxfId="164" priority="38"/>
  </conditionalFormatting>
  <conditionalFormatting sqref="G174">
    <cfRule type="duplicateValues" dxfId="163" priority="39"/>
  </conditionalFormatting>
  <conditionalFormatting sqref="G174">
    <cfRule type="duplicateValues" dxfId="162" priority="40"/>
  </conditionalFormatting>
  <conditionalFormatting sqref="G174">
    <cfRule type="duplicateValues" dxfId="161" priority="41"/>
  </conditionalFormatting>
  <conditionalFormatting sqref="G174">
    <cfRule type="duplicateValues" dxfId="160" priority="42"/>
  </conditionalFormatting>
  <conditionalFormatting sqref="G174">
    <cfRule type="duplicateValues" dxfId="159" priority="43"/>
  </conditionalFormatting>
  <conditionalFormatting sqref="G174">
    <cfRule type="duplicateValues" dxfId="158" priority="44"/>
  </conditionalFormatting>
  <conditionalFormatting sqref="G174">
    <cfRule type="duplicateValues" dxfId="157" priority="45"/>
  </conditionalFormatting>
  <conditionalFormatting sqref="G174">
    <cfRule type="duplicateValues" dxfId="156" priority="46"/>
  </conditionalFormatting>
  <conditionalFormatting sqref="G175">
    <cfRule type="duplicateValues" dxfId="155" priority="47"/>
  </conditionalFormatting>
  <conditionalFormatting sqref="G175">
    <cfRule type="duplicateValues" dxfId="154" priority="48"/>
  </conditionalFormatting>
  <conditionalFormatting sqref="G175">
    <cfRule type="duplicateValues" dxfId="153" priority="49"/>
  </conditionalFormatting>
  <conditionalFormatting sqref="G175">
    <cfRule type="duplicateValues" dxfId="152" priority="50"/>
  </conditionalFormatting>
  <conditionalFormatting sqref="G175">
    <cfRule type="duplicateValues" dxfId="151" priority="51"/>
  </conditionalFormatting>
  <conditionalFormatting sqref="G175">
    <cfRule type="duplicateValues" dxfId="150" priority="52"/>
  </conditionalFormatting>
  <conditionalFormatting sqref="G175">
    <cfRule type="duplicateValues" dxfId="149" priority="53"/>
  </conditionalFormatting>
  <conditionalFormatting sqref="G175">
    <cfRule type="duplicateValues" dxfId="148" priority="54"/>
  </conditionalFormatting>
  <conditionalFormatting sqref="G308">
    <cfRule type="duplicateValues" dxfId="147" priority="55"/>
  </conditionalFormatting>
  <conditionalFormatting sqref="G308">
    <cfRule type="duplicateValues" dxfId="146" priority="56"/>
  </conditionalFormatting>
  <conditionalFormatting sqref="E97:E99">
    <cfRule type="duplicateValues" dxfId="145" priority="57"/>
  </conditionalFormatting>
  <conditionalFormatting sqref="E97:E99">
    <cfRule type="duplicateValues" dxfId="144" priority="58"/>
    <cfRule type="duplicateValues" dxfId="143" priority="59"/>
  </conditionalFormatting>
  <conditionalFormatting sqref="M115">
    <cfRule type="duplicateValues" dxfId="142" priority="3"/>
  </conditionalFormatting>
  <conditionalFormatting sqref="M115">
    <cfRule type="duplicateValues" dxfId="141" priority="1"/>
    <cfRule type="duplicateValues" dxfId="140" priority="2"/>
  </conditionalFormatting>
  <dataValidations count="5">
    <dataValidation type="list" allowBlank="1" showInputMessage="1" showErrorMessage="1" sqref="G323 G96 G309:G312 G34:G73 G325:G337 G100:G126 E96:E126 E210 E246 E149 E309:E337 E94:G95 E34:E74" xr:uid="{BD6BAE9E-3BE0-4CA4-9438-CD2FE91499D6}">
      <formula1>INDIRECT("_"&amp;D34)</formula1>
    </dataValidation>
    <dataValidation type="list" allowBlank="1" showInputMessage="1" showErrorMessage="1" sqref="D309:D312 F309:F312 F3:F237 D3:D237" xr:uid="{5CDD1AF4-8428-428F-B0C1-152525C16CCA}">
      <formula1>#REF!</formula1>
    </dataValidation>
    <dataValidation type="list" allowBlank="1" showInputMessage="1" showErrorMessage="1" sqref="F275 E75:E93 G75:G93 E3:E33 G3:G33 E127:E148 G127:G177 E150:E209 E211:E245 E247:E308 G179:G308" xr:uid="{FAA9EB9E-A61F-45BA-8BE3-554CEDB691BD}">
      <formula1>INDIRECT("_"&amp;B3)</formula1>
    </dataValidation>
    <dataValidation type="list" allowBlank="1" showInputMessage="1" showErrorMessage="1" sqref="L198:L199 H310:H312 H323 I197:I199 L137 L39:L41 L327:L336 L27 L29:L30 L44:L45 L59 L32:L35 L37 L48:L49 L110 L53:L56 L141:L143 L95 L64:L67 L319 L69:L72 L122:L124 L74:L75 L79 L77 L86:L87 L169:L170 L90 L92:L93 L97 L99:L100 L204:L205 L102:L108 L253 L116:L119 L164:L165 L62 I201:I336 L312 L261 L225:L227 L294 L149 L172 L156 L185:L186 L202 L190 L192 L183 L268 L210 L216:L217 L231 L220:L221 L315:L317 L239:L240 L213 L304:L307 L245 L248 L235:L237 L259 L263:L265 L271:L272 L288:L290 L284:L286 L282 L324 L299 L302 I3:I98 L128 L175:L176 I100:I194 L132" xr:uid="{CAF3FE18-2562-4CCA-92CA-DC1D677D10DD}">
      <formula1>$H$1:$H$2</formula1>
    </dataValidation>
    <dataValidation type="list" allowBlank="1" showInputMessage="1" showErrorMessage="1" sqref="I337" xr:uid="{F2C81F61-F522-43F6-8E94-BBA3D79A9AF9}">
      <formula1>$H$1:$H$41</formula1>
    </dataValidation>
  </dataValidations>
  <pageMargins left="0.75" right="0.75" top="1" bottom="1" header="0.5" footer="0.5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512F00-0A04-4F27-AF86-7F8CE2BF347D}">
          <x14:formula1>
            <xm:f>'C:\Users\chizh\Desktop\关联交易表\[02-关联交易等事项统计表-集团总部.xlsx]Sheet2'!#REF!</xm:f>
          </x14:formula1>
          <xm:sqref>F337 D337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汇总表（未删减）</vt:lpstr>
      <vt:lpstr>汇总表V1（已删减）</vt:lpstr>
      <vt:lpstr>汇总表V2（已删减） </vt:lpstr>
      <vt:lpstr>抵消V1</vt:lpstr>
      <vt:lpstr>Sheet1</vt:lpstr>
      <vt:lpstr>Sheet1 (2)</vt:lpstr>
      <vt:lpstr>Sheet2</vt:lpstr>
      <vt:lpstr>抵消分录</vt:lpstr>
      <vt:lpstr>抵消V2</vt:lpstr>
      <vt:lpstr>抵消V2-仅供筛选</vt:lpstr>
      <vt:lpstr>工作表-列表</vt:lpstr>
      <vt:lpstr>02-关联交易等事项统计表-集团总部-4内部关联现金流</vt:lpstr>
      <vt:lpstr>02-关联交易等事项统计表-轻出公司-4内部关联现金流</vt:lpstr>
      <vt:lpstr>02-关联交易等事项统计表-三角公司-4内部关联现金流</vt:lpstr>
      <vt:lpstr>02-关联交易等事项统计表-双鱼-4内部关联现金流</vt:lpstr>
      <vt:lpstr>02-关联交易等事项统计表-现代-4内部关联现金流</vt:lpstr>
      <vt:lpstr>02-关联交易等事项统计表-新仕诚公司-4内部关联现金流</vt:lpstr>
      <vt:lpstr>02-关联交易等事项统计表-资产公司-4内部关联现金流</vt:lpstr>
      <vt:lpstr>奥宝板块关联交易等事项统计表2021年-4内部关联现金流</vt:lpstr>
      <vt:lpstr>4内部关联现金流</vt:lpstr>
      <vt:lpstr>4内部关联现金流-1</vt:lpstr>
      <vt:lpstr>02-关联交易等事项统计表-百花公司-4内部关联现金流</vt:lpstr>
      <vt:lpstr>02-关联交易等事项统计表-大新文创-4内部关联现金流</vt:lpstr>
      <vt:lpstr>02-关联交易等事项统计表-纺织公司-4内部关联现金流</vt:lpstr>
      <vt:lpstr>02-关联交易等事项统计表-虎头公司-4内部关联现金流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烽火戏诸侯</dc:creator>
  <cp:keywords/>
  <dc:description/>
  <cp:lastModifiedBy>迟兆澜</cp:lastModifiedBy>
  <cp:lastPrinted>2022-02-13T07:46:45Z</cp:lastPrinted>
  <dcterms:created xsi:type="dcterms:W3CDTF">2022-03-24T02:42:25Z</dcterms:created>
  <dcterms:modified xsi:type="dcterms:W3CDTF">2022-07-28T01:14:18Z</dcterms:modified>
  <cp:category/>
</cp:coreProperties>
</file>