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我的雲端硬碟\待刪除\畢業\CD檔案\程式和實驗數據\ACM(main)\result\"/>
    </mc:Choice>
  </mc:AlternateContent>
  <xr:revisionPtr revIDLastSave="0" documentId="13_ncr:1_{3F3F60EB-E7D7-4E5B-AE11-017C09409D7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DAD" sheetId="24" r:id="rId1"/>
    <sheet name="Escb" sheetId="27" r:id="rId2"/>
    <sheet name="Ecbs" sheetId="29" r:id="rId3"/>
    <sheet name="It" sheetId="28" r:id="rId4"/>
    <sheet name="名稱對照表" sheetId="33" r:id="rId5"/>
    <sheet name="實驗數據整理" sheetId="3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2" l="1"/>
  <c r="O4" i="32"/>
  <c r="P4" i="32"/>
  <c r="Q4" i="32"/>
  <c r="N5" i="32"/>
  <c r="O5" i="32"/>
  <c r="P5" i="32"/>
  <c r="Q5" i="32"/>
  <c r="N6" i="32"/>
  <c r="O6" i="32"/>
  <c r="P6" i="32"/>
  <c r="Q6" i="32"/>
  <c r="N7" i="32"/>
  <c r="O7" i="32"/>
  <c r="P7" i="32"/>
  <c r="Q7" i="32"/>
  <c r="N8" i="32"/>
  <c r="O8" i="32"/>
  <c r="P8" i="32"/>
  <c r="Q8" i="32"/>
  <c r="N9" i="32"/>
  <c r="O9" i="32"/>
  <c r="P9" i="32"/>
  <c r="Q9" i="32"/>
  <c r="N10" i="32"/>
  <c r="O10" i="32"/>
  <c r="P10" i="32"/>
  <c r="Q10" i="32"/>
  <c r="Q3" i="32"/>
  <c r="P3" i="32"/>
  <c r="O3" i="32"/>
  <c r="N3" i="32"/>
  <c r="H4" i="32"/>
  <c r="I4" i="32"/>
  <c r="J4" i="32"/>
  <c r="K4" i="32"/>
  <c r="H5" i="32"/>
  <c r="I5" i="32"/>
  <c r="J5" i="32"/>
  <c r="K5" i="32"/>
  <c r="H6" i="32"/>
  <c r="I6" i="32"/>
  <c r="J6" i="32"/>
  <c r="K6" i="32"/>
  <c r="H7" i="32"/>
  <c r="I7" i="32"/>
  <c r="J7" i="32"/>
  <c r="K7" i="32"/>
  <c r="H8" i="32"/>
  <c r="I8" i="32"/>
  <c r="J8" i="32"/>
  <c r="K8" i="32"/>
  <c r="H9" i="32"/>
  <c r="I9" i="32"/>
  <c r="J9" i="32"/>
  <c r="K9" i="32"/>
  <c r="H10" i="32"/>
  <c r="I10" i="32"/>
  <c r="J10" i="32"/>
  <c r="K10" i="32"/>
  <c r="K3" i="32"/>
  <c r="J3" i="32"/>
  <c r="I3" i="32"/>
  <c r="H3" i="32"/>
  <c r="E4" i="32"/>
  <c r="E5" i="32"/>
  <c r="E6" i="32"/>
  <c r="E7" i="32"/>
  <c r="E8" i="32"/>
  <c r="E9" i="32"/>
  <c r="E10" i="32"/>
  <c r="D4" i="32"/>
  <c r="D5" i="32"/>
  <c r="D6" i="32"/>
  <c r="D7" i="32"/>
  <c r="D8" i="32"/>
  <c r="D9" i="32"/>
  <c r="D10" i="32"/>
  <c r="E3" i="32"/>
  <c r="D3" i="32"/>
  <c r="C4" i="32"/>
  <c r="C5" i="32"/>
  <c r="C6" i="32"/>
  <c r="C7" i="32"/>
  <c r="C8" i="32"/>
  <c r="C9" i="32"/>
  <c r="C10" i="32"/>
  <c r="C3" i="32"/>
  <c r="B4" i="32"/>
  <c r="B5" i="32"/>
  <c r="B6" i="32"/>
  <c r="B7" i="32"/>
  <c r="B8" i="32"/>
  <c r="B9" i="32"/>
  <c r="B10" i="32"/>
  <c r="B3" i="32"/>
  <c r="H4" i="24" l="1"/>
  <c r="H5" i="24"/>
  <c r="H6" i="24"/>
  <c r="H7" i="24"/>
  <c r="H8" i="24"/>
  <c r="H3" i="24"/>
  <c r="H4" i="29"/>
  <c r="H5" i="29"/>
  <c r="H6" i="29"/>
  <c r="H7" i="29"/>
  <c r="H8" i="29"/>
  <c r="H3" i="29"/>
  <c r="H4" i="27"/>
  <c r="H5" i="27"/>
  <c r="H6" i="27"/>
  <c r="H7" i="27"/>
  <c r="H8" i="27"/>
  <c r="H3" i="27"/>
  <c r="G5" i="29"/>
  <c r="G6" i="29"/>
  <c r="G7" i="29"/>
  <c r="G8" i="29"/>
  <c r="G4" i="29"/>
  <c r="G3" i="29"/>
  <c r="G4" i="27"/>
  <c r="G5" i="27"/>
  <c r="G6" i="27"/>
  <c r="G7" i="27"/>
  <c r="G8" i="27"/>
  <c r="G3" i="27"/>
  <c r="G8" i="24"/>
  <c r="G7" i="24"/>
  <c r="G6" i="24"/>
  <c r="G5" i="24"/>
  <c r="G4" i="24"/>
  <c r="G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E41643-2C82-44F1-9C2C-9012088F0C38}" keepAlive="1" name="查詢 - MDAD_list" description="與活頁簿中 'MDAD_list' 查詢的連接。" type="5" refreshedVersion="0" background="1">
    <dbPr connection="Provider=Microsoft.Mashup.OleDb.1;Data Source=$Workbook$;Location=MDAD_list;Extended Properties=&quot;&quot;" command="SELECT * FROM [MDAD_list]"/>
  </connection>
</connections>
</file>

<file path=xl/sharedStrings.xml><?xml version="1.0" encoding="utf-8"?>
<sst xmlns="http://schemas.openxmlformats.org/spreadsheetml/2006/main" count="143" uniqueCount="42">
  <si>
    <t>moment</t>
    <phoneticPr fontId="1" type="noConversion"/>
  </si>
  <si>
    <t>Gabor</t>
    <phoneticPr fontId="1" type="noConversion"/>
  </si>
  <si>
    <t>MDAD</t>
    <phoneticPr fontId="1" type="noConversion"/>
  </si>
  <si>
    <t>Escb</t>
    <phoneticPr fontId="1" type="noConversion"/>
  </si>
  <si>
    <t>Ecbs</t>
    <phoneticPr fontId="1" type="noConversion"/>
  </si>
  <si>
    <t>It</t>
    <phoneticPr fontId="1" type="noConversion"/>
  </si>
  <si>
    <t>影像編號</t>
  </si>
  <si>
    <t>14_33_2</t>
  </si>
  <si>
    <t>49_16_2</t>
  </si>
  <si>
    <t>53_32_2</t>
  </si>
  <si>
    <t>55_104_2</t>
  </si>
  <si>
    <t>77_49_2</t>
  </si>
  <si>
    <t>103_16_2</t>
  </si>
  <si>
    <t>Proposed</t>
    <phoneticPr fontId="1" type="noConversion"/>
  </si>
  <si>
    <t>DWHT</t>
    <phoneticPr fontId="1" type="noConversion"/>
  </si>
  <si>
    <t>Gabor</t>
  </si>
  <si>
    <t>14_33_103_3</t>
    <phoneticPr fontId="1" type="noConversion"/>
  </si>
  <si>
    <t>14_16_33_49_55_4</t>
  </si>
  <si>
    <t>14_16_33_49_55_103_5</t>
  </si>
  <si>
    <r>
      <rPr>
        <sz val="11"/>
        <color theme="1"/>
        <rFont val="標楷體"/>
        <family val="4"/>
        <charset val="136"/>
      </rPr>
      <t>名稱對照表</t>
    </r>
    <phoneticPr fontId="1" type="noConversion"/>
  </si>
  <si>
    <r>
      <rPr>
        <sz val="11"/>
        <color theme="1"/>
        <rFont val="標楷體"/>
        <family val="4"/>
        <charset val="136"/>
      </rPr>
      <t>天鵝</t>
    </r>
  </si>
  <si>
    <t>20221128</t>
  </si>
  <si>
    <t>20221219</t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</si>
  <si>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</si>
  <si>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</si>
  <si>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</si>
  <si>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</si>
  <si>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5</t>
    </r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</si>
  <si>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6</t>
    </r>
  </si>
  <si>
    <r>
      <rPr>
        <sz val="11"/>
        <color theme="1"/>
        <rFont val="標楷體"/>
        <family val="4"/>
        <charset val="136"/>
      </rPr>
      <t>老虎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草地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</si>
  <si>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標楷體"/>
        <family val="4"/>
        <charset val="136"/>
      </rPr>
      <t>老虎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池塘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</si>
  <si>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標楷體"/>
        <family val="4"/>
        <charset val="136"/>
      </rPr>
      <t>豹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土地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</si>
  <si>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標楷體"/>
        <family val="4"/>
        <charset val="136"/>
      </rPr>
      <t>豹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荒地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</si>
  <si>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標楷體"/>
        <family val="4"/>
        <charset val="136"/>
      </rPr>
      <t>豹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峭壁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</si>
  <si>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標楷體"/>
        <family val="4"/>
        <charset val="136"/>
      </rPr>
      <t>長頸鹿</t>
    </r>
    <phoneticPr fontId="1" type="noConversion"/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</si>
  <si>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</si>
  <si>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3</t>
    </r>
    <phoneticPr fontId="1" type="noConversion"/>
  </si>
  <si>
    <r>
      <rPr>
        <sz val="11"/>
        <color theme="1"/>
        <rFont val="標楷體"/>
        <family val="4"/>
        <charset val="136"/>
      </rPr>
      <t>紋理</t>
    </r>
    <r>
      <rPr>
        <sz val="11"/>
        <color theme="1"/>
        <rFont val="Times New Roman"/>
        <family val="1"/>
      </rPr>
      <t>4</t>
    </r>
    <phoneticPr fontId="1" type="noConversion"/>
  </si>
  <si>
    <r>
      <rPr>
        <sz val="11"/>
        <color theme="1"/>
        <rFont val="標楷體"/>
        <family val="4"/>
        <charset val="136"/>
      </rPr>
      <t>豹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溪旁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</si>
  <si>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theme="1"/>
        <rFont val="標楷體"/>
        <family val="4"/>
        <charset val="136"/>
      </rPr>
      <t>影像編號</t>
    </r>
  </si>
  <si>
    <r>
      <rPr>
        <sz val="11"/>
        <color theme="1"/>
        <rFont val="標楷體"/>
        <family val="4"/>
        <charset val="136"/>
      </rPr>
      <t>本文</t>
    </r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</si>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</sst>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3" fillId="0" borderId="0" xfId="0" applyNumberFormat="1" applyFont="1"/>
    <xf numFmtId="1" fontId="2" fillId="0" borderId="0" xfId="0" applyNumberFormat="1" applyFont="1"/>
    <xf numFmtId="0" fontId="0" fillId="0" borderId="0" xfId="0" applyBorder="1" applyAlignment="1">
      <alignment wrapText="1"/>
    </xf>
    <xf numFmtId="1" fontId="3" fillId="0" borderId="0" xfId="0" applyNumberFormat="1" applyFont="1"/>
    <xf numFmtId="176" fontId="0" fillId="0" borderId="0" xfId="0" applyNumberFormat="1"/>
    <xf numFmtId="2" fontId="0" fillId="0" borderId="0" xfId="0" applyNumberFormat="1"/>
    <xf numFmtId="10" fontId="2" fillId="0" borderId="0" xfId="1" applyNumberFormat="1" applyFont="1" applyAlignment="1"/>
    <xf numFmtId="10" fontId="3" fillId="0" borderId="0" xfId="1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/>
  </cellXfs>
  <cellStyles count="2">
    <cellStyle name="一般" xfId="0" builtinId="0"/>
    <cellStyle name="百分比" xfId="1" builtinId="5"/>
  </cellStyles>
  <dxfs count="72"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0.00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9C97C2-EB2F-47B8-9FA5-9195702B0E90}" name="MDADList" displayName="MDADList" ref="A2:E21" totalsRowShown="0" dataDxfId="71">
  <autoFilter ref="A2:E21" xr:uid="{CFCF49FD-FBD4-4E7F-B195-44AA330E808B}"/>
  <tableColumns count="5">
    <tableColumn id="1" xr3:uid="{734D1024-0C12-4FEB-989D-008A81D25CAE}" name="影像編號" dataDxfId="70"/>
    <tableColumn id="2" xr3:uid="{AA7AF72C-4A56-4343-ADF2-5A917B3D4740}" name="moment" dataDxfId="69"/>
    <tableColumn id="3" xr3:uid="{296C1F77-FCD9-4F77-84BC-2D0C5CA68525}" name="DWHT" dataDxfId="68"/>
    <tableColumn id="4" xr3:uid="{5BF05156-1C86-4FFB-9149-B1F64AD4EF56}" name="Gabor" dataDxfId="67"/>
    <tableColumn id="5" xr3:uid="{60E349EC-5FD5-41E5-B040-9EC38CE052AE}" name="Proposed" dataDxfId="6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466176-2355-45B2-839B-A1C53A73235E}" name="表格3_8" displayName="表格3_8" ref="A14:E22" totalsRowShown="0" headerRowDxfId="6" dataDxfId="5">
  <autoFilter ref="A14:E22" xr:uid="{7A466176-2355-45B2-839B-A1C53A73235E}"/>
  <tableColumns count="5">
    <tableColumn id="1" xr3:uid="{B78CABE4-D13F-4B78-96BA-F9D9E7B413FF}" name="影像編號" dataDxfId="4"/>
    <tableColumn id="2" xr3:uid="{B0303901-9AAD-4050-8699-3DE633DCDF2A}" name="moment" dataDxfId="3"/>
    <tableColumn id="3" xr3:uid="{B138613C-5AC5-41B9-A438-E093C25EA2FC}" name="DWHT" dataDxfId="2"/>
    <tableColumn id="4" xr3:uid="{A092F293-6A47-495B-A28C-52DB3E377AB8}" name="Gabor" dataDxfId="1"/>
    <tableColumn id="5" xr3:uid="{C80A0B39-B2B4-430C-AC85-1F36FC78F5C9}" name="本文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7802FE-362B-4F3C-B85D-FA1FD462C005}" name="EscbList" displayName="EscbList" ref="A2:E21" totalsRowShown="0" dataDxfId="65">
  <autoFilter ref="A2:E21" xr:uid="{CFCF49FD-FBD4-4E7F-B195-44AA330E808B}"/>
  <tableColumns count="5">
    <tableColumn id="1" xr3:uid="{2FC57D7F-5F88-49C2-B1F7-B4DE441D3885}" name="影像編號" dataDxfId="64"/>
    <tableColumn id="2" xr3:uid="{F6E83ABC-B9C0-4B74-BE15-62BFF313774F}" name="moment" dataDxfId="63" dataCellStyle="百分比"/>
    <tableColumn id="3" xr3:uid="{5054B3AB-161F-4F7D-ADAF-6ECCD4839BC8}" name="DWHT" dataDxfId="62" dataCellStyle="百分比"/>
    <tableColumn id="4" xr3:uid="{CD02C6F4-1344-4ACC-9F46-6402E8C8A681}" name="Gabor" dataDxfId="61" dataCellStyle="百分比"/>
    <tableColumn id="5" xr3:uid="{97FFCFEE-9044-4E00-8427-FC5AAF207F58}" name="Proposed" dataDxfId="60" dataCellStyle="百分比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DE6B876-66DF-472B-A6F9-730F72429AE5}" name="EcbsList" displayName="EcbsList" ref="A2:E21" totalsRowShown="0" dataDxfId="59">
  <autoFilter ref="A2:E21" xr:uid="{CFCF49FD-FBD4-4E7F-B195-44AA330E808B}"/>
  <tableColumns count="5">
    <tableColumn id="1" xr3:uid="{EB126059-BA86-4F1F-A95F-A26939B74C1E}" name="影像編號" dataDxfId="58"/>
    <tableColumn id="2" xr3:uid="{827F59E6-C38C-4449-957C-C69609179F18}" name="moment" dataDxfId="57" dataCellStyle="百分比"/>
    <tableColumn id="3" xr3:uid="{0F1C5922-F6B0-4090-A309-B70CCC57F83D}" name="DWHT" dataDxfId="56" dataCellStyle="百分比"/>
    <tableColumn id="4" xr3:uid="{BE7E0086-9D4A-4D97-9D87-52E647416587}" name="Gabor" dataDxfId="55" dataCellStyle="百分比"/>
    <tableColumn id="5" xr3:uid="{849FC20A-7F79-4DEA-BAAE-0A78B879A662}" name="Proposed" dataDxfId="54" dataCellStyle="百分比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650B284-AC81-4190-A9F5-EA812912E7B1}" name="ItList" displayName="ItList" ref="A2:E21" totalsRowShown="0" dataDxfId="53">
  <autoFilter ref="A2:E21" xr:uid="{CFCF49FD-FBD4-4E7F-B195-44AA330E808B}"/>
  <tableColumns count="5">
    <tableColumn id="1" xr3:uid="{E818EA9B-A9E1-4154-B7F2-B946E84F6AB9}" name="影像編號" dataDxfId="52"/>
    <tableColumn id="2" xr3:uid="{95CFDA6B-5E71-43AA-A01D-2EB0B7163C6A}" name="moment" dataDxfId="51"/>
    <tableColumn id="3" xr3:uid="{D15ECCD9-7102-44FF-BF8F-55616F91EF9D}" name="DWHT" dataDxfId="50"/>
    <tableColumn id="4" xr3:uid="{1F4788FE-32AD-40E2-A02E-A934F2934437}" name="Gabor" dataDxfId="49"/>
    <tableColumn id="5" xr3:uid="{8E149A7A-DBFD-4B04-BFA2-787FD2827760}" name="Proposed" dataDxfId="48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2036D-4886-4F20-B3C3-62789C7ACD13}" name="表格2" displayName="表格2" ref="A1:C19" totalsRowShown="0" headerRowDxfId="47" dataDxfId="46">
  <autoFilter ref="A1:C19" xr:uid="{2BC2036D-4886-4F20-B3C3-62789C7ACD13}"/>
  <tableColumns count="3">
    <tableColumn id="1" xr3:uid="{EE0CBFFC-62F8-4E86-895A-E0037E939F4C}" name="名稱對照表" dataDxfId="45"/>
    <tableColumn id="2" xr3:uid="{A48A06BD-7BA1-4095-BB0D-E0074D6B1559}" name="20221128" dataDxfId="44"/>
    <tableColumn id="3" xr3:uid="{8636D943-374F-4097-A72E-0B647C8C2C98}" name="20221219" dataDxfId="43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5EE31-FF28-491A-9254-FBF48484954B}" name="表格3" displayName="表格3" ref="A2:E10" totalsRowShown="0" headerRowDxfId="34" dataDxfId="33">
  <autoFilter ref="A2:E10" xr:uid="{4F85EE31-FF28-491A-9254-FBF48484954B}"/>
  <tableColumns count="5">
    <tableColumn id="1" xr3:uid="{2B22B0EF-C623-4E16-821F-0F01C30B81D2}" name="影像編號" dataDxfId="32"/>
    <tableColumn id="2" xr3:uid="{B8854186-A78A-457F-A86A-14C02DD1B3F7}" name="moment" dataDxfId="31">
      <calculatedColumnFormula>INDEX(MDADList[moment], MATCH(A3,MDADList[影像編號], 0))</calculatedColumnFormula>
    </tableColumn>
    <tableColumn id="3" xr3:uid="{A568EB6F-B278-48C6-B1F7-134EF53551A2}" name="DWHT" dataDxfId="30">
      <calculatedColumnFormula>INDEX(MDADList[DWHT], MATCH(A3,MDADList[影像編號], 0))</calculatedColumnFormula>
    </tableColumn>
    <tableColumn id="4" xr3:uid="{C4958187-A391-48E1-93BE-E00C97FEAD59}" name="Gabor" dataDxfId="29">
      <calculatedColumnFormula>INDEX(MDADList[Gabor], MATCH(A3,MDADList[影像編號], 0))</calculatedColumnFormula>
    </tableColumn>
    <tableColumn id="5" xr3:uid="{3FA54EAF-BF4B-48E7-8AB7-2DB2D2449426}" name="本文" dataDxfId="28">
      <calculatedColumnFormula>INDEX(MDADList[Proposed], MATCH(A3,MDADList[影像編號], 0))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6FD2AB-BEBF-4BDB-8EBE-C85177BC5DEA}" name="表格3_5" displayName="表格3_5" ref="G2:K10" totalsRowShown="0" headerRowDxfId="27" dataDxfId="26">
  <autoFilter ref="G2:K10" xr:uid="{E16FD2AB-BEBF-4BDB-8EBE-C85177BC5DEA}"/>
  <tableColumns count="5">
    <tableColumn id="1" xr3:uid="{BB609E97-AE16-4F00-9119-C4C73F84F781}" name="影像編號" dataDxfId="25"/>
    <tableColumn id="2" xr3:uid="{D6FE8190-855E-486F-A6AD-81357640920C}" name="moment" dataDxfId="24" dataCellStyle="百分比">
      <calculatedColumnFormula>INDEX(EscbList[moment], MATCH(G3,EscbList[影像編號], 0))</calculatedColumnFormula>
    </tableColumn>
    <tableColumn id="3" xr3:uid="{9AC2600C-13BF-403A-974C-838F28883A45}" name="DWHT" dataDxfId="23" dataCellStyle="百分比">
      <calculatedColumnFormula>INDEX(EscbList[DWHT], MATCH(G3,EscbList[影像編號], 0))</calculatedColumnFormula>
    </tableColumn>
    <tableColumn id="4" xr3:uid="{9739B4FC-9E24-4525-B14E-0CF3475308CB}" name="Gabor" dataDxfId="22" dataCellStyle="百分比">
      <calculatedColumnFormula>INDEX(EscbList[Gabor], MATCH(G3,EscbList[影像編號], 0))</calculatedColumnFormula>
    </tableColumn>
    <tableColumn id="5" xr3:uid="{7C8A5EB7-7444-4001-BBE5-C96A32BBA5FE}" name="本文" dataDxfId="21" dataCellStyle="百分比">
      <calculatedColumnFormula>INDEX(EscbList[Proposed], MATCH(G3,EscbList[影像編號], 0))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E50EC-E91B-41B9-AC16-0250032DA022}" name="表格3_6" displayName="表格3_6" ref="M2:Q10" totalsRowShown="0" headerRowDxfId="20" dataDxfId="19">
  <autoFilter ref="M2:Q10" xr:uid="{463E50EC-E91B-41B9-AC16-0250032DA022}"/>
  <tableColumns count="5">
    <tableColumn id="1" xr3:uid="{460E5E88-D6D4-4A2F-807C-AE21393B544A}" name="影像編號" dataDxfId="18"/>
    <tableColumn id="2" xr3:uid="{D8417E3E-B68A-4562-977F-79BC429D0255}" name="moment" dataDxfId="17" dataCellStyle="百分比">
      <calculatedColumnFormula>INDEX(EcbsList[moment], MATCH(M3,EcbsList[影像編號], 0))</calculatedColumnFormula>
    </tableColumn>
    <tableColumn id="3" xr3:uid="{333100F0-9026-4B1C-9CA0-39436560645E}" name="DWHT" dataDxfId="16" dataCellStyle="百分比">
      <calculatedColumnFormula>INDEX(EcbsList[DWHT], MATCH(M3,EcbsList[影像編號], 0))</calculatedColumnFormula>
    </tableColumn>
    <tableColumn id="4" xr3:uid="{FB9E75C4-3668-4905-9B34-394FDEBEE8B5}" name="Gabor" dataDxfId="15" dataCellStyle="百分比">
      <calculatedColumnFormula>INDEX(EcbsList[Gabor], MATCH(M3,EcbsList[影像編號], 0))</calculatedColumnFormula>
    </tableColumn>
    <tableColumn id="5" xr3:uid="{95085013-92D3-4215-873F-8766D9A9CC48}" name="本文" dataDxfId="14" dataCellStyle="百分比">
      <calculatedColumnFormula>INDEX(EcbsList[Proposed], MATCH(M3,EcbsList[影像編號], 0))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E76EA3-5B57-4300-A166-413AB4472E3B}" name="表格3_7" displayName="表格3_7" ref="S2:W10" totalsRowShown="0" headerRowDxfId="13" dataDxfId="12">
  <autoFilter ref="S2:W10" xr:uid="{A1E76EA3-5B57-4300-A166-413AB4472E3B}"/>
  <tableColumns count="5">
    <tableColumn id="1" xr3:uid="{D4E3F748-CD09-4801-98C8-45845F147797}" name="影像編號" dataDxfId="11"/>
    <tableColumn id="2" xr3:uid="{4716AB03-CFC6-4B5B-8127-A42E04064425}" name="moment" dataDxfId="10"/>
    <tableColumn id="3" xr3:uid="{F9E0659E-BC8F-4AD4-A41C-D861767F8379}" name="DWHT" dataDxfId="9"/>
    <tableColumn id="4" xr3:uid="{37E57629-8E6E-4A60-A70B-A07991C928DF}" name="Gabor" dataDxfId="8"/>
    <tableColumn id="5" xr3:uid="{C559F48D-3866-49EE-B89D-90FC1F00B1BE}" name="本文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D1A6-2BFF-405D-88D4-1F14048885B2}">
  <dimension ref="A1:J38"/>
  <sheetViews>
    <sheetView zoomScale="160" zoomScaleNormal="160" workbookViewId="0">
      <selection activeCell="C9" sqref="C9"/>
    </sheetView>
  </sheetViews>
  <sheetFormatPr defaultRowHeight="15" x14ac:dyDescent="0.3"/>
  <cols>
    <col min="1" max="1" width="25.75" bestFit="1" customWidth="1"/>
    <col min="2" max="5" width="13" customWidth="1"/>
  </cols>
  <sheetData>
    <row r="1" spans="1:10" x14ac:dyDescent="0.3">
      <c r="A1" t="s">
        <v>2</v>
      </c>
    </row>
    <row r="2" spans="1:10" x14ac:dyDescent="0.3">
      <c r="A2" s="5" t="s">
        <v>6</v>
      </c>
      <c r="B2" t="s">
        <v>0</v>
      </c>
      <c r="C2" t="s">
        <v>14</v>
      </c>
      <c r="D2" t="s">
        <v>15</v>
      </c>
      <c r="E2" t="s">
        <v>13</v>
      </c>
      <c r="J2" t="s">
        <v>15</v>
      </c>
    </row>
    <row r="3" spans="1:10" x14ac:dyDescent="0.3">
      <c r="A3" s="11" t="s">
        <v>7</v>
      </c>
      <c r="B3" s="2">
        <v>10.7272912062956</v>
      </c>
      <c r="C3" s="2">
        <v>6.3822218780995899</v>
      </c>
      <c r="D3" s="2">
        <v>6.7831811580590404</v>
      </c>
      <c r="E3" s="2">
        <v>2.89141630839408</v>
      </c>
      <c r="G3" s="7">
        <f>MIN(MDADList[[#This Row],[moment]:[Proposed]])</f>
        <v>2.89141630839408</v>
      </c>
      <c r="H3" s="7">
        <f>SMALL(MDADList[[#This Row],[moment]:[Proposed]],2)</f>
        <v>6.3822218780995899</v>
      </c>
      <c r="J3">
        <v>12.813800000000001</v>
      </c>
    </row>
    <row r="4" spans="1:10" x14ac:dyDescent="0.3">
      <c r="A4" s="11" t="s">
        <v>8</v>
      </c>
      <c r="B4" s="2">
        <v>10.3524021006371</v>
      </c>
      <c r="C4" s="2">
        <v>13.232282636053499</v>
      </c>
      <c r="D4" s="2">
        <v>9.3739410254902893</v>
      </c>
      <c r="E4" s="3">
        <v>2.7049045053359801</v>
      </c>
      <c r="G4" s="7">
        <f>MIN(MDADList[[#This Row],[moment]:[Proposed]])</f>
        <v>2.7049045053359801</v>
      </c>
      <c r="H4" s="7">
        <f>SMALL(MDADList[[#This Row],[moment]:[Proposed]],2)</f>
        <v>9.3739410254902893</v>
      </c>
      <c r="J4">
        <v>17.188400000000001</v>
      </c>
    </row>
    <row r="5" spans="1:10" x14ac:dyDescent="0.3">
      <c r="A5" s="11" t="s">
        <v>9</v>
      </c>
      <c r="B5" s="2">
        <v>7.0860698964068396</v>
      </c>
      <c r="C5" s="2">
        <v>8.22659279517163</v>
      </c>
      <c r="D5" s="2">
        <v>8.3891289104585596</v>
      </c>
      <c r="E5" s="3">
        <v>3.88729242139752</v>
      </c>
      <c r="G5" s="7">
        <f>MIN(MDADList[[#This Row],[moment]:[Proposed]])</f>
        <v>3.88729242139752</v>
      </c>
      <c r="H5" s="7">
        <f>SMALL(MDADList[[#This Row],[moment]:[Proposed]],2)</f>
        <v>7.0860698964068396</v>
      </c>
      <c r="J5">
        <v>7.5842000000000001</v>
      </c>
    </row>
    <row r="6" spans="1:10" x14ac:dyDescent="0.3">
      <c r="A6" s="11" t="s">
        <v>10</v>
      </c>
      <c r="B6" s="2">
        <v>11.067872818687301</v>
      </c>
      <c r="C6" s="2">
        <v>8.1944120901555308</v>
      </c>
      <c r="D6" s="2">
        <v>10.1988879848492</v>
      </c>
      <c r="E6" s="3">
        <v>4.25450157283721</v>
      </c>
      <c r="G6" s="7">
        <f>MIN(MDADList[[#This Row],[moment]:[Proposed]])</f>
        <v>4.25450157283721</v>
      </c>
      <c r="H6" s="7">
        <f>SMALL(MDADList[[#This Row],[moment]:[Proposed]],2)</f>
        <v>8.1944120901555308</v>
      </c>
      <c r="J6">
        <v>8.0480999999999998</v>
      </c>
    </row>
    <row r="7" spans="1:10" x14ac:dyDescent="0.3">
      <c r="A7" s="11" t="s">
        <v>11</v>
      </c>
      <c r="B7" s="2">
        <v>6.3131856279718503</v>
      </c>
      <c r="C7" s="2">
        <v>6.5247984614150702</v>
      </c>
      <c r="D7" s="2">
        <v>9.6659936649013503</v>
      </c>
      <c r="E7" s="3">
        <v>3.2750554615618799</v>
      </c>
      <c r="G7" s="7">
        <f>MIN(MDADList[[#This Row],[moment]:[Proposed]])</f>
        <v>3.2750554615618799</v>
      </c>
      <c r="H7" s="7">
        <f>SMALL(MDADList[[#This Row],[moment]:[Proposed]],2)</f>
        <v>6.3131856279718503</v>
      </c>
      <c r="J7">
        <v>7.0921000000000003</v>
      </c>
    </row>
    <row r="8" spans="1:10" x14ac:dyDescent="0.3">
      <c r="A8" s="11" t="s">
        <v>12</v>
      </c>
      <c r="B8" s="2">
        <v>11.7110279083113</v>
      </c>
      <c r="C8" s="2">
        <v>10.678303242633</v>
      </c>
      <c r="D8" s="2">
        <v>7.9295184164200396</v>
      </c>
      <c r="E8" s="3">
        <v>4.2483017715707101</v>
      </c>
      <c r="G8" s="7">
        <f>MIN(MDADList[[#This Row],[moment]:[Proposed]])</f>
        <v>4.2483017715707101</v>
      </c>
      <c r="H8" s="7">
        <f>SMALL(MDADList[[#This Row],[moment]:[Proposed]],2)</f>
        <v>7.9295184164200396</v>
      </c>
      <c r="J8">
        <v>6.5267999999999997</v>
      </c>
    </row>
    <row r="9" spans="1:10" x14ac:dyDescent="0.3">
      <c r="A9" s="12">
        <v>8068</v>
      </c>
      <c r="B9" s="2">
        <v>12.9429226880856</v>
      </c>
      <c r="C9" s="2">
        <v>12.9053426810113</v>
      </c>
      <c r="D9" s="2">
        <v>12.813795843224501</v>
      </c>
      <c r="E9" s="3">
        <v>13.349667228795999</v>
      </c>
      <c r="J9">
        <v>6.7831999999999999</v>
      </c>
    </row>
    <row r="10" spans="1:10" x14ac:dyDescent="0.3">
      <c r="A10" s="12">
        <v>108004</v>
      </c>
      <c r="B10" s="2">
        <v>7.8574254474280902</v>
      </c>
      <c r="C10" s="2">
        <v>16.147721997884801</v>
      </c>
      <c r="D10" s="2">
        <v>17.1883575949334</v>
      </c>
      <c r="E10" s="3">
        <v>9.4075869675935699</v>
      </c>
      <c r="J10">
        <v>9.3739000000000008</v>
      </c>
    </row>
    <row r="11" spans="1:10" x14ac:dyDescent="0.3">
      <c r="A11" s="12">
        <v>108073</v>
      </c>
      <c r="B11" s="2">
        <v>9.4961352615727801</v>
      </c>
      <c r="C11" s="2">
        <v>10.8756187409899</v>
      </c>
      <c r="D11" s="2">
        <v>7.5842111721302503</v>
      </c>
      <c r="E11" s="3">
        <v>7.1611278513550296</v>
      </c>
      <c r="J11">
        <v>8.3890999999999991</v>
      </c>
    </row>
    <row r="12" spans="1:10" x14ac:dyDescent="0.3">
      <c r="A12" s="12">
        <v>134008</v>
      </c>
      <c r="B12" s="2">
        <v>10.102936004155801</v>
      </c>
      <c r="C12" s="2">
        <v>10.558089414833001</v>
      </c>
      <c r="D12" s="2">
        <v>8.0480558086042109</v>
      </c>
      <c r="E12" s="3">
        <v>7.7178902408522303</v>
      </c>
      <c r="J12">
        <v>10.1989</v>
      </c>
    </row>
    <row r="13" spans="1:10" x14ac:dyDescent="0.3">
      <c r="A13" s="12">
        <v>134052</v>
      </c>
      <c r="B13" s="2">
        <v>11.0247606029123</v>
      </c>
      <c r="C13" s="2">
        <v>7.0425716117476398</v>
      </c>
      <c r="D13" s="2">
        <v>7.09214328720154</v>
      </c>
      <c r="E13" s="3">
        <v>6.6460193508104499</v>
      </c>
      <c r="J13">
        <v>9.6660000000000004</v>
      </c>
    </row>
    <row r="14" spans="1:10" x14ac:dyDescent="0.3">
      <c r="A14" s="12">
        <v>326038</v>
      </c>
      <c r="B14" s="2">
        <v>12.212385382206699</v>
      </c>
      <c r="C14" s="2">
        <v>7.73347899565346</v>
      </c>
      <c r="D14" s="2">
        <v>6.5267782154209</v>
      </c>
      <c r="E14" s="3">
        <v>6.2346879765468399</v>
      </c>
      <c r="J14">
        <v>7.9295</v>
      </c>
    </row>
    <row r="15" spans="1:10" x14ac:dyDescent="0.3">
      <c r="A15" s="12">
        <v>160067</v>
      </c>
      <c r="B15" s="2">
        <v>60.924322657119802</v>
      </c>
      <c r="C15" s="2">
        <v>17.252407203975299</v>
      </c>
      <c r="D15" s="2">
        <v>14.3048155612586</v>
      </c>
      <c r="E15" s="3">
        <v>12.0002888899478</v>
      </c>
    </row>
    <row r="16" spans="1:10" x14ac:dyDescent="0.3">
      <c r="A16" s="12">
        <v>41004</v>
      </c>
      <c r="B16" s="2">
        <v>11.826682187900399</v>
      </c>
      <c r="C16" s="2">
        <v>11.5666211707372</v>
      </c>
      <c r="D16" s="2">
        <v>12.325992583764499</v>
      </c>
      <c r="E16" s="3">
        <v>6.5756536392254503</v>
      </c>
    </row>
    <row r="17" spans="1:5" x14ac:dyDescent="0.3">
      <c r="A17" s="12">
        <v>130014</v>
      </c>
      <c r="B17" s="2">
        <v>10.197174950546501</v>
      </c>
      <c r="C17" s="2">
        <v>8.3482480630707396</v>
      </c>
      <c r="D17" s="2">
        <v>12.223034471892801</v>
      </c>
      <c r="E17" s="3">
        <v>12.3718479811129</v>
      </c>
    </row>
    <row r="18" spans="1:5" x14ac:dyDescent="0.3">
      <c r="A18" s="12" t="s">
        <v>16</v>
      </c>
      <c r="B18" s="2">
        <v>7.6252670864296999</v>
      </c>
      <c r="C18" s="2">
        <v>13.4979199537146</v>
      </c>
      <c r="D18" s="2">
        <v>8.42365964422196</v>
      </c>
      <c r="E18" s="3">
        <v>6.9976312876299698</v>
      </c>
    </row>
    <row r="19" spans="1:5" x14ac:dyDescent="0.3">
      <c r="A19" s="12" t="s">
        <v>17</v>
      </c>
      <c r="B19" s="2">
        <v>12.9031415048663</v>
      </c>
      <c r="C19" s="2">
        <v>8.2790120690393394</v>
      </c>
      <c r="D19" s="2">
        <v>7.9843920244937703</v>
      </c>
      <c r="E19" s="3">
        <v>7.3459912481666301</v>
      </c>
    </row>
    <row r="20" spans="1:5" x14ac:dyDescent="0.3">
      <c r="A20" s="12" t="s">
        <v>18</v>
      </c>
      <c r="B20" s="2">
        <v>8.1815276356404301</v>
      </c>
      <c r="C20" s="2">
        <v>7.8927440316862398</v>
      </c>
      <c r="D20" s="2">
        <v>9.1289296308652599</v>
      </c>
      <c r="E20" s="3">
        <v>5.4762586375101101</v>
      </c>
    </row>
    <row r="21" spans="1:5" x14ac:dyDescent="0.3">
      <c r="A21" s="12">
        <v>100039</v>
      </c>
      <c r="B21" s="2">
        <v>18.106590243337202</v>
      </c>
      <c r="C21" s="2">
        <v>10.654840796478201</v>
      </c>
      <c r="D21" s="2">
        <v>8.9575346960320008</v>
      </c>
      <c r="E21" s="3">
        <v>8.0713508923475192</v>
      </c>
    </row>
    <row r="22" spans="1:5" x14ac:dyDescent="0.3">
      <c r="A22" s="5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2"/>
      <c r="C24" s="2"/>
      <c r="D24" s="2"/>
      <c r="E24" s="3"/>
    </row>
    <row r="25" spans="1:5" x14ac:dyDescent="0.3">
      <c r="A25" s="1"/>
      <c r="B25" s="2"/>
      <c r="C25" s="2"/>
      <c r="D25" s="2"/>
      <c r="E25" s="3"/>
    </row>
    <row r="26" spans="1:5" x14ac:dyDescent="0.3">
      <c r="A26" s="1"/>
      <c r="B26" s="2"/>
      <c r="C26" s="2"/>
      <c r="D26" s="2"/>
      <c r="E26" s="3"/>
    </row>
    <row r="27" spans="1:5" x14ac:dyDescent="0.3">
      <c r="A27" s="1"/>
      <c r="B27" s="2"/>
      <c r="C27" s="2"/>
      <c r="D27" s="2"/>
      <c r="E27" s="3"/>
    </row>
    <row r="28" spans="1:5" x14ac:dyDescent="0.3">
      <c r="A28" s="1"/>
      <c r="B28" s="2"/>
      <c r="C28" s="2"/>
      <c r="D28" s="2"/>
      <c r="E28" s="3"/>
    </row>
    <row r="32" spans="1:5" x14ac:dyDescent="0.3">
      <c r="A32" s="5"/>
    </row>
    <row r="33" spans="1:5" x14ac:dyDescent="0.3">
      <c r="A33" s="1"/>
      <c r="B33" s="4"/>
      <c r="C33" s="2"/>
      <c r="D33" s="2"/>
      <c r="E33" s="2"/>
    </row>
    <row r="34" spans="1:5" x14ac:dyDescent="0.3">
      <c r="A34" s="1"/>
      <c r="B34" s="2"/>
      <c r="C34" s="2"/>
      <c r="D34" s="2"/>
      <c r="E34" s="3"/>
    </row>
    <row r="35" spans="1:5" x14ac:dyDescent="0.3">
      <c r="A35" s="1"/>
      <c r="B35" s="2"/>
      <c r="C35" s="2"/>
      <c r="D35" s="2"/>
      <c r="E35" s="3"/>
    </row>
    <row r="36" spans="1:5" x14ac:dyDescent="0.3">
      <c r="A36" s="1"/>
      <c r="B36" s="2"/>
      <c r="C36" s="2"/>
      <c r="D36" s="2"/>
      <c r="E36" s="3"/>
    </row>
    <row r="37" spans="1:5" x14ac:dyDescent="0.3">
      <c r="A37" s="1"/>
      <c r="B37" s="2"/>
      <c r="C37" s="2"/>
      <c r="D37" s="2"/>
      <c r="E37" s="3"/>
    </row>
    <row r="38" spans="1:5" x14ac:dyDescent="0.3">
      <c r="A38" s="1"/>
      <c r="B38" s="2"/>
      <c r="C38" s="2"/>
      <c r="D38" s="2"/>
      <c r="E38" s="3"/>
    </row>
  </sheetData>
  <phoneticPr fontId="1" type="noConversion"/>
  <conditionalFormatting sqref="B23:E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E3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E3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E3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E3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XF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XF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XF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XFD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XF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B0F0-366B-476B-A0BB-C1ABABAEFC62}">
  <dimension ref="A1:H39"/>
  <sheetViews>
    <sheetView topLeftCell="A10" zoomScale="160" zoomScaleNormal="160" workbookViewId="0">
      <selection activeCell="A15" sqref="A15"/>
    </sheetView>
  </sheetViews>
  <sheetFormatPr defaultRowHeight="15" x14ac:dyDescent="0.3"/>
  <cols>
    <col min="1" max="1" width="25.75" bestFit="1" customWidth="1"/>
    <col min="2" max="5" width="13" customWidth="1"/>
  </cols>
  <sheetData>
    <row r="1" spans="1:8" x14ac:dyDescent="0.3">
      <c r="A1" t="s">
        <v>3</v>
      </c>
    </row>
    <row r="2" spans="1:8" x14ac:dyDescent="0.3">
      <c r="A2" s="5" t="s">
        <v>6</v>
      </c>
      <c r="B2" t="s">
        <v>0</v>
      </c>
      <c r="C2" t="s">
        <v>14</v>
      </c>
      <c r="D2" t="s">
        <v>15</v>
      </c>
      <c r="E2" t="s">
        <v>13</v>
      </c>
    </row>
    <row r="3" spans="1:8" x14ac:dyDescent="0.3">
      <c r="A3" s="11" t="s">
        <v>7</v>
      </c>
      <c r="B3" s="9">
        <v>0.96</v>
      </c>
      <c r="C3" s="9">
        <v>1</v>
      </c>
      <c r="D3" s="9">
        <v>1</v>
      </c>
      <c r="E3" s="9">
        <v>1</v>
      </c>
      <c r="G3" s="8">
        <f>MAX(EscbList[[#This Row],[moment]:[Proposed]])</f>
        <v>1</v>
      </c>
      <c r="H3" s="8">
        <f>LARGE(EscbList[[#This Row],[moment]:[Proposed]],2)</f>
        <v>1</v>
      </c>
    </row>
    <row r="4" spans="1:8" x14ac:dyDescent="0.3">
      <c r="A4" s="11" t="s">
        <v>8</v>
      </c>
      <c r="B4" s="9">
        <v>0.82</v>
      </c>
      <c r="C4" s="9">
        <v>0.84</v>
      </c>
      <c r="D4" s="9">
        <v>0.94</v>
      </c>
      <c r="E4" s="10">
        <v>1</v>
      </c>
      <c r="G4" s="8">
        <f>MAX(EscbList[[#This Row],[moment]:[Proposed]])</f>
        <v>1</v>
      </c>
      <c r="H4" s="8">
        <f>LARGE(EscbList[[#This Row],[moment]:[Proposed]],2)</f>
        <v>0.94</v>
      </c>
    </row>
    <row r="5" spans="1:8" x14ac:dyDescent="0.3">
      <c r="A5" s="11" t="s">
        <v>9</v>
      </c>
      <c r="B5" s="9">
        <v>0.99</v>
      </c>
      <c r="C5" s="9">
        <v>0.97</v>
      </c>
      <c r="D5" s="9">
        <v>0.99</v>
      </c>
      <c r="E5" s="10">
        <v>1</v>
      </c>
      <c r="G5" s="8">
        <f>MAX(EscbList[[#This Row],[moment]:[Proposed]])</f>
        <v>1</v>
      </c>
      <c r="H5" s="8">
        <f>LARGE(EscbList[[#This Row],[moment]:[Proposed]],2)</f>
        <v>0.99</v>
      </c>
    </row>
    <row r="6" spans="1:8" x14ac:dyDescent="0.3">
      <c r="A6" s="11" t="s">
        <v>10</v>
      </c>
      <c r="B6" s="9">
        <v>0.93</v>
      </c>
      <c r="C6" s="9">
        <v>0.98</v>
      </c>
      <c r="D6" s="9">
        <v>0.83</v>
      </c>
      <c r="E6" s="10">
        <v>1</v>
      </c>
      <c r="G6" s="8">
        <f>MAX(EscbList[[#This Row],[moment]:[Proposed]])</f>
        <v>1</v>
      </c>
      <c r="H6" s="8">
        <f>LARGE(EscbList[[#This Row],[moment]:[Proposed]],2)</f>
        <v>0.98</v>
      </c>
    </row>
    <row r="7" spans="1:8" x14ac:dyDescent="0.3">
      <c r="A7" s="11" t="s">
        <v>11</v>
      </c>
      <c r="B7" s="9">
        <v>1</v>
      </c>
      <c r="C7" s="9">
        <v>1</v>
      </c>
      <c r="D7" s="9">
        <v>0.97</v>
      </c>
      <c r="E7" s="10">
        <v>1</v>
      </c>
      <c r="G7" s="8">
        <f>MAX(EscbList[[#This Row],[moment]:[Proposed]])</f>
        <v>1</v>
      </c>
      <c r="H7" s="8">
        <f>LARGE(EscbList[[#This Row],[moment]:[Proposed]],2)</f>
        <v>1</v>
      </c>
    </row>
    <row r="8" spans="1:8" x14ac:dyDescent="0.3">
      <c r="A8" s="11" t="s">
        <v>12</v>
      </c>
      <c r="B8" s="9">
        <v>0.99</v>
      </c>
      <c r="C8" s="9">
        <v>0.97</v>
      </c>
      <c r="D8" s="9">
        <v>0.99</v>
      </c>
      <c r="E8" s="10">
        <v>1</v>
      </c>
      <c r="G8" s="8">
        <f>MAX(EscbList[[#This Row],[moment]:[Proposed]])</f>
        <v>1</v>
      </c>
      <c r="H8" s="8">
        <f>LARGE(EscbList[[#This Row],[moment]:[Proposed]],2)</f>
        <v>0.99</v>
      </c>
    </row>
    <row r="9" spans="1:8" x14ac:dyDescent="0.3">
      <c r="A9" s="12">
        <v>8068</v>
      </c>
      <c r="B9" s="9">
        <v>0.89</v>
      </c>
      <c r="C9" s="9">
        <v>0.87</v>
      </c>
      <c r="D9" s="9">
        <v>0.85</v>
      </c>
      <c r="E9" s="10">
        <v>0.95</v>
      </c>
    </row>
    <row r="10" spans="1:8" x14ac:dyDescent="0.3">
      <c r="A10" s="12">
        <v>108004</v>
      </c>
      <c r="B10" s="9">
        <v>0.96</v>
      </c>
      <c r="C10" s="9">
        <v>0.89</v>
      </c>
      <c r="D10" s="9">
        <v>0.9</v>
      </c>
      <c r="E10" s="10">
        <v>0.9</v>
      </c>
    </row>
    <row r="11" spans="1:8" x14ac:dyDescent="0.3">
      <c r="A11" s="12">
        <v>108073</v>
      </c>
      <c r="B11" s="9">
        <v>0.96</v>
      </c>
      <c r="C11" s="9">
        <v>0.95</v>
      </c>
      <c r="D11" s="9">
        <v>0.99</v>
      </c>
      <c r="E11" s="10">
        <v>0.99</v>
      </c>
    </row>
    <row r="12" spans="1:8" x14ac:dyDescent="0.3">
      <c r="A12" s="12">
        <v>134008</v>
      </c>
      <c r="B12" s="9">
        <v>0.96</v>
      </c>
      <c r="C12" s="9">
        <v>0.97</v>
      </c>
      <c r="D12" s="9">
        <v>0.97</v>
      </c>
      <c r="E12" s="10">
        <v>0.98</v>
      </c>
    </row>
    <row r="13" spans="1:8" x14ac:dyDescent="0.3">
      <c r="A13" s="12">
        <v>134052</v>
      </c>
      <c r="B13" s="9">
        <v>0.87</v>
      </c>
      <c r="C13" s="9">
        <v>0.99</v>
      </c>
      <c r="D13" s="9">
        <v>0.99</v>
      </c>
      <c r="E13" s="10">
        <v>1</v>
      </c>
    </row>
    <row r="14" spans="1:8" x14ac:dyDescent="0.3">
      <c r="A14" s="12">
        <v>326038</v>
      </c>
      <c r="B14" s="9">
        <v>0.95</v>
      </c>
      <c r="C14" s="9">
        <v>0.99</v>
      </c>
      <c r="D14" s="9">
        <v>1</v>
      </c>
      <c r="E14" s="10">
        <v>1</v>
      </c>
    </row>
    <row r="15" spans="1:8" x14ac:dyDescent="0.3">
      <c r="A15" s="12">
        <v>160067</v>
      </c>
      <c r="B15" s="9">
        <v>0.71</v>
      </c>
      <c r="C15" s="9">
        <v>0.82</v>
      </c>
      <c r="D15" s="9">
        <v>0.92</v>
      </c>
      <c r="E15" s="10">
        <v>0.93</v>
      </c>
    </row>
    <row r="16" spans="1:8" x14ac:dyDescent="0.3">
      <c r="A16" s="12">
        <v>41004</v>
      </c>
      <c r="B16" s="9">
        <v>0.92</v>
      </c>
      <c r="C16" s="9">
        <v>0.9</v>
      </c>
      <c r="D16" s="9">
        <v>0.9</v>
      </c>
      <c r="E16" s="10">
        <v>1</v>
      </c>
    </row>
    <row r="17" spans="1:5" x14ac:dyDescent="0.3">
      <c r="A17" s="12">
        <v>130014</v>
      </c>
      <c r="B17" s="9">
        <v>0.89</v>
      </c>
      <c r="C17" s="9">
        <v>0.95</v>
      </c>
      <c r="D17" s="9">
        <v>0.73</v>
      </c>
      <c r="E17" s="10">
        <v>0.96</v>
      </c>
    </row>
    <row r="18" spans="1:5" x14ac:dyDescent="0.3">
      <c r="A18" s="12" t="s">
        <v>16</v>
      </c>
      <c r="B18" s="9">
        <v>0.99</v>
      </c>
      <c r="C18" s="9">
        <v>0.91</v>
      </c>
      <c r="D18" s="9">
        <v>0.9</v>
      </c>
      <c r="E18" s="10">
        <v>1</v>
      </c>
    </row>
    <row r="19" spans="1:5" x14ac:dyDescent="0.3">
      <c r="A19" s="12" t="s">
        <v>17</v>
      </c>
      <c r="B19" s="9">
        <v>0.91</v>
      </c>
      <c r="C19" s="9">
        <v>0.98</v>
      </c>
      <c r="D19" s="9">
        <v>0.89</v>
      </c>
      <c r="E19" s="10">
        <v>0.98</v>
      </c>
    </row>
    <row r="20" spans="1:5" x14ac:dyDescent="0.3">
      <c r="A20" s="12" t="s">
        <v>18</v>
      </c>
      <c r="B20" s="9">
        <v>0.96</v>
      </c>
      <c r="C20" s="9">
        <v>0.94</v>
      </c>
      <c r="D20" s="9">
        <v>0.94</v>
      </c>
      <c r="E20" s="10">
        <v>1</v>
      </c>
    </row>
    <row r="21" spans="1:5" x14ac:dyDescent="0.3">
      <c r="A21" s="12">
        <v>100039</v>
      </c>
      <c r="B21" s="9">
        <v>0.85</v>
      </c>
      <c r="C21" s="9">
        <v>0.93</v>
      </c>
      <c r="D21" s="9">
        <v>0.95</v>
      </c>
      <c r="E21" s="10">
        <v>0.96</v>
      </c>
    </row>
    <row r="23" spans="1:5" x14ac:dyDescent="0.3">
      <c r="A23" s="5"/>
    </row>
    <row r="24" spans="1:5" x14ac:dyDescent="0.3">
      <c r="A24" s="1"/>
      <c r="B24" s="2"/>
      <c r="C24" s="2"/>
      <c r="D24" s="2"/>
      <c r="E24" s="2"/>
    </row>
    <row r="25" spans="1:5" x14ac:dyDescent="0.3">
      <c r="A25" s="1"/>
      <c r="B25" s="2"/>
      <c r="C25" s="2"/>
      <c r="D25" s="2"/>
      <c r="E25" s="3"/>
    </row>
    <row r="26" spans="1:5" x14ac:dyDescent="0.3">
      <c r="A26" s="1"/>
      <c r="B26" s="2"/>
      <c r="C26" s="2"/>
      <c r="D26" s="2"/>
      <c r="E26" s="3"/>
    </row>
    <row r="27" spans="1:5" x14ac:dyDescent="0.3">
      <c r="A27" s="1"/>
      <c r="B27" s="2"/>
      <c r="C27" s="2"/>
      <c r="D27" s="2"/>
      <c r="E27" s="3"/>
    </row>
    <row r="28" spans="1:5" x14ac:dyDescent="0.3">
      <c r="A28" s="1"/>
      <c r="B28" s="2"/>
      <c r="C28" s="2"/>
      <c r="D28" s="2"/>
      <c r="E28" s="3"/>
    </row>
    <row r="29" spans="1:5" x14ac:dyDescent="0.3">
      <c r="A29" s="1"/>
      <c r="B29" s="2"/>
      <c r="C29" s="2"/>
      <c r="D29" s="2"/>
      <c r="E29" s="3"/>
    </row>
    <row r="33" spans="1:5" x14ac:dyDescent="0.3">
      <c r="A33" s="5"/>
    </row>
    <row r="34" spans="1:5" x14ac:dyDescent="0.3">
      <c r="A34" s="1"/>
      <c r="B34" s="4"/>
      <c r="C34" s="2"/>
      <c r="D34" s="2"/>
      <c r="E34" s="2"/>
    </row>
    <row r="35" spans="1:5" x14ac:dyDescent="0.3">
      <c r="A35" s="1"/>
      <c r="B35" s="2"/>
      <c r="C35" s="2"/>
      <c r="D35" s="2"/>
      <c r="E35" s="3"/>
    </row>
    <row r="36" spans="1:5" x14ac:dyDescent="0.3">
      <c r="A36" s="1"/>
      <c r="B36" s="2"/>
      <c r="C36" s="2"/>
      <c r="D36" s="2"/>
      <c r="E36" s="3"/>
    </row>
    <row r="37" spans="1:5" x14ac:dyDescent="0.3">
      <c r="A37" s="1"/>
      <c r="B37" s="2"/>
      <c r="C37" s="2"/>
      <c r="D37" s="2"/>
      <c r="E37" s="3"/>
    </row>
    <row r="38" spans="1:5" x14ac:dyDescent="0.3">
      <c r="A38" s="1"/>
      <c r="B38" s="2"/>
      <c r="C38" s="2"/>
      <c r="D38" s="2"/>
      <c r="E38" s="3"/>
    </row>
    <row r="39" spans="1:5" x14ac:dyDescent="0.3">
      <c r="A39" s="1"/>
      <c r="B39" s="2"/>
      <c r="C39" s="2"/>
      <c r="D39" s="2"/>
      <c r="E39" s="3"/>
    </row>
  </sheetData>
  <phoneticPr fontId="1" type="noConversion"/>
  <conditionalFormatting sqref="B24:E2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E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E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E3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E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E3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E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E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E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XFD21 B22: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XFD22 B23:E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XFD23 B24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XFD24 B25:E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XFD25 B26: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XFD26 B27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XFD27 B28:E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XFD28 B29: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XFD29 B30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8449-640B-4707-BB1F-222D55AF0E34}">
  <dimension ref="A1:H38"/>
  <sheetViews>
    <sheetView topLeftCell="A7" zoomScale="160" zoomScaleNormal="160" workbookViewId="0">
      <selection activeCell="B21" sqref="B21:E21"/>
    </sheetView>
  </sheetViews>
  <sheetFormatPr defaultRowHeight="15" x14ac:dyDescent="0.3"/>
  <cols>
    <col min="1" max="1" width="25.75" bestFit="1" customWidth="1"/>
    <col min="2" max="5" width="13" customWidth="1"/>
  </cols>
  <sheetData>
    <row r="1" spans="1:8" x14ac:dyDescent="0.3">
      <c r="A1" t="s">
        <v>4</v>
      </c>
    </row>
    <row r="2" spans="1:8" x14ac:dyDescent="0.3">
      <c r="A2" s="5" t="s">
        <v>6</v>
      </c>
      <c r="B2" t="s">
        <v>0</v>
      </c>
      <c r="C2" t="s">
        <v>14</v>
      </c>
      <c r="D2" t="s">
        <v>15</v>
      </c>
      <c r="E2" t="s">
        <v>13</v>
      </c>
    </row>
    <row r="3" spans="1:8" x14ac:dyDescent="0.3">
      <c r="A3" s="11" t="s">
        <v>7</v>
      </c>
      <c r="B3" s="9">
        <v>0.63347608850820902</v>
      </c>
      <c r="C3" s="9">
        <v>0.64596716630977902</v>
      </c>
      <c r="D3" s="9">
        <v>0.67844396859386202</v>
      </c>
      <c r="E3" s="9">
        <v>0.74375446109921495</v>
      </c>
      <c r="G3" s="7">
        <f>MAX(EcbsList[[#This Row],[moment]:[Proposed]])</f>
        <v>0.74375446109921495</v>
      </c>
      <c r="H3" s="7">
        <f>LARGE(EcbsList[[#This Row],[moment]:[Proposed]],2)</f>
        <v>0.67844396859386202</v>
      </c>
    </row>
    <row r="4" spans="1:8" x14ac:dyDescent="0.3">
      <c r="A4" s="11" t="s">
        <v>8</v>
      </c>
      <c r="B4" s="9">
        <v>0.54389721627409005</v>
      </c>
      <c r="C4" s="9">
        <v>0.61741613133476103</v>
      </c>
      <c r="D4" s="9">
        <v>0.58529621698786605</v>
      </c>
      <c r="E4" s="10">
        <v>0.75731620271234801</v>
      </c>
      <c r="G4" s="7">
        <f>MAX(EcbsList[[#This Row],[moment]:[Proposed]])</f>
        <v>0.75731620271234801</v>
      </c>
      <c r="H4" s="7">
        <f>LARGE(EcbsList[[#This Row],[moment]:[Proposed]],2)</f>
        <v>0.61741613133476103</v>
      </c>
    </row>
    <row r="5" spans="1:8" x14ac:dyDescent="0.3">
      <c r="A5" s="11" t="s">
        <v>9</v>
      </c>
      <c r="B5" s="9">
        <v>0.71056388294075701</v>
      </c>
      <c r="C5" s="9">
        <v>0.61491791577444699</v>
      </c>
      <c r="D5" s="9">
        <v>0.65453247680228399</v>
      </c>
      <c r="E5" s="10">
        <v>0.74875089221984303</v>
      </c>
      <c r="G5" s="7">
        <f>MAX(EcbsList[[#This Row],[moment]:[Proposed]])</f>
        <v>0.74875089221984303</v>
      </c>
      <c r="H5" s="7">
        <f>LARGE(EcbsList[[#This Row],[moment]:[Proposed]],2)</f>
        <v>0.71056388294075701</v>
      </c>
    </row>
    <row r="6" spans="1:8" x14ac:dyDescent="0.3">
      <c r="A6" s="11" t="s">
        <v>10</v>
      </c>
      <c r="B6" s="9">
        <v>0.58886509635974305</v>
      </c>
      <c r="C6" s="9">
        <v>0.537830121341899</v>
      </c>
      <c r="D6" s="9">
        <v>0.42933618843683102</v>
      </c>
      <c r="E6" s="10">
        <v>0.75374732334047101</v>
      </c>
      <c r="G6" s="7">
        <f>MAX(EcbsList[[#This Row],[moment]:[Proposed]])</f>
        <v>0.75374732334047101</v>
      </c>
      <c r="H6" s="7">
        <f>LARGE(EcbsList[[#This Row],[moment]:[Proposed]],2)</f>
        <v>0.58886509635974305</v>
      </c>
    </row>
    <row r="7" spans="1:8" x14ac:dyDescent="0.3">
      <c r="A7" s="11" t="s">
        <v>11</v>
      </c>
      <c r="B7" s="9">
        <v>0.72769450392576696</v>
      </c>
      <c r="C7" s="9">
        <v>0.56673804425410401</v>
      </c>
      <c r="D7" s="9">
        <v>0.645610278372591</v>
      </c>
      <c r="E7" s="10">
        <v>0.75124910778015697</v>
      </c>
      <c r="G7" s="7">
        <f>MAX(EcbsList[[#This Row],[moment]:[Proposed]])</f>
        <v>0.75124910778015697</v>
      </c>
      <c r="H7" s="7">
        <f>LARGE(EcbsList[[#This Row],[moment]:[Proposed]],2)</f>
        <v>0.72769450392576696</v>
      </c>
    </row>
    <row r="8" spans="1:8" x14ac:dyDescent="0.3">
      <c r="A8" s="11" t="s">
        <v>12</v>
      </c>
      <c r="B8" s="9">
        <v>0.67951463240542498</v>
      </c>
      <c r="C8" s="9">
        <v>0.66238401142041403</v>
      </c>
      <c r="D8" s="9">
        <v>0.64632405424696704</v>
      </c>
      <c r="E8" s="10">
        <v>0.73947180585296202</v>
      </c>
      <c r="G8" s="7">
        <f>MAX(EcbsList[[#This Row],[moment]:[Proposed]])</f>
        <v>0.73947180585296202</v>
      </c>
      <c r="H8" s="7">
        <f>LARGE(EcbsList[[#This Row],[moment]:[Proposed]],2)</f>
        <v>0.67951463240542498</v>
      </c>
    </row>
    <row r="9" spans="1:8" x14ac:dyDescent="0.3">
      <c r="A9" s="12">
        <v>8068</v>
      </c>
      <c r="B9" s="9">
        <v>0.668604651162791</v>
      </c>
      <c r="C9" s="9">
        <v>0.60215946843853796</v>
      </c>
      <c r="D9" s="9">
        <v>0.68189368770764103</v>
      </c>
      <c r="E9" s="10">
        <v>0.80980066445182697</v>
      </c>
    </row>
    <row r="10" spans="1:8" x14ac:dyDescent="0.3">
      <c r="A10" s="12">
        <v>108004</v>
      </c>
      <c r="B10" s="9">
        <v>0.64252978918423498</v>
      </c>
      <c r="C10" s="9">
        <v>0.64344637946837802</v>
      </c>
      <c r="D10" s="9">
        <v>0.70119156736938604</v>
      </c>
      <c r="E10" s="10">
        <v>0.72685609532538997</v>
      </c>
    </row>
    <row r="11" spans="1:8" x14ac:dyDescent="0.3">
      <c r="A11" s="12">
        <v>108073</v>
      </c>
      <c r="B11" s="9">
        <v>0.86814469078179701</v>
      </c>
      <c r="C11" s="9">
        <v>0.93698949824970801</v>
      </c>
      <c r="D11" s="9">
        <v>0.93932322053675599</v>
      </c>
      <c r="E11" s="10">
        <v>0.925320886814469</v>
      </c>
    </row>
    <row r="12" spans="1:8" x14ac:dyDescent="0.3">
      <c r="A12" s="12">
        <v>134008</v>
      </c>
      <c r="B12" s="9">
        <v>0.74077490774907795</v>
      </c>
      <c r="C12" s="9">
        <v>0.82195571955719604</v>
      </c>
      <c r="D12" s="9">
        <v>0.73985239852398499</v>
      </c>
      <c r="E12" s="10">
        <v>0.84132841328413299</v>
      </c>
    </row>
    <row r="13" spans="1:8" x14ac:dyDescent="0.3">
      <c r="A13" s="12">
        <v>134052</v>
      </c>
      <c r="B13" s="9">
        <v>0.59483344663494198</v>
      </c>
      <c r="C13" s="9">
        <v>0.70088375254928603</v>
      </c>
      <c r="D13" s="9">
        <v>0.68048946295037405</v>
      </c>
      <c r="E13" s="10">
        <v>0.73011556764106</v>
      </c>
    </row>
    <row r="14" spans="1:8" x14ac:dyDescent="0.3">
      <c r="A14" s="12">
        <v>326038</v>
      </c>
      <c r="B14" s="9">
        <v>0.83259423503326002</v>
      </c>
      <c r="C14" s="9">
        <v>0.90022172949002199</v>
      </c>
      <c r="D14" s="9">
        <v>0.848115299334812</v>
      </c>
      <c r="E14" s="10">
        <v>0.88802660753880303</v>
      </c>
    </row>
    <row r="15" spans="1:8" x14ac:dyDescent="0.3">
      <c r="A15" s="12">
        <v>160067</v>
      </c>
      <c r="B15" s="9">
        <v>0.51235132662397098</v>
      </c>
      <c r="C15" s="9">
        <v>0.66148215919487696</v>
      </c>
      <c r="D15" s="9">
        <v>0.63220494053065002</v>
      </c>
      <c r="E15" s="10">
        <v>0.82616651418115294</v>
      </c>
    </row>
    <row r="16" spans="1:8" x14ac:dyDescent="0.3">
      <c r="A16" s="12">
        <v>41004</v>
      </c>
      <c r="B16" s="9">
        <v>0.50382932166301997</v>
      </c>
      <c r="C16" s="9">
        <v>0.39387308533916898</v>
      </c>
      <c r="D16" s="9">
        <v>0.388402625820569</v>
      </c>
      <c r="E16" s="10">
        <v>0.54759299781181603</v>
      </c>
    </row>
    <row r="17" spans="1:5" x14ac:dyDescent="0.3">
      <c r="A17" s="12">
        <v>130014</v>
      </c>
      <c r="B17" s="9">
        <v>0.54400510204081598</v>
      </c>
      <c r="C17" s="9">
        <v>0.51913265306122502</v>
      </c>
      <c r="D17" s="9">
        <v>0.47193877551020402</v>
      </c>
      <c r="E17" s="10">
        <v>0.66836734693877597</v>
      </c>
    </row>
    <row r="18" spans="1:5" x14ac:dyDescent="0.3">
      <c r="A18" s="12" t="s">
        <v>16</v>
      </c>
      <c r="B18" s="9">
        <v>0.95783645655877403</v>
      </c>
      <c r="C18" s="9">
        <v>0.80153321976149905</v>
      </c>
      <c r="D18" s="9">
        <v>0.78918228279386704</v>
      </c>
      <c r="E18" s="10">
        <v>0.94676320272572401</v>
      </c>
    </row>
    <row r="19" spans="1:5" x14ac:dyDescent="0.3">
      <c r="A19" s="12" t="s">
        <v>17</v>
      </c>
      <c r="B19" s="9">
        <v>0.87382297551789101</v>
      </c>
      <c r="C19" s="9">
        <v>0.92467043314500896</v>
      </c>
      <c r="D19" s="9">
        <v>0.74670433145009396</v>
      </c>
      <c r="E19" s="10">
        <v>0.94067796610169496</v>
      </c>
    </row>
    <row r="20" spans="1:5" x14ac:dyDescent="0.3">
      <c r="A20" s="12" t="s">
        <v>18</v>
      </c>
      <c r="B20" s="9">
        <v>0.934410646387833</v>
      </c>
      <c r="C20" s="9">
        <v>0.88212927756654003</v>
      </c>
      <c r="D20" s="9">
        <v>0.84980988593155904</v>
      </c>
      <c r="E20" s="10">
        <v>0.99524714828897298</v>
      </c>
    </row>
    <row r="21" spans="1:5" x14ac:dyDescent="0.3">
      <c r="A21" s="12">
        <v>100039</v>
      </c>
      <c r="B21" s="9">
        <v>0.81165919282511201</v>
      </c>
      <c r="C21" s="9">
        <v>0.84304932735425997</v>
      </c>
      <c r="D21" s="9">
        <v>0.86397608370702506</v>
      </c>
      <c r="E21" s="10">
        <v>0.87892376681614404</v>
      </c>
    </row>
    <row r="22" spans="1:5" x14ac:dyDescent="0.3">
      <c r="A22" s="5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2"/>
      <c r="C24" s="2"/>
      <c r="D24" s="2"/>
      <c r="E24" s="3"/>
    </row>
    <row r="25" spans="1:5" x14ac:dyDescent="0.3">
      <c r="A25" s="1"/>
      <c r="B25" s="2"/>
      <c r="C25" s="2"/>
      <c r="D25" s="2"/>
      <c r="E25" s="3"/>
    </row>
    <row r="26" spans="1:5" x14ac:dyDescent="0.3">
      <c r="A26" s="1"/>
      <c r="B26" s="2"/>
      <c r="C26" s="2"/>
      <c r="D26" s="2"/>
      <c r="E26" s="3"/>
    </row>
    <row r="27" spans="1:5" x14ac:dyDescent="0.3">
      <c r="A27" s="1"/>
      <c r="B27" s="2"/>
      <c r="C27" s="2"/>
      <c r="D27" s="2"/>
      <c r="E27" s="3"/>
    </row>
    <row r="28" spans="1:5" x14ac:dyDescent="0.3">
      <c r="A28" s="1"/>
      <c r="B28" s="2"/>
      <c r="C28" s="2"/>
      <c r="D28" s="2"/>
      <c r="E28" s="3"/>
    </row>
    <row r="32" spans="1:5" x14ac:dyDescent="0.3">
      <c r="A32" s="5"/>
    </row>
    <row r="33" spans="1:5" x14ac:dyDescent="0.3">
      <c r="A33" s="1"/>
      <c r="B33" s="4"/>
      <c r="C33" s="2"/>
      <c r="D33" s="2"/>
      <c r="E33" s="2"/>
    </row>
    <row r="34" spans="1:5" x14ac:dyDescent="0.3">
      <c r="A34" s="1"/>
      <c r="B34" s="2"/>
      <c r="C34" s="2"/>
      <c r="D34" s="2"/>
      <c r="E34" s="3"/>
    </row>
    <row r="35" spans="1:5" x14ac:dyDescent="0.3">
      <c r="A35" s="1"/>
      <c r="B35" s="2"/>
      <c r="C35" s="2"/>
      <c r="D35" s="2"/>
      <c r="E35" s="3"/>
    </row>
    <row r="36" spans="1:5" x14ac:dyDescent="0.3">
      <c r="A36" s="1"/>
      <c r="B36" s="2"/>
      <c r="C36" s="2"/>
      <c r="D36" s="2"/>
      <c r="E36" s="3"/>
    </row>
    <row r="37" spans="1:5" x14ac:dyDescent="0.3">
      <c r="A37" s="1"/>
      <c r="B37" s="2"/>
      <c r="C37" s="2"/>
      <c r="D37" s="2"/>
      <c r="E37" s="3"/>
    </row>
    <row r="38" spans="1:5" x14ac:dyDescent="0.3">
      <c r="A38" s="1"/>
      <c r="B38" s="2"/>
      <c r="C38" s="2"/>
      <c r="D38" s="2"/>
      <c r="E38" s="3"/>
    </row>
  </sheetData>
  <phoneticPr fontId="1" type="noConversion"/>
  <conditionalFormatting sqref="B23:E2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E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E3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E3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E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E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E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708-F249-4565-9442-5BEB283820A8}">
  <dimension ref="A1:E38"/>
  <sheetViews>
    <sheetView topLeftCell="A13" zoomScale="160" zoomScaleNormal="160" workbookViewId="0">
      <selection activeCell="F24" sqref="F24"/>
    </sheetView>
  </sheetViews>
  <sheetFormatPr defaultRowHeight="15" x14ac:dyDescent="0.3"/>
  <cols>
    <col min="1" max="1" width="25.75" bestFit="1" customWidth="1"/>
    <col min="2" max="5" width="13" customWidth="1"/>
  </cols>
  <sheetData>
    <row r="1" spans="1:5" x14ac:dyDescent="0.3">
      <c r="A1" t="s">
        <v>5</v>
      </c>
    </row>
    <row r="2" spans="1:5" x14ac:dyDescent="0.3">
      <c r="A2" s="5" t="s">
        <v>6</v>
      </c>
      <c r="B2" t="s">
        <v>0</v>
      </c>
      <c r="C2" t="s">
        <v>14</v>
      </c>
      <c r="D2" t="s">
        <v>15</v>
      </c>
      <c r="E2" t="s">
        <v>13</v>
      </c>
    </row>
    <row r="3" spans="1:5" x14ac:dyDescent="0.3">
      <c r="A3" s="11" t="s">
        <v>7</v>
      </c>
      <c r="B3" s="4">
        <v>42</v>
      </c>
      <c r="C3" s="4">
        <v>110</v>
      </c>
      <c r="D3" s="4">
        <v>80</v>
      </c>
      <c r="E3" s="4">
        <v>59</v>
      </c>
    </row>
    <row r="4" spans="1:5" x14ac:dyDescent="0.3">
      <c r="A4" s="11" t="s">
        <v>8</v>
      </c>
      <c r="B4" s="4">
        <v>46</v>
      </c>
      <c r="C4" s="4">
        <v>200</v>
      </c>
      <c r="D4" s="4">
        <v>86</v>
      </c>
      <c r="E4" s="6">
        <v>85</v>
      </c>
    </row>
    <row r="5" spans="1:5" x14ac:dyDescent="0.3">
      <c r="A5" s="11" t="s">
        <v>9</v>
      </c>
      <c r="B5" s="4">
        <v>58</v>
      </c>
      <c r="C5" s="4">
        <v>130</v>
      </c>
      <c r="D5" s="4">
        <v>59</v>
      </c>
      <c r="E5" s="6">
        <v>53</v>
      </c>
    </row>
    <row r="6" spans="1:5" x14ac:dyDescent="0.3">
      <c r="A6" s="11" t="s">
        <v>10</v>
      </c>
      <c r="B6" s="4">
        <v>109</v>
      </c>
      <c r="C6" s="4">
        <v>200</v>
      </c>
      <c r="D6" s="4">
        <v>41</v>
      </c>
      <c r="E6" s="6">
        <v>76</v>
      </c>
    </row>
    <row r="7" spans="1:5" x14ac:dyDescent="0.3">
      <c r="A7" s="11" t="s">
        <v>11</v>
      </c>
      <c r="B7" s="4">
        <v>91</v>
      </c>
      <c r="C7" s="4">
        <v>200</v>
      </c>
      <c r="D7" s="4">
        <v>26</v>
      </c>
      <c r="E7" s="6">
        <v>60</v>
      </c>
    </row>
    <row r="8" spans="1:5" x14ac:dyDescent="0.3">
      <c r="A8" s="11" t="s">
        <v>12</v>
      </c>
      <c r="B8" s="4">
        <v>107</v>
      </c>
      <c r="C8" s="4">
        <v>200</v>
      </c>
      <c r="D8" s="4">
        <v>57</v>
      </c>
      <c r="E8" s="6">
        <v>87</v>
      </c>
    </row>
    <row r="9" spans="1:5" x14ac:dyDescent="0.3">
      <c r="A9" s="11">
        <v>8068</v>
      </c>
      <c r="B9" s="4">
        <v>76</v>
      </c>
      <c r="C9" s="4">
        <v>200</v>
      </c>
      <c r="D9" s="4">
        <v>200</v>
      </c>
      <c r="E9" s="6">
        <v>130</v>
      </c>
    </row>
    <row r="10" spans="1:5" x14ac:dyDescent="0.3">
      <c r="A10" s="11">
        <v>108004</v>
      </c>
      <c r="B10" s="4">
        <v>90</v>
      </c>
      <c r="C10" s="4">
        <v>41</v>
      </c>
      <c r="D10" s="4">
        <v>14</v>
      </c>
      <c r="E10" s="6">
        <v>39</v>
      </c>
    </row>
    <row r="11" spans="1:5" x14ac:dyDescent="0.3">
      <c r="A11" s="11">
        <v>108073</v>
      </c>
      <c r="B11" s="4">
        <v>16</v>
      </c>
      <c r="C11" s="4">
        <v>81</v>
      </c>
      <c r="D11" s="4">
        <v>71</v>
      </c>
      <c r="E11" s="6">
        <v>30</v>
      </c>
    </row>
    <row r="12" spans="1:5" x14ac:dyDescent="0.3">
      <c r="A12" s="11">
        <v>134008</v>
      </c>
      <c r="B12" s="4">
        <v>31</v>
      </c>
      <c r="C12" s="4">
        <v>35</v>
      </c>
      <c r="D12" s="4">
        <v>200</v>
      </c>
      <c r="E12" s="6">
        <v>20</v>
      </c>
    </row>
    <row r="13" spans="1:5" x14ac:dyDescent="0.3">
      <c r="A13" s="11">
        <v>134052</v>
      </c>
      <c r="B13" s="4">
        <v>21</v>
      </c>
      <c r="C13" s="4">
        <v>190</v>
      </c>
      <c r="D13" s="4">
        <v>70</v>
      </c>
      <c r="E13" s="6">
        <v>76</v>
      </c>
    </row>
    <row r="14" spans="1:5" x14ac:dyDescent="0.3">
      <c r="A14" s="11">
        <v>326038</v>
      </c>
      <c r="B14" s="4">
        <v>10</v>
      </c>
      <c r="C14" s="4">
        <v>25</v>
      </c>
      <c r="D14" s="4">
        <v>18</v>
      </c>
      <c r="E14" s="6">
        <v>32</v>
      </c>
    </row>
    <row r="15" spans="1:5" x14ac:dyDescent="0.3">
      <c r="A15" s="12">
        <v>160067</v>
      </c>
      <c r="B15" s="4">
        <v>71</v>
      </c>
      <c r="C15" s="4">
        <v>31</v>
      </c>
      <c r="D15" s="4">
        <v>70</v>
      </c>
      <c r="E15" s="6">
        <v>26</v>
      </c>
    </row>
    <row r="16" spans="1:5" x14ac:dyDescent="0.3">
      <c r="A16" s="12">
        <v>41004</v>
      </c>
      <c r="B16" s="4">
        <v>200</v>
      </c>
      <c r="C16" s="4">
        <v>87</v>
      </c>
      <c r="D16" s="4">
        <v>200</v>
      </c>
      <c r="E16" s="6">
        <v>74</v>
      </c>
    </row>
    <row r="17" spans="1:5" x14ac:dyDescent="0.3">
      <c r="A17" s="12">
        <v>130014</v>
      </c>
      <c r="B17" s="4">
        <v>39</v>
      </c>
      <c r="C17" s="4">
        <v>41</v>
      </c>
      <c r="D17" s="4">
        <v>33</v>
      </c>
      <c r="E17" s="6">
        <v>48</v>
      </c>
    </row>
    <row r="18" spans="1:5" x14ac:dyDescent="0.3">
      <c r="A18" s="12" t="s">
        <v>16</v>
      </c>
      <c r="B18" s="4">
        <v>97</v>
      </c>
      <c r="C18" s="4">
        <v>121</v>
      </c>
      <c r="D18" s="4">
        <v>84</v>
      </c>
      <c r="E18" s="6">
        <v>47</v>
      </c>
    </row>
    <row r="19" spans="1:5" x14ac:dyDescent="0.3">
      <c r="A19" s="12" t="s">
        <v>17</v>
      </c>
      <c r="B19" s="4">
        <v>48</v>
      </c>
      <c r="C19" s="4">
        <v>93</v>
      </c>
      <c r="D19" s="4">
        <v>38</v>
      </c>
      <c r="E19" s="6">
        <v>35</v>
      </c>
    </row>
    <row r="20" spans="1:5" x14ac:dyDescent="0.3">
      <c r="A20" s="12" t="s">
        <v>18</v>
      </c>
      <c r="B20" s="4">
        <v>85</v>
      </c>
      <c r="C20" s="4">
        <v>44</v>
      </c>
      <c r="D20" s="4">
        <v>50</v>
      </c>
      <c r="E20" s="6">
        <v>65</v>
      </c>
    </row>
    <row r="21" spans="1:5" x14ac:dyDescent="0.3">
      <c r="A21" s="12">
        <v>100039</v>
      </c>
      <c r="B21" s="4">
        <v>29</v>
      </c>
      <c r="C21" s="4">
        <v>34</v>
      </c>
      <c r="D21" s="4">
        <v>36</v>
      </c>
      <c r="E21" s="6">
        <v>27</v>
      </c>
    </row>
    <row r="22" spans="1:5" x14ac:dyDescent="0.3">
      <c r="A22" s="5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2"/>
      <c r="C24" s="2"/>
      <c r="D24" s="2"/>
      <c r="E24" s="3"/>
    </row>
    <row r="25" spans="1:5" x14ac:dyDescent="0.3">
      <c r="A25" s="1"/>
      <c r="B25" s="2"/>
      <c r="C25" s="2"/>
      <c r="D25" s="2"/>
      <c r="E25" s="3"/>
    </row>
    <row r="26" spans="1:5" x14ac:dyDescent="0.3">
      <c r="A26" s="1"/>
      <c r="B26" s="2"/>
      <c r="C26" s="2"/>
      <c r="D26" s="2"/>
      <c r="E26" s="3"/>
    </row>
    <row r="27" spans="1:5" x14ac:dyDescent="0.3">
      <c r="A27" s="1"/>
      <c r="B27" s="2"/>
      <c r="C27" s="2"/>
      <c r="D27" s="2"/>
      <c r="E27" s="3"/>
    </row>
    <row r="28" spans="1:5" x14ac:dyDescent="0.3">
      <c r="A28" s="1"/>
      <c r="B28" s="2"/>
      <c r="C28" s="2"/>
      <c r="D28" s="2"/>
      <c r="E28" s="3"/>
    </row>
    <row r="32" spans="1:5" x14ac:dyDescent="0.3">
      <c r="A32" s="5"/>
    </row>
    <row r="33" spans="1:5" x14ac:dyDescent="0.3">
      <c r="A33" s="1"/>
      <c r="B33" s="4"/>
      <c r="C33" s="2"/>
      <c r="D33" s="2"/>
      <c r="E33" s="2"/>
    </row>
    <row r="34" spans="1:5" x14ac:dyDescent="0.3">
      <c r="A34" s="1"/>
      <c r="B34" s="2"/>
      <c r="C34" s="2"/>
      <c r="D34" s="2"/>
      <c r="E34" s="3"/>
    </row>
    <row r="35" spans="1:5" x14ac:dyDescent="0.3">
      <c r="A35" s="1"/>
      <c r="B35" s="2"/>
      <c r="C35" s="2"/>
      <c r="D35" s="2"/>
      <c r="E35" s="3"/>
    </row>
    <row r="36" spans="1:5" x14ac:dyDescent="0.3">
      <c r="A36" s="1"/>
      <c r="B36" s="2"/>
      <c r="C36" s="2"/>
      <c r="D36" s="2"/>
      <c r="E36" s="3"/>
    </row>
    <row r="37" spans="1:5" x14ac:dyDescent="0.3">
      <c r="A37" s="1"/>
      <c r="B37" s="2"/>
      <c r="C37" s="2"/>
      <c r="D37" s="2"/>
      <c r="E37" s="3"/>
    </row>
    <row r="38" spans="1:5" x14ac:dyDescent="0.3">
      <c r="A38" s="1"/>
      <c r="B38" s="2"/>
      <c r="C38" s="2"/>
      <c r="D38" s="2"/>
      <c r="E38" s="3"/>
    </row>
  </sheetData>
  <phoneticPr fontId="1" type="noConversion"/>
  <conditionalFormatting sqref="B23:E2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E3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E3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E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E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F07E-E2E9-450C-AF23-473238D05CF2}">
  <dimension ref="A1:C19"/>
  <sheetViews>
    <sheetView tabSelected="1" topLeftCell="A7" zoomScale="160" zoomScaleNormal="160" workbookViewId="0">
      <selection activeCell="E14" sqref="E14"/>
    </sheetView>
  </sheetViews>
  <sheetFormatPr defaultRowHeight="15" x14ac:dyDescent="0.3"/>
  <cols>
    <col min="1" max="1" width="25.75" bestFit="1" customWidth="1"/>
    <col min="2" max="2" width="13.25" bestFit="1" customWidth="1"/>
    <col min="3" max="3" width="12.25" bestFit="1" customWidth="1"/>
  </cols>
  <sheetData>
    <row r="1" spans="1:3" x14ac:dyDescent="0.3">
      <c r="A1" s="1" t="s">
        <v>19</v>
      </c>
      <c r="B1" s="1" t="s">
        <v>21</v>
      </c>
      <c r="C1" s="1" t="s">
        <v>22</v>
      </c>
    </row>
    <row r="2" spans="1:3" x14ac:dyDescent="0.3">
      <c r="A2" s="1" t="s">
        <v>7</v>
      </c>
      <c r="B2" s="1" t="s">
        <v>23</v>
      </c>
      <c r="C2" s="1"/>
    </row>
    <row r="3" spans="1:3" x14ac:dyDescent="0.3">
      <c r="A3" s="1" t="s">
        <v>8</v>
      </c>
      <c r="B3" s="1" t="s">
        <v>24</v>
      </c>
      <c r="C3" s="1"/>
    </row>
    <row r="4" spans="1:3" x14ac:dyDescent="0.3">
      <c r="A4" s="1" t="s">
        <v>9</v>
      </c>
      <c r="B4" s="1" t="s">
        <v>25</v>
      </c>
      <c r="C4" s="1"/>
    </row>
    <row r="5" spans="1:3" x14ac:dyDescent="0.3">
      <c r="A5" s="1" t="s">
        <v>10</v>
      </c>
      <c r="B5" s="1" t="s">
        <v>26</v>
      </c>
      <c r="C5" s="1" t="s">
        <v>23</v>
      </c>
    </row>
    <row r="6" spans="1:3" x14ac:dyDescent="0.3">
      <c r="A6" s="1" t="s">
        <v>11</v>
      </c>
      <c r="B6" s="1" t="s">
        <v>27</v>
      </c>
      <c r="C6" s="1"/>
    </row>
    <row r="7" spans="1:3" x14ac:dyDescent="0.3">
      <c r="A7" s="1" t="s">
        <v>12</v>
      </c>
      <c r="B7" s="1" t="s">
        <v>28</v>
      </c>
      <c r="C7" s="1"/>
    </row>
    <row r="8" spans="1:3" x14ac:dyDescent="0.3">
      <c r="A8" s="1">
        <v>8068</v>
      </c>
      <c r="B8" s="1" t="s">
        <v>20</v>
      </c>
      <c r="C8" s="1" t="s">
        <v>20</v>
      </c>
    </row>
    <row r="9" spans="1:3" x14ac:dyDescent="0.3">
      <c r="A9" s="1">
        <v>108004</v>
      </c>
      <c r="B9" s="1" t="s">
        <v>29</v>
      </c>
      <c r="C9" s="1"/>
    </row>
    <row r="10" spans="1:3" x14ac:dyDescent="0.3">
      <c r="A10" s="1">
        <v>108073</v>
      </c>
      <c r="B10" s="1" t="s">
        <v>30</v>
      </c>
      <c r="C10" s="1"/>
    </row>
    <row r="11" spans="1:3" x14ac:dyDescent="0.3">
      <c r="A11" s="1">
        <v>134008</v>
      </c>
      <c r="B11" s="1" t="s">
        <v>31</v>
      </c>
      <c r="C11" s="1" t="s">
        <v>31</v>
      </c>
    </row>
    <row r="12" spans="1:3" x14ac:dyDescent="0.3">
      <c r="A12" s="1">
        <v>134052</v>
      </c>
      <c r="B12" s="1" t="s">
        <v>32</v>
      </c>
      <c r="C12" s="1"/>
    </row>
    <row r="13" spans="1:3" x14ac:dyDescent="0.3">
      <c r="A13" s="1">
        <v>326038</v>
      </c>
      <c r="B13" s="1" t="s">
        <v>33</v>
      </c>
      <c r="C13" s="1"/>
    </row>
    <row r="14" spans="1:3" x14ac:dyDescent="0.3">
      <c r="A14" s="1">
        <v>160067</v>
      </c>
      <c r="B14" s="1"/>
      <c r="C14" s="1" t="s">
        <v>38</v>
      </c>
    </row>
    <row r="15" spans="1:3" x14ac:dyDescent="0.3">
      <c r="A15" s="1">
        <v>41004</v>
      </c>
      <c r="B15" s="1"/>
      <c r="C15" s="1"/>
    </row>
    <row r="16" spans="1:3" x14ac:dyDescent="0.3">
      <c r="A16" s="1">
        <v>130014</v>
      </c>
      <c r="B16" s="1"/>
      <c r="C16" s="1" t="s">
        <v>34</v>
      </c>
    </row>
    <row r="17" spans="1:3" x14ac:dyDescent="0.3">
      <c r="A17" s="1" t="s">
        <v>16</v>
      </c>
      <c r="B17" s="1"/>
      <c r="C17" s="1" t="s">
        <v>35</v>
      </c>
    </row>
    <row r="18" spans="1:3" x14ac:dyDescent="0.3">
      <c r="A18" s="1" t="s">
        <v>17</v>
      </c>
      <c r="B18" s="1"/>
      <c r="C18" s="1" t="s">
        <v>36</v>
      </c>
    </row>
    <row r="19" spans="1:3" x14ac:dyDescent="0.3">
      <c r="A19" s="1" t="s">
        <v>18</v>
      </c>
      <c r="B19" s="1"/>
      <c r="C19" s="1" t="s">
        <v>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7EA0-5C99-4A93-BD29-5002CB5564C7}">
  <dimension ref="A1:W22"/>
  <sheetViews>
    <sheetView topLeftCell="A13" zoomScale="160" zoomScaleNormal="160" workbookViewId="0">
      <selection activeCell="I15" sqref="I15"/>
    </sheetView>
  </sheetViews>
  <sheetFormatPr defaultRowHeight="15" x14ac:dyDescent="0.3"/>
  <cols>
    <col min="1" max="1" width="25.75" bestFit="1" customWidth="1"/>
    <col min="2" max="2" width="10.125" customWidth="1"/>
    <col min="3" max="3" width="9.5" customWidth="1"/>
    <col min="7" max="7" width="25.75" bestFit="1" customWidth="1"/>
    <col min="8" max="10" width="9.125" bestFit="1" customWidth="1"/>
    <col min="11" max="11" width="9.875" bestFit="1" customWidth="1"/>
    <col min="13" max="13" width="25.75" bestFit="1" customWidth="1"/>
    <col min="19" max="19" width="25.75" bestFit="1" customWidth="1"/>
  </cols>
  <sheetData>
    <row r="1" spans="1:23" x14ac:dyDescent="0.3">
      <c r="A1" t="s">
        <v>2</v>
      </c>
      <c r="G1" t="s">
        <v>3</v>
      </c>
      <c r="M1" t="s">
        <v>4</v>
      </c>
      <c r="S1" t="s">
        <v>41</v>
      </c>
    </row>
    <row r="2" spans="1:23" x14ac:dyDescent="0.3">
      <c r="A2" s="1" t="s">
        <v>39</v>
      </c>
      <c r="B2" s="1" t="s">
        <v>0</v>
      </c>
      <c r="C2" s="1" t="s">
        <v>14</v>
      </c>
      <c r="D2" s="1" t="s">
        <v>1</v>
      </c>
      <c r="E2" s="1" t="s">
        <v>40</v>
      </c>
      <c r="G2" s="1" t="s">
        <v>39</v>
      </c>
      <c r="H2" s="1" t="s">
        <v>0</v>
      </c>
      <c r="I2" s="1" t="s">
        <v>14</v>
      </c>
      <c r="J2" s="1" t="s">
        <v>1</v>
      </c>
      <c r="K2" s="1" t="s">
        <v>40</v>
      </c>
      <c r="M2" s="1" t="s">
        <v>39</v>
      </c>
      <c r="N2" s="1" t="s">
        <v>0</v>
      </c>
      <c r="O2" s="1" t="s">
        <v>14</v>
      </c>
      <c r="P2" s="1" t="s">
        <v>1</v>
      </c>
      <c r="Q2" s="1" t="s">
        <v>40</v>
      </c>
      <c r="S2" s="1" t="s">
        <v>39</v>
      </c>
      <c r="T2" s="1" t="s">
        <v>0</v>
      </c>
      <c r="U2" s="1" t="s">
        <v>14</v>
      </c>
      <c r="V2" s="1" t="s">
        <v>1</v>
      </c>
      <c r="W2" s="1" t="s">
        <v>40</v>
      </c>
    </row>
    <row r="3" spans="1:23" x14ac:dyDescent="0.3">
      <c r="A3" s="12" t="s">
        <v>10</v>
      </c>
      <c r="B3" s="2">
        <f>INDEX(MDADList[moment], MATCH(A3,MDADList[影像編號], 0))</f>
        <v>11.067872818687301</v>
      </c>
      <c r="C3" s="2">
        <f>INDEX(MDADList[DWHT], MATCH(A3,MDADList[影像編號], 0))</f>
        <v>8.1944120901555308</v>
      </c>
      <c r="D3" s="2">
        <f>INDEX(MDADList[Gabor], MATCH(A3,MDADList[影像編號], 0))</f>
        <v>10.1988879848492</v>
      </c>
      <c r="E3" s="2">
        <f>INDEX(MDADList[Proposed], MATCH(A3,MDADList[影像編號], 0))</f>
        <v>4.25450157283721</v>
      </c>
      <c r="G3" s="13" t="s">
        <v>10</v>
      </c>
      <c r="H3" s="9">
        <f>INDEX(EscbList[moment], MATCH(G3,EscbList[影像編號], 0))</f>
        <v>0.93</v>
      </c>
      <c r="I3" s="9">
        <f>INDEX(EscbList[DWHT], MATCH(G3,EscbList[影像編號], 0))</f>
        <v>0.98</v>
      </c>
      <c r="J3" s="9">
        <f>INDEX(EscbList[Gabor], MATCH(G3,EscbList[影像編號], 0))</f>
        <v>0.83</v>
      </c>
      <c r="K3" s="9">
        <f>INDEX(EscbList[Proposed], MATCH(G3,EscbList[影像編號], 0))</f>
        <v>1</v>
      </c>
      <c r="M3" s="13" t="s">
        <v>10</v>
      </c>
      <c r="N3" s="9">
        <f>INDEX(EcbsList[moment], MATCH(M3,EcbsList[影像編號], 0))</f>
        <v>0.58886509635974305</v>
      </c>
      <c r="O3" s="9">
        <f>INDEX(EcbsList[DWHT], MATCH(M3,EcbsList[影像編號], 0))</f>
        <v>0.537830121341899</v>
      </c>
      <c r="P3" s="9">
        <f>INDEX(EcbsList[Gabor], MATCH(M3,EcbsList[影像編號], 0))</f>
        <v>0.42933618843683102</v>
      </c>
      <c r="Q3" s="9">
        <f>INDEX(EcbsList[Proposed], MATCH(M3,EcbsList[影像編號], 0))</f>
        <v>0.75374732334047101</v>
      </c>
      <c r="S3" s="1" t="s">
        <v>10</v>
      </c>
      <c r="T3" s="1"/>
      <c r="U3" s="1"/>
      <c r="V3" s="1"/>
      <c r="W3" s="1"/>
    </row>
    <row r="4" spans="1:23" x14ac:dyDescent="0.3">
      <c r="A4" s="12" t="s">
        <v>16</v>
      </c>
      <c r="B4" s="2">
        <f>INDEX(MDADList[moment], MATCH(A4,MDADList[影像編號], 0))</f>
        <v>7.6252670864296999</v>
      </c>
      <c r="C4" s="2">
        <f>INDEX(MDADList[DWHT], MATCH(A4,MDADList[影像編號], 0))</f>
        <v>13.4979199537146</v>
      </c>
      <c r="D4" s="2">
        <f>INDEX(MDADList[Gabor], MATCH(A4,MDADList[影像編號], 0))</f>
        <v>8.42365964422196</v>
      </c>
      <c r="E4" s="2">
        <f>INDEX(MDADList[Proposed], MATCH(A4,MDADList[影像編號], 0))</f>
        <v>6.9976312876299698</v>
      </c>
      <c r="G4" s="13" t="s">
        <v>16</v>
      </c>
      <c r="H4" s="9">
        <f>INDEX(EscbList[moment], MATCH(G4,EscbList[影像編號], 0))</f>
        <v>0.99</v>
      </c>
      <c r="I4" s="9">
        <f>INDEX(EscbList[DWHT], MATCH(G4,EscbList[影像編號], 0))</f>
        <v>0.91</v>
      </c>
      <c r="J4" s="9">
        <f>INDEX(EscbList[Gabor], MATCH(G4,EscbList[影像編號], 0))</f>
        <v>0.9</v>
      </c>
      <c r="K4" s="9">
        <f>INDEX(EscbList[Proposed], MATCH(G4,EscbList[影像編號], 0))</f>
        <v>1</v>
      </c>
      <c r="M4" s="13" t="s">
        <v>16</v>
      </c>
      <c r="N4" s="9">
        <f>INDEX(EcbsList[moment], MATCH(M4,EcbsList[影像編號], 0))</f>
        <v>0.95783645655877403</v>
      </c>
      <c r="O4" s="9">
        <f>INDEX(EcbsList[DWHT], MATCH(M4,EcbsList[影像編號], 0))</f>
        <v>0.80153321976149905</v>
      </c>
      <c r="P4" s="9">
        <f>INDEX(EcbsList[Gabor], MATCH(M4,EcbsList[影像編號], 0))</f>
        <v>0.78918228279386704</v>
      </c>
      <c r="Q4" s="9">
        <f>INDEX(EcbsList[Proposed], MATCH(M4,EcbsList[影像編號], 0))</f>
        <v>0.94676320272572401</v>
      </c>
      <c r="S4" s="1" t="s">
        <v>16</v>
      </c>
      <c r="T4" s="1"/>
      <c r="U4" s="1"/>
      <c r="V4" s="1"/>
      <c r="W4" s="1"/>
    </row>
    <row r="5" spans="1:23" x14ac:dyDescent="0.3">
      <c r="A5" s="12" t="s">
        <v>17</v>
      </c>
      <c r="B5" s="2">
        <f>INDEX(MDADList[moment], MATCH(A5,MDADList[影像編號], 0))</f>
        <v>12.9031415048663</v>
      </c>
      <c r="C5" s="2">
        <f>INDEX(MDADList[DWHT], MATCH(A5,MDADList[影像編號], 0))</f>
        <v>8.2790120690393394</v>
      </c>
      <c r="D5" s="2">
        <f>INDEX(MDADList[Gabor], MATCH(A5,MDADList[影像編號], 0))</f>
        <v>7.9843920244937703</v>
      </c>
      <c r="E5" s="2">
        <f>INDEX(MDADList[Proposed], MATCH(A5,MDADList[影像編號], 0))</f>
        <v>7.3459912481666301</v>
      </c>
      <c r="G5" s="13" t="s">
        <v>17</v>
      </c>
      <c r="H5" s="9">
        <f>INDEX(EscbList[moment], MATCH(G5,EscbList[影像編號], 0))</f>
        <v>0.91</v>
      </c>
      <c r="I5" s="9">
        <f>INDEX(EscbList[DWHT], MATCH(G5,EscbList[影像編號], 0))</f>
        <v>0.98</v>
      </c>
      <c r="J5" s="9">
        <f>INDEX(EscbList[Gabor], MATCH(G5,EscbList[影像編號], 0))</f>
        <v>0.89</v>
      </c>
      <c r="K5" s="9">
        <f>INDEX(EscbList[Proposed], MATCH(G5,EscbList[影像編號], 0))</f>
        <v>0.98</v>
      </c>
      <c r="M5" s="13" t="s">
        <v>17</v>
      </c>
      <c r="N5" s="9">
        <f>INDEX(EcbsList[moment], MATCH(M5,EcbsList[影像編號], 0))</f>
        <v>0.87382297551789101</v>
      </c>
      <c r="O5" s="9">
        <f>INDEX(EcbsList[DWHT], MATCH(M5,EcbsList[影像編號], 0))</f>
        <v>0.92467043314500896</v>
      </c>
      <c r="P5" s="9">
        <f>INDEX(EcbsList[Gabor], MATCH(M5,EcbsList[影像編號], 0))</f>
        <v>0.74670433145009396</v>
      </c>
      <c r="Q5" s="9">
        <f>INDEX(EcbsList[Proposed], MATCH(M5,EcbsList[影像編號], 0))</f>
        <v>0.94067796610169496</v>
      </c>
      <c r="S5" s="1" t="s">
        <v>17</v>
      </c>
      <c r="T5" s="1"/>
      <c r="U5" s="1"/>
      <c r="V5" s="1"/>
      <c r="W5" s="1"/>
    </row>
    <row r="6" spans="1:23" x14ac:dyDescent="0.3">
      <c r="A6" s="12" t="s">
        <v>18</v>
      </c>
      <c r="B6" s="2">
        <f>INDEX(MDADList[moment], MATCH(A6,MDADList[影像編號], 0))</f>
        <v>8.1815276356404301</v>
      </c>
      <c r="C6" s="2">
        <f>INDEX(MDADList[DWHT], MATCH(A6,MDADList[影像編號], 0))</f>
        <v>7.8927440316862398</v>
      </c>
      <c r="D6" s="2">
        <f>INDEX(MDADList[Gabor], MATCH(A6,MDADList[影像編號], 0))</f>
        <v>9.1289296308652599</v>
      </c>
      <c r="E6" s="2">
        <f>INDEX(MDADList[Proposed], MATCH(A6,MDADList[影像編號], 0))</f>
        <v>5.4762586375101101</v>
      </c>
      <c r="G6" s="13" t="s">
        <v>18</v>
      </c>
      <c r="H6" s="9">
        <f>INDEX(EscbList[moment], MATCH(G6,EscbList[影像編號], 0))</f>
        <v>0.96</v>
      </c>
      <c r="I6" s="9">
        <f>INDEX(EscbList[DWHT], MATCH(G6,EscbList[影像編號], 0))</f>
        <v>0.94</v>
      </c>
      <c r="J6" s="9">
        <f>INDEX(EscbList[Gabor], MATCH(G6,EscbList[影像編號], 0))</f>
        <v>0.94</v>
      </c>
      <c r="K6" s="9">
        <f>INDEX(EscbList[Proposed], MATCH(G6,EscbList[影像編號], 0))</f>
        <v>1</v>
      </c>
      <c r="M6" s="13" t="s">
        <v>18</v>
      </c>
      <c r="N6" s="9">
        <f>INDEX(EcbsList[moment], MATCH(M6,EcbsList[影像編號], 0))</f>
        <v>0.934410646387833</v>
      </c>
      <c r="O6" s="9">
        <f>INDEX(EcbsList[DWHT], MATCH(M6,EcbsList[影像編號], 0))</f>
        <v>0.88212927756654003</v>
      </c>
      <c r="P6" s="9">
        <f>INDEX(EcbsList[Gabor], MATCH(M6,EcbsList[影像編號], 0))</f>
        <v>0.84980988593155904</v>
      </c>
      <c r="Q6" s="9">
        <f>INDEX(EcbsList[Proposed], MATCH(M6,EcbsList[影像編號], 0))</f>
        <v>0.99524714828897298</v>
      </c>
      <c r="S6" s="1" t="s">
        <v>18</v>
      </c>
      <c r="T6" s="1"/>
      <c r="U6" s="1"/>
      <c r="V6" s="1"/>
      <c r="W6" s="1"/>
    </row>
    <row r="7" spans="1:23" x14ac:dyDescent="0.3">
      <c r="A7" s="12">
        <v>8068</v>
      </c>
      <c r="B7" s="2">
        <f>INDEX(MDADList[moment], MATCH(A7,MDADList[影像編號], 0))</f>
        <v>12.9429226880856</v>
      </c>
      <c r="C7" s="2">
        <f>INDEX(MDADList[DWHT], MATCH(A7,MDADList[影像編號], 0))</f>
        <v>12.9053426810113</v>
      </c>
      <c r="D7" s="2">
        <f>INDEX(MDADList[Gabor], MATCH(A7,MDADList[影像編號], 0))</f>
        <v>12.813795843224501</v>
      </c>
      <c r="E7" s="2">
        <f>INDEX(MDADList[Proposed], MATCH(A7,MDADList[影像編號], 0))</f>
        <v>13.349667228795999</v>
      </c>
      <c r="G7" s="13">
        <v>8068</v>
      </c>
      <c r="H7" s="9">
        <f>INDEX(EscbList[moment], MATCH(G7,EscbList[影像編號], 0))</f>
        <v>0.89</v>
      </c>
      <c r="I7" s="9">
        <f>INDEX(EscbList[DWHT], MATCH(G7,EscbList[影像編號], 0))</f>
        <v>0.87</v>
      </c>
      <c r="J7" s="9">
        <f>INDEX(EscbList[Gabor], MATCH(G7,EscbList[影像編號], 0))</f>
        <v>0.85</v>
      </c>
      <c r="K7" s="9">
        <f>INDEX(EscbList[Proposed], MATCH(G7,EscbList[影像編號], 0))</f>
        <v>0.95</v>
      </c>
      <c r="M7" s="13">
        <v>8068</v>
      </c>
      <c r="N7" s="9">
        <f>INDEX(EcbsList[moment], MATCH(M7,EcbsList[影像編號], 0))</f>
        <v>0.668604651162791</v>
      </c>
      <c r="O7" s="9">
        <f>INDEX(EcbsList[DWHT], MATCH(M7,EcbsList[影像編號], 0))</f>
        <v>0.60215946843853796</v>
      </c>
      <c r="P7" s="9">
        <f>INDEX(EcbsList[Gabor], MATCH(M7,EcbsList[影像編號], 0))</f>
        <v>0.68189368770764103</v>
      </c>
      <c r="Q7" s="9">
        <f>INDEX(EcbsList[Proposed], MATCH(M7,EcbsList[影像編號], 0))</f>
        <v>0.80980066445182697</v>
      </c>
      <c r="S7" s="1">
        <v>8068</v>
      </c>
      <c r="T7" s="1"/>
      <c r="U7" s="1"/>
      <c r="V7" s="1"/>
      <c r="W7" s="1"/>
    </row>
    <row r="8" spans="1:23" x14ac:dyDescent="0.3">
      <c r="A8" s="12">
        <v>134008</v>
      </c>
      <c r="B8" s="2">
        <f>INDEX(MDADList[moment], MATCH(A8,MDADList[影像編號], 0))</f>
        <v>10.102936004155801</v>
      </c>
      <c r="C8" s="2">
        <f>INDEX(MDADList[DWHT], MATCH(A8,MDADList[影像編號], 0))</f>
        <v>10.558089414833001</v>
      </c>
      <c r="D8" s="2">
        <f>INDEX(MDADList[Gabor], MATCH(A8,MDADList[影像編號], 0))</f>
        <v>8.0480558086042109</v>
      </c>
      <c r="E8" s="2">
        <f>INDEX(MDADList[Proposed], MATCH(A8,MDADList[影像編號], 0))</f>
        <v>7.7178902408522303</v>
      </c>
      <c r="G8" s="13">
        <v>134008</v>
      </c>
      <c r="H8" s="9">
        <f>INDEX(EscbList[moment], MATCH(G8,EscbList[影像編號], 0))</f>
        <v>0.96</v>
      </c>
      <c r="I8" s="9">
        <f>INDEX(EscbList[DWHT], MATCH(G8,EscbList[影像編號], 0))</f>
        <v>0.97</v>
      </c>
      <c r="J8" s="9">
        <f>INDEX(EscbList[Gabor], MATCH(G8,EscbList[影像編號], 0))</f>
        <v>0.97</v>
      </c>
      <c r="K8" s="9">
        <f>INDEX(EscbList[Proposed], MATCH(G8,EscbList[影像編號], 0))</f>
        <v>0.98</v>
      </c>
      <c r="M8" s="13">
        <v>134008</v>
      </c>
      <c r="N8" s="9">
        <f>INDEX(EcbsList[moment], MATCH(M8,EcbsList[影像編號], 0))</f>
        <v>0.74077490774907795</v>
      </c>
      <c r="O8" s="9">
        <f>INDEX(EcbsList[DWHT], MATCH(M8,EcbsList[影像編號], 0))</f>
        <v>0.82195571955719604</v>
      </c>
      <c r="P8" s="9">
        <f>INDEX(EcbsList[Gabor], MATCH(M8,EcbsList[影像編號], 0))</f>
        <v>0.73985239852398499</v>
      </c>
      <c r="Q8" s="9">
        <f>INDEX(EcbsList[Proposed], MATCH(M8,EcbsList[影像編號], 0))</f>
        <v>0.84132841328413299</v>
      </c>
      <c r="S8" s="1">
        <v>134008</v>
      </c>
      <c r="T8" s="1"/>
      <c r="U8" s="1"/>
      <c r="V8" s="1"/>
      <c r="W8" s="1"/>
    </row>
    <row r="9" spans="1:23" x14ac:dyDescent="0.3">
      <c r="A9" s="12">
        <v>160067</v>
      </c>
      <c r="B9" s="2">
        <f>INDEX(MDADList[moment], MATCH(A9,MDADList[影像編號], 0))</f>
        <v>60.924322657119802</v>
      </c>
      <c r="C9" s="2">
        <f>INDEX(MDADList[DWHT], MATCH(A9,MDADList[影像編號], 0))</f>
        <v>17.252407203975299</v>
      </c>
      <c r="D9" s="2">
        <f>INDEX(MDADList[Gabor], MATCH(A9,MDADList[影像編號], 0))</f>
        <v>14.3048155612586</v>
      </c>
      <c r="E9" s="2">
        <f>INDEX(MDADList[Proposed], MATCH(A9,MDADList[影像編號], 0))</f>
        <v>12.0002888899478</v>
      </c>
      <c r="G9" s="13">
        <v>160067</v>
      </c>
      <c r="H9" s="9">
        <f>INDEX(EscbList[moment], MATCH(G9,EscbList[影像編號], 0))</f>
        <v>0.71</v>
      </c>
      <c r="I9" s="9">
        <f>INDEX(EscbList[DWHT], MATCH(G9,EscbList[影像編號], 0))</f>
        <v>0.82</v>
      </c>
      <c r="J9" s="9">
        <f>INDEX(EscbList[Gabor], MATCH(G9,EscbList[影像編號], 0))</f>
        <v>0.92</v>
      </c>
      <c r="K9" s="9">
        <f>INDEX(EscbList[Proposed], MATCH(G9,EscbList[影像編號], 0))</f>
        <v>0.93</v>
      </c>
      <c r="M9" s="13">
        <v>160067</v>
      </c>
      <c r="N9" s="9">
        <f>INDEX(EcbsList[moment], MATCH(M9,EcbsList[影像編號], 0))</f>
        <v>0.51235132662397098</v>
      </c>
      <c r="O9" s="9">
        <f>INDEX(EcbsList[DWHT], MATCH(M9,EcbsList[影像編號], 0))</f>
        <v>0.66148215919487696</v>
      </c>
      <c r="P9" s="9">
        <f>INDEX(EcbsList[Gabor], MATCH(M9,EcbsList[影像編號], 0))</f>
        <v>0.63220494053065002</v>
      </c>
      <c r="Q9" s="9">
        <f>INDEX(EcbsList[Proposed], MATCH(M9,EcbsList[影像編號], 0))</f>
        <v>0.82616651418115294</v>
      </c>
      <c r="S9" s="1">
        <v>160067</v>
      </c>
      <c r="T9" s="1"/>
      <c r="U9" s="1"/>
      <c r="V9" s="1"/>
      <c r="W9" s="1"/>
    </row>
    <row r="10" spans="1:23" x14ac:dyDescent="0.3">
      <c r="A10" s="12">
        <v>100039</v>
      </c>
      <c r="B10" s="2">
        <f>INDEX(MDADList[moment], MATCH(A10,MDADList[影像編號], 0))</f>
        <v>18.106590243337202</v>
      </c>
      <c r="C10" s="2">
        <f>INDEX(MDADList[DWHT], MATCH(A10,MDADList[影像編號], 0))</f>
        <v>10.654840796478201</v>
      </c>
      <c r="D10" s="2">
        <f>INDEX(MDADList[Gabor], MATCH(A10,MDADList[影像編號], 0))</f>
        <v>8.9575346960320008</v>
      </c>
      <c r="E10" s="2">
        <f>INDEX(MDADList[Proposed], MATCH(A10,MDADList[影像編號], 0))</f>
        <v>8.0713508923475192</v>
      </c>
      <c r="G10" s="12">
        <v>100039</v>
      </c>
      <c r="H10" s="9">
        <f>INDEX(EscbList[moment], MATCH(G10,EscbList[影像編號], 0))</f>
        <v>0.85</v>
      </c>
      <c r="I10" s="9">
        <f>INDEX(EscbList[DWHT], MATCH(G10,EscbList[影像編號], 0))</f>
        <v>0.93</v>
      </c>
      <c r="J10" s="9">
        <f>INDEX(EscbList[Gabor], MATCH(G10,EscbList[影像編號], 0))</f>
        <v>0.95</v>
      </c>
      <c r="K10" s="9">
        <f>INDEX(EscbList[Proposed], MATCH(G10,EscbList[影像編號], 0))</f>
        <v>0.96</v>
      </c>
      <c r="M10" s="12">
        <v>100039</v>
      </c>
      <c r="N10" s="9">
        <f>INDEX(EcbsList[moment], MATCH(M10,EcbsList[影像編號], 0))</f>
        <v>0.81165919282511201</v>
      </c>
      <c r="O10" s="9">
        <f>INDEX(EcbsList[DWHT], MATCH(M10,EcbsList[影像編號], 0))</f>
        <v>0.84304932735425997</v>
      </c>
      <c r="P10" s="9">
        <f>INDEX(EcbsList[Gabor], MATCH(M10,EcbsList[影像編號], 0))</f>
        <v>0.86397608370702506</v>
      </c>
      <c r="Q10" s="9">
        <f>INDEX(EcbsList[Proposed], MATCH(M10,EcbsList[影像編號], 0))</f>
        <v>0.87892376681614404</v>
      </c>
      <c r="S10" s="1">
        <v>130014</v>
      </c>
      <c r="T10" s="1"/>
      <c r="U10" s="1"/>
      <c r="V10" s="1"/>
      <c r="W10" s="1"/>
    </row>
    <row r="13" spans="1:23" x14ac:dyDescent="0.3">
      <c r="A13" t="s">
        <v>41</v>
      </c>
    </row>
    <row r="14" spans="1:23" x14ac:dyDescent="0.3">
      <c r="A14" s="1" t="s">
        <v>39</v>
      </c>
      <c r="B14" s="1" t="s">
        <v>0</v>
      </c>
      <c r="C14" s="1" t="s">
        <v>14</v>
      </c>
      <c r="D14" s="1" t="s">
        <v>1</v>
      </c>
      <c r="E14" s="1" t="s">
        <v>40</v>
      </c>
    </row>
    <row r="15" spans="1:23" x14ac:dyDescent="0.3">
      <c r="A15" s="12" t="s">
        <v>10</v>
      </c>
      <c r="B15" s="14">
        <v>3.9598779</v>
      </c>
      <c r="C15" s="14">
        <v>20.851002520000002</v>
      </c>
      <c r="D15" s="14">
        <v>5.6755599500000002</v>
      </c>
      <c r="E15" s="14">
        <v>3.6656254700000002</v>
      </c>
    </row>
    <row r="16" spans="1:23" x14ac:dyDescent="0.3">
      <c r="A16" s="12" t="s">
        <v>16</v>
      </c>
      <c r="B16" s="14">
        <v>5.7028055099999904</v>
      </c>
      <c r="C16" s="14">
        <v>22.502782870000001</v>
      </c>
      <c r="D16" s="14">
        <v>7.9292201799999997</v>
      </c>
      <c r="E16" s="14">
        <v>5.7778443599999996</v>
      </c>
    </row>
    <row r="17" spans="1:5" x14ac:dyDescent="0.3">
      <c r="A17" s="12" t="s">
        <v>17</v>
      </c>
      <c r="B17" s="14">
        <v>4.9390009499999996</v>
      </c>
      <c r="C17" s="14">
        <v>21.878411569999901</v>
      </c>
      <c r="D17" s="14">
        <v>6.7745636399999896</v>
      </c>
      <c r="E17" s="14">
        <v>4.8360900000000004</v>
      </c>
    </row>
    <row r="18" spans="1:5" x14ac:dyDescent="0.3">
      <c r="A18" s="12" t="s">
        <v>18</v>
      </c>
      <c r="B18" s="14">
        <v>4.8716972299999997</v>
      </c>
      <c r="C18" s="14">
        <v>53.584365200000001</v>
      </c>
      <c r="D18" s="14">
        <v>7.0937586000000001</v>
      </c>
      <c r="E18" s="14">
        <v>4.9404865899999999</v>
      </c>
    </row>
    <row r="19" spans="1:5" x14ac:dyDescent="0.3">
      <c r="A19" s="12">
        <v>8068</v>
      </c>
      <c r="B19" s="14">
        <v>2.3185451600000002</v>
      </c>
      <c r="C19" s="14">
        <v>7.5927354899999999</v>
      </c>
      <c r="D19" s="14">
        <v>3.4613716000000001</v>
      </c>
      <c r="E19" s="14">
        <v>2.44138813</v>
      </c>
    </row>
    <row r="20" spans="1:5" x14ac:dyDescent="0.3">
      <c r="A20" s="12">
        <v>134008</v>
      </c>
      <c r="B20" s="14">
        <v>1.91189453999999</v>
      </c>
      <c r="C20" s="14">
        <v>8.2486378800000004</v>
      </c>
      <c r="D20" s="14">
        <v>3.0713081899999999</v>
      </c>
      <c r="E20" s="14">
        <v>1.8251802399999999</v>
      </c>
    </row>
    <row r="21" spans="1:5" x14ac:dyDescent="0.3">
      <c r="A21" s="12">
        <v>160067</v>
      </c>
      <c r="B21" s="14">
        <v>1.85958669</v>
      </c>
      <c r="C21" s="14">
        <v>8.18687875</v>
      </c>
      <c r="D21" s="14">
        <v>2.7279219899999898</v>
      </c>
      <c r="E21" s="14">
        <v>1.8779433299999999</v>
      </c>
    </row>
    <row r="22" spans="1:5" x14ac:dyDescent="0.3">
      <c r="A22" s="12">
        <v>100039</v>
      </c>
      <c r="B22" s="14">
        <v>1.6795834299999901</v>
      </c>
      <c r="C22" s="14">
        <v>6.9129198599999997</v>
      </c>
      <c r="D22" s="14">
        <v>2.4720673999999998</v>
      </c>
      <c r="E22" s="14">
        <v>1.6309623600000001</v>
      </c>
    </row>
  </sheetData>
  <phoneticPr fontId="1" type="noConversion"/>
  <conditionalFormatting sqref="B3:E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K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K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K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K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K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Q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Q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Q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Q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Q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Q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top10" dxfId="42" priority="8" percent="1" bottom="1" rank="10"/>
  </conditionalFormatting>
  <conditionalFormatting sqref="B16:E16">
    <cfRule type="top10" dxfId="41" priority="7" percent="1" bottom="1" rank="10"/>
  </conditionalFormatting>
  <conditionalFormatting sqref="B17:E17">
    <cfRule type="top10" dxfId="40" priority="6" percent="1" bottom="1" rank="10"/>
  </conditionalFormatting>
  <conditionalFormatting sqref="B18:E18">
    <cfRule type="top10" dxfId="39" priority="5" percent="1" bottom="1" rank="10"/>
  </conditionalFormatting>
  <conditionalFormatting sqref="B19:E19">
    <cfRule type="top10" dxfId="38" priority="4" percent="1" bottom="1" rank="10"/>
  </conditionalFormatting>
  <conditionalFormatting sqref="B20:E20">
    <cfRule type="top10" dxfId="37" priority="3" percent="1" bottom="1" rank="10"/>
  </conditionalFormatting>
  <conditionalFormatting sqref="B21:E21">
    <cfRule type="top10" dxfId="36" priority="2" percent="1" bottom="1" rank="10"/>
  </conditionalFormatting>
  <conditionalFormatting sqref="B22:E22">
    <cfRule type="top10" dxfId="35" priority="1" percent="1" bottom="1" rank="10"/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W q F a V X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F q h W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o V p V 4 g y h z e 8 A A A A y A Q A A E w A c A E Z v c m 1 1 b G F z L 1 N l Y 3 R p b 2 4 x L m 0 g o h g A K K A U A A A A A A A A A A A A A A A A A A A A A A A A A A A A K 0 5 N L s n M z 1 M I h t C G 1 r x c v F z F G Y l F q S k K v i 6 O L v E 5 m c U l C r Y K O a k l v F w K Q P B k X 9 u z X R O A I q 4 V y a k 5 e s 6 l R U W p e S X h + U X Z S f n 5 2 R q a 1 d F + i b m p t k o v F q 5 4 t m C P Y b y x i Z G x q Z G h q V J s b b R z f l 4 J U H G s D s S o p 9 s 3 v V j X 9 W z 2 l p c L 5 z 2 d 1 w 0 0 M y Q x K S d V L 6 Q o M a 8 4 L b 8 o 1 z k / p z Q 3 L 6 S y I L V Y A 2 K v T n W 1 0 t O 9 G 5 8 2 9 z / f v u L F z P l K O g q e e S V m J n o g R b U 6 C t V K u f m 5 Q C u A 4 i V A E Y W 8 0 t y k 1 C K w h H t i U n 4 R F n G j e K N 4 c z T x W k 1 e r s w 8 r K 6 0 B g B Q S w E C L Q A U A A I A C A B a o V p V e k K / a K U A A A D 1 A A A A E g A A A A A A A A A A A A A A A A A A A A A A Q 2 9 u Z m l n L 1 B h Y 2 t h Z 2 U u e G 1 s U E s B A i 0 A F A A C A A g A W q F a V Q / K 6 a u k A A A A 6 Q A A A B M A A A A A A A A A A A A A A A A A 8 Q A A A F t D b 2 5 0 Z W 5 0 X 1 R 5 c G V z X S 5 4 b W x Q S w E C L Q A U A A I A C A B a o V p V 4 g y h z e 8 A A A A y A Q A A E w A A A A A A A A A A A A A A A A D i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Q A A A A A A A K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R E F E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y O j E w O j Q x L j k z N z g 3 N D V a I i A v P j x F b n R y e S B U e X B l P S J G a W x s Q 2 9 s d W 1 u V H l w Z X M i I F Z h b H V l P S J z Q X d V R k J R P T 0 i I C 8 + P E V u d H J 5 I F R 5 c G U 9 I k Z p b G x D b 2 x 1 b W 5 O Y W 1 l c y I g V m F s d W U 9 I n N b J n F 1 b 3 Q 7 5 b 2 x 5 Y O P 5 7 e o 6 J m f J n F 1 b 3 Q 7 L C Z x d W 9 0 O 2 1 v b W V u d C Z x d W 9 0 O y w m c X V v d D t H Y W J v c i Z x d W 9 0 O y w m c X V v d D s y X z J f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E Q U R f b G l z d C / l t 7 L o r o r m m 7 T p o Z 7 l n o s u e + W 9 s e W D j + e 3 q O i Z n y w w f S Z x d W 9 0 O y w m c X V v d D t T Z W N 0 a W 9 u M S 9 N R E F E X 2 x p c 3 Q v 5 b e y 6 K 6 K 5 p u 0 6 a G e 5 Z 6 L L n t t b 2 1 l b n Q s M X 0 m c X V v d D s s J n F 1 b 3 Q 7 U 2 V j d G l v b j E v T U R B R F 9 s a X N 0 L + W 3 s u i u i u a b t O m h n u W e i y 5 7 R 2 F i b 3 I s M n 0 m c X V v d D s s J n F 1 b 3 Q 7 U 2 V j d G l v b j E v T U R B R F 9 s a X N 0 L + W 3 s u i u i u a b t O m h n u W e i y 5 7 M l 8 y X z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U R B R F 9 s a X N 0 L + W 3 s u i u i u a b t O m h n u W e i y 5 7 5 b 2 x 5 Y O P 5 7 e o 6 J m f L D B 9 J n F 1 b 3 Q 7 L C Z x d W 9 0 O 1 N l Y 3 R p b 2 4 x L 0 1 E Q U R f b G l z d C / l t 7 L o r o r m m 7 T p o Z 7 l n o s u e 2 1 v b W V u d C w x f S Z x d W 9 0 O y w m c X V v d D t T Z W N 0 a W 9 u M S 9 N R E F E X 2 x p c 3 Q v 5 b e y 6 K 6 K 5 p u 0 6 a G e 5 Z 6 L L n t H Y W J v c i w y f S Z x d W 9 0 O y w m c X V v d D t T Z W N 0 a W 9 u M S 9 N R E F E X 2 x p c 3 Q v 5 b e y 6 K 6 K 5 p u 0 6 a G e 5 Z 6 L L n s y X z J f N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R B R F 9 s a X N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E Q U R f b G l z d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o x y 6 s b C X k a 2 6 v 4 Q m T 7 + L A A A A A A C A A A A A A A Q Z g A A A A E A A C A A A A C E N O e o i 7 F 8 s 0 9 Y x o z y p s y I F w s w k P 9 j H P c 5 O V h g W u o 9 2 A A A A A A O g A A A A A I A A C A A A A A e 4 x d n v 8 w X q q 0 P r r Y J Q p Z / n K I 5 d 4 / 4 J p n 5 t O q H k U k W P l A A A A B Z T t X Q c d T i k Q a B o O F 2 4 T p l U b A I n L J N r + N S g u x a y 7 9 8 J 1 g C M p E H 8 u p y P Z z D / 3 a h I t S u t t M 6 4 9 c 1 t X z e J t g 7 g S F 3 m A H I D d 7 w K J X s q 4 W v 8 C U q x U A A A A A O V w + o E Z a S i F S F U B z R l 7 h 4 U a o Q X 7 X N K 6 5 G A r f F A 3 K 4 a 1 k h X 5 a c 1 z W k e k + U l m G + N q 9 9 1 z U P H n 0 N g / + o h r s P F 7 V 3 < / D a t a M a s h u p > 
</file>

<file path=customXml/itemProps1.xml><?xml version="1.0" encoding="utf-8"?>
<ds:datastoreItem xmlns:ds="http://schemas.openxmlformats.org/officeDocument/2006/customXml" ds:itemID="{2454B242-DE90-4C27-9AB6-7FF8B46BE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MDAD</vt:lpstr>
      <vt:lpstr>Escb</vt:lpstr>
      <vt:lpstr>Ecbs</vt:lpstr>
      <vt:lpstr>It</vt:lpstr>
      <vt:lpstr>名稱對照表</vt:lpstr>
      <vt:lpstr>實驗數據整理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徐永承</dc:creator>
  <cp:lastModifiedBy>徐永承</cp:lastModifiedBy>
  <dcterms:created xsi:type="dcterms:W3CDTF">2015-06-05T18:19:34Z</dcterms:created>
  <dcterms:modified xsi:type="dcterms:W3CDTF">2023-06-20T06:11:55Z</dcterms:modified>
</cp:coreProperties>
</file>